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sdagcc-my.sharepoint.com/personal/bo_stevens_usda_gov/Documents/2022/NxWater Akron/Data/Bulk density/"/>
    </mc:Choice>
  </mc:AlternateContent>
  <xr:revisionPtr revIDLastSave="218" documentId="8_{14654BA0-870F-4FDC-B7B8-C558E9C07831}" xr6:coauthVersionLast="46" xr6:coauthVersionMax="47" xr10:uidLastSave="{440C5528-2CF7-45F1-AB86-951901E2FCE4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48" i="1" l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B36" i="1" l="1"/>
  <c r="C36" i="1" s="1"/>
  <c r="B37" i="1"/>
  <c r="C37" i="1" s="1"/>
  <c r="B35" i="1"/>
  <c r="C35" i="1" s="1"/>
  <c r="I29" i="1"/>
  <c r="K29" i="1" s="1"/>
  <c r="T17" i="1" s="1"/>
  <c r="I27" i="1"/>
  <c r="K27" i="1" s="1"/>
  <c r="U16" i="1" s="1"/>
  <c r="I28" i="1"/>
  <c r="K28" i="1" s="1"/>
  <c r="S17" i="1" s="1"/>
  <c r="C5" i="1"/>
  <c r="C6" i="1" s="1"/>
  <c r="D5" i="1"/>
  <c r="D6" i="1" s="1"/>
  <c r="L27" i="1" l="1"/>
  <c r="O27" i="1" s="1"/>
  <c r="L28" i="1"/>
  <c r="O28" i="1" s="1"/>
  <c r="L29" i="1"/>
  <c r="O29" i="1" s="1"/>
  <c r="N29" i="1" l="1"/>
  <c r="N28" i="1"/>
  <c r="B5" i="1" l="1"/>
  <c r="B6" i="1" s="1"/>
  <c r="I30" i="1" s="1"/>
  <c r="L30" i="1" l="1"/>
  <c r="K30" i="1"/>
  <c r="U17" i="1" s="1"/>
  <c r="I17" i="1"/>
  <c r="I16" i="1"/>
  <c r="I21" i="1"/>
  <c r="I25" i="1"/>
  <c r="I18" i="1"/>
  <c r="I13" i="1"/>
  <c r="I26" i="1"/>
  <c r="I23" i="1"/>
  <c r="I14" i="1"/>
  <c r="I19" i="1"/>
  <c r="I22" i="1"/>
  <c r="I15" i="1"/>
  <c r="I20" i="1"/>
  <c r="I24" i="1"/>
  <c r="L17" i="1" l="1"/>
  <c r="O17" i="1" s="1"/>
  <c r="K17" i="1"/>
  <c r="T13" i="1" s="1"/>
  <c r="O30" i="1"/>
  <c r="N30" i="1"/>
  <c r="L24" i="1"/>
  <c r="O24" i="1" s="1"/>
  <c r="K24" i="1"/>
  <c r="U15" i="1" s="1"/>
  <c r="L13" i="1"/>
  <c r="K13" i="1"/>
  <c r="K20" i="1"/>
  <c r="T14" i="1" s="1"/>
  <c r="L20" i="1"/>
  <c r="O20" i="1" s="1"/>
  <c r="L18" i="1"/>
  <c r="O18" i="1" s="1"/>
  <c r="K18" i="1"/>
  <c r="L15" i="1"/>
  <c r="K15" i="1"/>
  <c r="K21" i="1"/>
  <c r="U14" i="1" s="1"/>
  <c r="L21" i="1"/>
  <c r="O21" i="1" s="1"/>
  <c r="L14" i="1"/>
  <c r="K14" i="1"/>
  <c r="L23" i="1"/>
  <c r="O23" i="1" s="1"/>
  <c r="K23" i="1"/>
  <c r="T15" i="1" s="1"/>
  <c r="L26" i="1"/>
  <c r="O26" i="1" s="1"/>
  <c r="K26" i="1"/>
  <c r="T16" i="1" s="1"/>
  <c r="L25" i="1"/>
  <c r="O25" i="1" s="1"/>
  <c r="K25" i="1"/>
  <c r="S16" i="1" s="1"/>
  <c r="L22" i="1"/>
  <c r="O22" i="1" s="1"/>
  <c r="K22" i="1"/>
  <c r="S15" i="1" s="1"/>
  <c r="K19" i="1"/>
  <c r="L19" i="1"/>
  <c r="O19" i="1" s="1"/>
  <c r="L16" i="1"/>
  <c r="O16" i="1" s="1"/>
  <c r="K16" i="1"/>
  <c r="S13" i="1" s="1"/>
  <c r="N24" i="1"/>
  <c r="N20" i="1"/>
  <c r="N18" i="1"/>
  <c r="N17" i="1"/>
  <c r="N27" i="1"/>
  <c r="N19" i="1"/>
  <c r="S12" i="1" l="1"/>
  <c r="G35" i="1"/>
  <c r="I35" i="1" s="1"/>
  <c r="D35" i="1"/>
  <c r="U12" i="1"/>
  <c r="G37" i="1"/>
  <c r="D37" i="1"/>
  <c r="N25" i="1"/>
  <c r="O15" i="1"/>
  <c r="U13" i="1"/>
  <c r="S14" i="1"/>
  <c r="T12" i="1"/>
  <c r="G36" i="1"/>
  <c r="D36" i="1"/>
  <c r="O14" i="1"/>
  <c r="N21" i="1"/>
  <c r="N22" i="1"/>
  <c r="N14" i="1"/>
  <c r="N16" i="1"/>
  <c r="N26" i="1"/>
  <c r="N23" i="1"/>
  <c r="N15" i="1"/>
  <c r="O13" i="1"/>
  <c r="N13" i="1"/>
  <c r="I37" i="1" l="1"/>
  <c r="I36" i="1"/>
  <c r="T19" i="1"/>
  <c r="T20" i="1"/>
  <c r="U19" i="1"/>
  <c r="U20" i="1"/>
  <c r="U21" i="1" s="1"/>
  <c r="S20" i="1"/>
  <c r="S21" i="1" s="1"/>
  <c r="S19" i="1"/>
  <c r="T21" i="1" l="1"/>
</calcChain>
</file>

<file path=xl/sharedStrings.xml><?xml version="1.0" encoding="utf-8"?>
<sst xmlns="http://schemas.openxmlformats.org/spreadsheetml/2006/main" count="240" uniqueCount="84">
  <si>
    <t>A</t>
  </si>
  <si>
    <t>B</t>
  </si>
  <si>
    <t>C</t>
  </si>
  <si>
    <t>Diameter</t>
  </si>
  <si>
    <t>Length</t>
  </si>
  <si>
    <t>Volume</t>
  </si>
  <si>
    <t>Wet Weight</t>
  </si>
  <si>
    <t>Dry Weight</t>
  </si>
  <si>
    <t>Bulk Density</t>
  </si>
  <si>
    <t>grams</t>
  </si>
  <si>
    <t>cm^3</t>
  </si>
  <si>
    <t>Tare</t>
  </si>
  <si>
    <t>Grams</t>
  </si>
  <si>
    <t>Can</t>
  </si>
  <si>
    <t>#</t>
  </si>
  <si>
    <t>Tube</t>
  </si>
  <si>
    <t>a</t>
  </si>
  <si>
    <t>b</t>
  </si>
  <si>
    <t>c</t>
  </si>
  <si>
    <t>NT</t>
  </si>
  <si>
    <t>r</t>
  </si>
  <si>
    <t>T</t>
  </si>
  <si>
    <t>nr</t>
  </si>
  <si>
    <t>R</t>
  </si>
  <si>
    <t>NR</t>
  </si>
  <si>
    <t>Anova: Two-Factor With Replication</t>
  </si>
  <si>
    <t>SUMMARY</t>
  </si>
  <si>
    <t>Total</t>
  </si>
  <si>
    <t>Count</t>
  </si>
  <si>
    <t>Sum</t>
  </si>
  <si>
    <t>Average</t>
  </si>
  <si>
    <t>Variance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</si>
  <si>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</si>
  <si>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</si>
  <si>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</si>
  <si>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</si>
  <si>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</si>
  <si>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</si>
  <si>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</si>
  <si>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</si>
  <si>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Sample</t>
  </si>
  <si>
    <t>Columns</t>
  </si>
  <si>
    <t>Interaction</t>
  </si>
  <si>
    <t>Within</t>
  </si>
  <si>
    <t>No-Till</t>
  </si>
  <si>
    <t>Tillage</t>
  </si>
  <si>
    <t>Residue</t>
  </si>
  <si>
    <t>No Residue</t>
  </si>
  <si>
    <t>Rep</t>
  </si>
  <si>
    <t>Volumetric</t>
  </si>
  <si>
    <t>Surface Soil Moisture</t>
  </si>
  <si>
    <t>NT/R</t>
  </si>
  <si>
    <t>T/R</t>
  </si>
  <si>
    <t>NT/NR</t>
  </si>
  <si>
    <t>T/NR</t>
  </si>
  <si>
    <t>s</t>
  </si>
  <si>
    <t>h</t>
  </si>
  <si>
    <t>BD</t>
  </si>
  <si>
    <t>VW</t>
  </si>
  <si>
    <t>Row</t>
  </si>
  <si>
    <t>Field</t>
  </si>
  <si>
    <t>Depth</t>
  </si>
  <si>
    <t xml:space="preserve">Inches </t>
  </si>
  <si>
    <t>Water</t>
  </si>
  <si>
    <t xml:space="preserve">Bulk </t>
  </si>
  <si>
    <t>Density</t>
  </si>
  <si>
    <t xml:space="preserve">Plant </t>
  </si>
  <si>
    <t>Available</t>
  </si>
  <si>
    <t>NxWater</t>
  </si>
  <si>
    <t xml:space="preserve">Depth </t>
  </si>
  <si>
    <t>ft</t>
  </si>
  <si>
    <t>g/cm3</t>
  </si>
  <si>
    <t>CV</t>
  </si>
  <si>
    <t>STDEV</t>
  </si>
  <si>
    <t>cm</t>
  </si>
  <si>
    <t>Averages</t>
  </si>
  <si>
    <t>.5'</t>
  </si>
  <si>
    <t>1.5'</t>
  </si>
  <si>
    <t>2.5'</t>
  </si>
  <si>
    <t>CV %</t>
  </si>
  <si>
    <t>Plot</t>
  </si>
  <si>
    <r>
      <t>g/cm</t>
    </r>
    <r>
      <rPr>
        <vertAlign val="superscript"/>
        <sz val="11"/>
        <color theme="1"/>
        <rFont val="Calibri"/>
        <family val="2"/>
        <scheme val="minor"/>
      </rPr>
      <t>3</t>
    </r>
  </si>
  <si>
    <r>
      <t>g/cm</t>
    </r>
    <r>
      <rPr>
        <vertAlign val="super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/>
    </r>
  </si>
  <si>
    <r>
      <t>g/cm</t>
    </r>
    <r>
      <rPr>
        <vertAlign val="superscript"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/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</si>
</sst>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00"/>
    <numFmt numFmtId="165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18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0">
    <xf numFmtId="0" fontId="0" fillId="0" borderId="0" xfId="0"/>
    <xf numFmtId="164" fontId="0" fillId="0" borderId="0" xfId="0" applyNumberFormat="1"/>
    <xf numFmtId="0" fontId="0" fillId="0" borderId="0" xfId="0" applyFill="1" applyBorder="1" applyAlignment="1"/>
    <xf numFmtId="0" fontId="1" fillId="0" borderId="1" xfId="0" applyFont="1" applyFill="1" applyBorder="1" applyAlignment="1">
      <alignment horizontal="right"/>
    </xf>
    <xf numFmtId="0" fontId="0" fillId="0" borderId="2" xfId="0" applyFill="1" applyBorder="1" applyAlignment="1"/>
    <xf numFmtId="0" fontId="2" fillId="0" borderId="3" xfId="0" applyFont="1" applyFill="1" applyBorder="1" applyAlignment="1">
      <alignment horizontal="center"/>
    </xf>
    <xf numFmtId="2" fontId="0" fillId="0" borderId="0" xfId="0" applyNumberFormat="1"/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  <xf numFmtId="165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Bulk Density</a:t>
            </a:r>
            <a:r>
              <a:rPr lang="en-US" sz="1400" b="1" i="0" u="none" strike="noStrike" baseline="0"/>
              <a:t> 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Sheet2!$A$4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Sheet2!$B$2:$E$3</c:f>
              <c:multiLvlStrCache>
                <c:ptCount val="4"/>
                <c:lvl>
                  <c:pt idx="0">
                    <c:v>Residue</c:v>
                  </c:pt>
                  <c:pt idx="1">
                    <c:v>No Residue</c:v>
                  </c:pt>
                  <c:pt idx="2">
                    <c:v>Residue</c:v>
                  </c:pt>
                  <c:pt idx="3">
                    <c:v>No Residue</c:v>
                  </c:pt>
                </c:lvl>
                <c:lvl>
                  <c:pt idx="0">
                    <c:v>No-Till</c:v>
                  </c:pt>
                  <c:pt idx="2">
                    <c:v>Tillage</c:v>
                  </c:pt>
                </c:lvl>
              </c:multiLvlStrCache>
            </c:multiLvlStrRef>
          </c:cat>
          <c:val>
            <c:numRef>
              <c:f>Sheet2!$B$4:$E$4</c:f>
              <c:numCache>
                <c:formatCode>General</c:formatCode>
                <c:ptCount val="4"/>
                <c:pt idx="0">
                  <c:v>1.4001113971434274</c:v>
                </c:pt>
                <c:pt idx="1">
                  <c:v>1.4683564524964636</c:v>
                </c:pt>
                <c:pt idx="2">
                  <c:v>1.3499366161785635</c:v>
                </c:pt>
                <c:pt idx="3">
                  <c:v>1.3966415117884519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41-41A1-9A17-B719B2F6BA5D}"/>
            </c:ext>
          </c:extLst>
        </c:ser>
        <c:ser>
          <c:idx val="1"/>
          <c:order val="1"/>
          <c:tx>
            <c:strRef>
              <c:f>Sheet2!$A$5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Sheet2!$B$2:$E$3</c:f>
              <c:multiLvlStrCache>
                <c:ptCount val="4"/>
                <c:lvl>
                  <c:pt idx="0">
                    <c:v>Residue</c:v>
                  </c:pt>
                  <c:pt idx="1">
                    <c:v>No Residue</c:v>
                  </c:pt>
                  <c:pt idx="2">
                    <c:v>Residue</c:v>
                  </c:pt>
                  <c:pt idx="3">
                    <c:v>No Residue</c:v>
                  </c:pt>
                </c:lvl>
                <c:lvl>
                  <c:pt idx="0">
                    <c:v>No-Till</c:v>
                  </c:pt>
                  <c:pt idx="2">
                    <c:v>Tillage</c:v>
                  </c:pt>
                </c:lvl>
              </c:multiLvlStrCache>
            </c:multiLvlStrRef>
          </c:cat>
          <c:val>
            <c:numRef>
              <c:f>Sheet2!$B$5:$E$5</c:f>
              <c:numCache>
                <c:formatCode>General</c:formatCode>
                <c:ptCount val="4"/>
                <c:pt idx="0">
                  <c:v>1.3626508995255808</c:v>
                </c:pt>
                <c:pt idx="1">
                  <c:v>1.3660282894869411</c:v>
                </c:pt>
                <c:pt idx="2">
                  <c:v>1.289354916804609</c:v>
                </c:pt>
                <c:pt idx="3">
                  <c:v>1.1755008971986916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41-41A1-9A17-B719B2F6BA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3665776"/>
        <c:axId val="423666168"/>
      </c:barChart>
      <c:catAx>
        <c:axId val="423665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666168"/>
        <c:crosses val="autoZero"/>
        <c:auto val="1"/>
        <c:lblAlgn val="ctr"/>
        <c:lblOffset val="100"/>
        <c:noMultiLvlLbl val="0"/>
      </c:catAx>
      <c:valAx>
        <c:axId val="423666168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Bulk Density (g/cm</a:t>
                </a:r>
                <a:r>
                  <a:rPr lang="en-US" b="1" baseline="30000"/>
                  <a:t>3</a:t>
                </a:r>
                <a:r>
                  <a:rPr lang="en-US" b="1" baseline="0"/>
                  <a:t>)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665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Volumetric</a:t>
            </a:r>
            <a:r>
              <a:rPr lang="en-US" b="1" baseline="0"/>
              <a:t> Water at</a:t>
            </a:r>
          </a:p>
          <a:p>
            <a:pPr>
              <a:defRPr/>
            </a:pPr>
            <a:r>
              <a:rPr lang="en-US" b="1" baseline="0"/>
              <a:t>Infiltration Reading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Sheet2!$A$16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Sheet2!$B$2:$E$3</c:f>
              <c:multiLvlStrCache>
                <c:ptCount val="4"/>
                <c:lvl>
                  <c:pt idx="0">
                    <c:v>Residue</c:v>
                  </c:pt>
                  <c:pt idx="1">
                    <c:v>No Residue</c:v>
                  </c:pt>
                  <c:pt idx="2">
                    <c:v>Residue</c:v>
                  </c:pt>
                  <c:pt idx="3">
                    <c:v>No Residue</c:v>
                  </c:pt>
                </c:lvl>
                <c:lvl>
                  <c:pt idx="0">
                    <c:v>No-Till</c:v>
                  </c:pt>
                  <c:pt idx="2">
                    <c:v>Tillage</c:v>
                  </c:pt>
                </c:lvl>
              </c:multiLvlStrCache>
            </c:multiLvlStrRef>
          </c:cat>
          <c:val>
            <c:numRef>
              <c:f>Sheet2!$B$16:$E$16</c:f>
              <c:numCache>
                <c:formatCode>General</c:formatCode>
                <c:ptCount val="4"/>
                <c:pt idx="0">
                  <c:v>30.097373897767358</c:v>
                </c:pt>
                <c:pt idx="1">
                  <c:v>29.465091801312372</c:v>
                </c:pt>
                <c:pt idx="2">
                  <c:v>27.308123460585616</c:v>
                </c:pt>
                <c:pt idx="3">
                  <c:v>29.886212651190931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F2-47F2-96D1-F2C8B21A33EE}"/>
            </c:ext>
          </c:extLst>
        </c:ser>
        <c:ser>
          <c:idx val="1"/>
          <c:order val="1"/>
          <c:tx>
            <c:strRef>
              <c:f>Sheet2!$A$17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Sheet2!$B$2:$E$3</c:f>
              <c:multiLvlStrCache>
                <c:ptCount val="4"/>
                <c:lvl>
                  <c:pt idx="0">
                    <c:v>Residue</c:v>
                  </c:pt>
                  <c:pt idx="1">
                    <c:v>No Residue</c:v>
                  </c:pt>
                  <c:pt idx="2">
                    <c:v>Residue</c:v>
                  </c:pt>
                  <c:pt idx="3">
                    <c:v>No Residue</c:v>
                  </c:pt>
                </c:lvl>
                <c:lvl>
                  <c:pt idx="0">
                    <c:v>No-Till</c:v>
                  </c:pt>
                  <c:pt idx="2">
                    <c:v>Tillage</c:v>
                  </c:pt>
                </c:lvl>
              </c:multiLvlStrCache>
            </c:multiLvlStrRef>
          </c:cat>
          <c:val>
            <c:numRef>
              <c:f>Sheet2!$B$17:$E$17</c:f>
              <c:numCache>
                <c:formatCode>General</c:formatCode>
                <c:ptCount val="4"/>
                <c:pt idx="0">
                  <c:v>21.811610949768458</c:v>
                </c:pt>
                <c:pt idx="1">
                  <c:v>19.912132403422458</c:v>
                </c:pt>
                <c:pt idx="2">
                  <c:v>19.600510456659752</c:v>
                </c:pt>
                <c:pt idx="3">
                  <c:v>17.906321746642199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F2-47F2-96D1-F2C8B21A33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3522360"/>
        <c:axId val="353522752"/>
      </c:barChart>
      <c:catAx>
        <c:axId val="353522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522752"/>
        <c:crosses val="autoZero"/>
        <c:auto val="1"/>
        <c:lblAlgn val="ctr"/>
        <c:lblOffset val="100"/>
        <c:noMultiLvlLbl val="0"/>
      </c:catAx>
      <c:valAx>
        <c:axId val="35352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Volumetric</a:t>
                </a:r>
                <a:r>
                  <a:rPr lang="en-US" b="1" baseline="0"/>
                  <a:t> Moisture</a:t>
                </a:r>
                <a:r>
                  <a:rPr lang="en-US" b="1"/>
                  <a:t> (%</a:t>
                </a:r>
                <a:r>
                  <a:rPr lang="en-US" b="1" baseline="0"/>
                  <a:t>)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522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23812</xdr:colOff>
      <xdr:row>0</xdr:row>
      <xdr:rowOff>42862</xdr:rowOff>
    </xdr:from>
    <xdr:to>
      <xdr:col>14</xdr:col>
      <xdr:colOff>328612</xdr:colOff>
      <xdr:row>14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16</xdr:row>
      <xdr:rowOff>0</xdr:rowOff>
    </xdr:from>
    <xdr:to>
      <xdr:col>14</xdr:col>
      <xdr:colOff>304800</xdr:colOff>
      <xdr:row>30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8"/>
  <sheetViews>
    <sheetView tabSelected="1" topLeftCell="A8" workbookViewId="0">
      <selection activeCell="K13" sqref="K13:K30"/>
    </sheetView>
  </sheetViews>
  <sheetFormatPr defaultRowHeight="14.4" x14ac:dyDescent="0.3"/>
  <cols>
    <col min="9" max="9" width="10.77734375" bestFit="1" customWidth="1"/>
    <col min="10" max="10" width="10" bestFit="1" customWidth="1"/>
    <col min="13" max="13" width="11" bestFit="1" customWidth="1"/>
    <col min="14" max="14" width="9.5546875" bestFit="1" customWidth="1"/>
    <col min="15" max="15" width="11.44140625" customWidth="1"/>
  </cols>
  <sheetData>
    <row r="1" spans="1:21" x14ac:dyDescent="0.3">
      <c r="B1" t="s">
        <v>0</v>
      </c>
      <c r="C1" t="s">
        <v>1</v>
      </c>
      <c r="D1" t="s">
        <v>2</v>
      </c>
    </row>
    <row r="2" spans="1:21" x14ac:dyDescent="0.3">
      <c r="A2" t="s">
        <v>3</v>
      </c>
      <c r="B2">
        <v>1.3634999999999999</v>
      </c>
      <c r="C2">
        <v>1.3665</v>
      </c>
      <c r="D2">
        <v>1.339</v>
      </c>
    </row>
    <row r="3" spans="1:21" x14ac:dyDescent="0.3">
      <c r="A3" t="s">
        <v>4</v>
      </c>
      <c r="B3">
        <v>2.6720000000000002</v>
      </c>
      <c r="C3">
        <v>2.4195000000000002</v>
      </c>
      <c r="D3">
        <v>2.6004999999999998</v>
      </c>
    </row>
    <row r="5" spans="1:21" x14ac:dyDescent="0.3">
      <c r="A5" t="s">
        <v>5</v>
      </c>
      <c r="B5">
        <f>3.14159*(B2/2)^2*B3</f>
        <v>3.9015416985653699</v>
      </c>
      <c r="C5">
        <f t="shared" ref="C5:D5" si="0">3.14159*(C2/2)^2*C3</f>
        <v>3.5484150538499657</v>
      </c>
      <c r="D5">
        <f t="shared" si="0"/>
        <v>3.6619088226890479</v>
      </c>
    </row>
    <row r="6" spans="1:21" x14ac:dyDescent="0.3">
      <c r="B6">
        <f>B5*16.387</f>
        <v>63.934563814390721</v>
      </c>
      <c r="C6">
        <f t="shared" ref="C6:D6" si="1">C5*16.387</f>
        <v>58.147877487439388</v>
      </c>
      <c r="D6">
        <f t="shared" si="1"/>
        <v>60.007699877405429</v>
      </c>
    </row>
    <row r="10" spans="1:21" ht="16.2" x14ac:dyDescent="0.3">
      <c r="P10" t="s">
        <v>66</v>
      </c>
      <c r="S10" t="s">
        <v>81</v>
      </c>
      <c r="T10" t="s">
        <v>82</v>
      </c>
      <c r="U10" t="s">
        <v>83</v>
      </c>
    </row>
    <row r="11" spans="1:21" x14ac:dyDescent="0.3">
      <c r="C11" t="s">
        <v>13</v>
      </c>
      <c r="F11" t="s">
        <v>11</v>
      </c>
      <c r="G11" t="s">
        <v>6</v>
      </c>
      <c r="H11" t="s">
        <v>7</v>
      </c>
      <c r="I11" t="s">
        <v>5</v>
      </c>
      <c r="K11" t="s">
        <v>64</v>
      </c>
      <c r="L11" t="s">
        <v>49</v>
      </c>
      <c r="N11" t="s">
        <v>62</v>
      </c>
      <c r="O11" t="s">
        <v>67</v>
      </c>
      <c r="R11" t="s">
        <v>80</v>
      </c>
      <c r="S11" t="s">
        <v>76</v>
      </c>
      <c r="T11" t="s">
        <v>77</v>
      </c>
      <c r="U11" t="s">
        <v>78</v>
      </c>
    </row>
    <row r="12" spans="1:21" x14ac:dyDescent="0.3">
      <c r="A12" t="s">
        <v>60</v>
      </c>
      <c r="B12" t="s">
        <v>61</v>
      </c>
      <c r="C12" t="s">
        <v>14</v>
      </c>
      <c r="D12" t="s">
        <v>15</v>
      </c>
      <c r="E12" t="s">
        <v>80</v>
      </c>
      <c r="F12" t="s">
        <v>12</v>
      </c>
      <c r="G12" t="s">
        <v>9</v>
      </c>
      <c r="H12" t="s">
        <v>9</v>
      </c>
      <c r="I12" t="s">
        <v>10</v>
      </c>
      <c r="K12" t="s">
        <v>65</v>
      </c>
      <c r="L12" t="s">
        <v>63</v>
      </c>
      <c r="N12" t="s">
        <v>63</v>
      </c>
      <c r="O12" t="s">
        <v>63</v>
      </c>
      <c r="R12" s="9">
        <v>1</v>
      </c>
      <c r="S12" s="1">
        <f>K13</f>
        <v>1.3318304672758867</v>
      </c>
      <c r="T12" s="1">
        <f>K14</f>
        <v>1.1391334460564047</v>
      </c>
      <c r="U12" s="1">
        <f>K15</f>
        <v>1.3617047619616993</v>
      </c>
    </row>
    <row r="13" spans="1:21" x14ac:dyDescent="0.3">
      <c r="A13" t="s">
        <v>68</v>
      </c>
      <c r="B13">
        <v>0.5</v>
      </c>
      <c r="C13">
        <v>101</v>
      </c>
      <c r="D13" t="s">
        <v>16</v>
      </c>
      <c r="E13">
        <v>116</v>
      </c>
      <c r="F13">
        <v>73.95</v>
      </c>
      <c r="G13">
        <v>171.55</v>
      </c>
      <c r="H13">
        <v>159.1</v>
      </c>
      <c r="I13" s="1">
        <f t="shared" ref="I13:I30" si="2">IF(D13=$B$1,$B$6,IF(D13=$C$1,$C$6,IF(D13=$D$1,$D$6,0)))</f>
        <v>63.934563814390721</v>
      </c>
      <c r="J13" s="1"/>
      <c r="K13" s="1">
        <f>(H13-F13)/I13</f>
        <v>1.3318304672758867</v>
      </c>
      <c r="L13" s="1">
        <f>(G13-H13)/I13</f>
        <v>0.19473035017715576</v>
      </c>
      <c r="N13" s="1">
        <f>L13*12</f>
        <v>2.336764202125869</v>
      </c>
      <c r="O13" s="1">
        <f>(L13-0.1)*12</f>
        <v>1.136764202125869</v>
      </c>
      <c r="R13" s="9">
        <v>2</v>
      </c>
      <c r="S13" s="1">
        <f>K16</f>
        <v>1.3720278166698863</v>
      </c>
      <c r="T13" s="1">
        <f>K17</f>
        <v>1.3494934844268416</v>
      </c>
      <c r="U13" s="1">
        <f>K18</f>
        <v>1.2971074650756229</v>
      </c>
    </row>
    <row r="14" spans="1:21" x14ac:dyDescent="0.3">
      <c r="A14" t="s">
        <v>68</v>
      </c>
      <c r="B14">
        <v>1.5</v>
      </c>
      <c r="C14">
        <v>102</v>
      </c>
      <c r="D14" t="s">
        <v>16</v>
      </c>
      <c r="E14">
        <v>116</v>
      </c>
      <c r="F14">
        <v>74.16</v>
      </c>
      <c r="G14">
        <v>158.09</v>
      </c>
      <c r="H14">
        <v>146.99</v>
      </c>
      <c r="I14" s="1">
        <f t="shared" si="2"/>
        <v>63.934563814390721</v>
      </c>
      <c r="J14" s="1"/>
      <c r="K14" s="1">
        <f t="shared" ref="K14:K30" si="3">(H14-F14)/I14</f>
        <v>1.1391334460564047</v>
      </c>
      <c r="L14" s="1">
        <f t="shared" ref="L14:L30" si="4">(G14-H14)/I14</f>
        <v>0.17361501100131926</v>
      </c>
      <c r="N14" s="1">
        <f t="shared" ref="N14:N30" si="5">L14*12</f>
        <v>2.0833801320158312</v>
      </c>
      <c r="O14" s="1">
        <f t="shared" ref="O14:O30" si="6">(L14-0.1)*12</f>
        <v>0.8833801320158311</v>
      </c>
      <c r="R14" s="9">
        <v>3</v>
      </c>
      <c r="S14" s="1">
        <f>K18</f>
        <v>1.2971074650756229</v>
      </c>
      <c r="T14" s="1">
        <f>K20</f>
        <v>1.2101780296255522</v>
      </c>
      <c r="U14" s="1">
        <f>K21</f>
        <v>1.3629560413202675</v>
      </c>
    </row>
    <row r="15" spans="1:21" x14ac:dyDescent="0.3">
      <c r="A15" t="s">
        <v>68</v>
      </c>
      <c r="B15">
        <v>2.5</v>
      </c>
      <c r="C15">
        <v>103</v>
      </c>
      <c r="D15" t="s">
        <v>16</v>
      </c>
      <c r="E15">
        <v>116</v>
      </c>
      <c r="F15">
        <v>74.58</v>
      </c>
      <c r="G15">
        <v>174.92</v>
      </c>
      <c r="H15">
        <v>161.63999999999999</v>
      </c>
      <c r="I15" s="1">
        <f t="shared" si="2"/>
        <v>63.934563814390721</v>
      </c>
      <c r="J15" s="1"/>
      <c r="K15" s="1">
        <f t="shared" si="3"/>
        <v>1.3617047619616993</v>
      </c>
      <c r="L15" s="1">
        <f t="shared" si="4"/>
        <v>0.20771237352229921</v>
      </c>
      <c r="N15" s="1">
        <f t="shared" si="5"/>
        <v>2.4925484822675905</v>
      </c>
      <c r="O15" s="1">
        <f t="shared" si="6"/>
        <v>1.2925484822675903</v>
      </c>
      <c r="R15" s="9">
        <v>4</v>
      </c>
      <c r="S15" s="1">
        <f>K22</f>
        <v>1.5526812740631506</v>
      </c>
      <c r="T15" s="1">
        <f>K23</f>
        <v>1.2410074065851675</v>
      </c>
      <c r="U15" s="1">
        <f>K24</f>
        <v>1.1579026364349252</v>
      </c>
    </row>
    <row r="16" spans="1:21" x14ac:dyDescent="0.3">
      <c r="A16" t="s">
        <v>68</v>
      </c>
      <c r="B16">
        <v>0.5</v>
      </c>
      <c r="C16">
        <v>105</v>
      </c>
      <c r="D16" t="s">
        <v>16</v>
      </c>
      <c r="E16">
        <v>212</v>
      </c>
      <c r="F16">
        <v>73.86</v>
      </c>
      <c r="G16">
        <v>171.73</v>
      </c>
      <c r="H16">
        <v>161.58000000000001</v>
      </c>
      <c r="I16" s="1">
        <f t="shared" si="2"/>
        <v>63.934563814390721</v>
      </c>
      <c r="J16" s="1"/>
      <c r="K16" s="1">
        <f t="shared" si="3"/>
        <v>1.3720278166698863</v>
      </c>
      <c r="L16" s="1">
        <f t="shared" si="4"/>
        <v>0.1587560686183232</v>
      </c>
      <c r="N16" s="1">
        <f t="shared" si="5"/>
        <v>1.9050728234198784</v>
      </c>
      <c r="O16" s="1">
        <f t="shared" si="6"/>
        <v>0.70507282341987831</v>
      </c>
      <c r="R16" s="9">
        <v>5</v>
      </c>
      <c r="S16" s="1">
        <f>K25</f>
        <v>1.573464741906426</v>
      </c>
      <c r="T16" s="1">
        <f>K26</f>
        <v>1.3008613031513272</v>
      </c>
      <c r="U16" s="1">
        <f>K27</f>
        <v>1.3204265283214396</v>
      </c>
    </row>
    <row r="17" spans="1:21" x14ac:dyDescent="0.3">
      <c r="A17" t="s">
        <v>68</v>
      </c>
      <c r="B17">
        <v>1.5</v>
      </c>
      <c r="C17">
        <v>106</v>
      </c>
      <c r="D17" t="s">
        <v>18</v>
      </c>
      <c r="E17">
        <v>212</v>
      </c>
      <c r="F17">
        <v>74.52</v>
      </c>
      <c r="G17">
        <v>166.14</v>
      </c>
      <c r="H17">
        <v>155.5</v>
      </c>
      <c r="I17" s="1">
        <f t="shared" si="2"/>
        <v>60.007699877405429</v>
      </c>
      <c r="J17" s="1"/>
      <c r="K17" s="1">
        <f t="shared" si="3"/>
        <v>1.3494934844268416</v>
      </c>
      <c r="L17" s="1">
        <f t="shared" si="4"/>
        <v>0.17731057883800413</v>
      </c>
      <c r="N17" s="1">
        <f t="shared" si="5"/>
        <v>2.1277269460560495</v>
      </c>
      <c r="O17" s="1">
        <f t="shared" si="6"/>
        <v>0.92772694605604955</v>
      </c>
      <c r="R17" s="9">
        <v>6</v>
      </c>
      <c r="S17" s="1">
        <f>K28</f>
        <v>1.3357323320490524</v>
      </c>
      <c r="T17" s="1">
        <f>K29</f>
        <v>1.3809894425099078</v>
      </c>
      <c r="U17" s="1">
        <f>K30</f>
        <v>1.3307355978371398</v>
      </c>
    </row>
    <row r="18" spans="1:21" x14ac:dyDescent="0.3">
      <c r="A18" t="s">
        <v>68</v>
      </c>
      <c r="B18">
        <v>2.5</v>
      </c>
      <c r="C18">
        <v>107</v>
      </c>
      <c r="D18" t="s">
        <v>16</v>
      </c>
      <c r="E18">
        <v>212</v>
      </c>
      <c r="F18">
        <v>73.58</v>
      </c>
      <c r="G18">
        <v>167.14</v>
      </c>
      <c r="H18">
        <v>156.51</v>
      </c>
      <c r="I18" s="1">
        <f t="shared" si="2"/>
        <v>63.934563814390721</v>
      </c>
      <c r="J18" s="1"/>
      <c r="K18" s="1">
        <f t="shared" si="3"/>
        <v>1.2971074650756229</v>
      </c>
      <c r="L18" s="1">
        <f t="shared" si="4"/>
        <v>0.16626374476973191</v>
      </c>
      <c r="N18" s="1">
        <f t="shared" si="5"/>
        <v>1.9951649372367828</v>
      </c>
      <c r="O18" s="1">
        <f t="shared" si="6"/>
        <v>0.79516493723678283</v>
      </c>
    </row>
    <row r="19" spans="1:21" x14ac:dyDescent="0.3">
      <c r="A19" t="s">
        <v>68</v>
      </c>
      <c r="B19">
        <v>0.5</v>
      </c>
      <c r="C19">
        <v>108</v>
      </c>
      <c r="D19" t="s">
        <v>16</v>
      </c>
      <c r="E19">
        <v>315</v>
      </c>
      <c r="F19">
        <v>72.88</v>
      </c>
      <c r="G19">
        <v>167.39</v>
      </c>
      <c r="H19">
        <v>158.22999999999999</v>
      </c>
      <c r="I19" s="1">
        <f t="shared" si="2"/>
        <v>63.934563814390721</v>
      </c>
      <c r="J19" s="1"/>
      <c r="K19" s="1">
        <f t="shared" si="3"/>
        <v>1.3349586656723069</v>
      </c>
      <c r="L19" s="1">
        <f t="shared" si="4"/>
        <v>0.14327148655604369</v>
      </c>
      <c r="N19" s="1">
        <f t="shared" si="5"/>
        <v>1.7192578386725241</v>
      </c>
      <c r="O19" s="1">
        <f t="shared" si="6"/>
        <v>0.51925783867252417</v>
      </c>
      <c r="R19" t="s">
        <v>30</v>
      </c>
      <c r="S19" s="1">
        <f>AVERAGE(S12:S17)</f>
        <v>1.4104740161733378</v>
      </c>
      <c r="T19" s="1">
        <f t="shared" ref="T19:U19" si="7">AVERAGE(T12:T17)</f>
        <v>1.2702771853925334</v>
      </c>
      <c r="U19" s="1">
        <f t="shared" si="7"/>
        <v>1.305138838491849</v>
      </c>
    </row>
    <row r="20" spans="1:21" x14ac:dyDescent="0.3">
      <c r="A20" t="s">
        <v>68</v>
      </c>
      <c r="B20">
        <v>1.5</v>
      </c>
      <c r="C20">
        <v>109</v>
      </c>
      <c r="D20" t="s">
        <v>18</v>
      </c>
      <c r="E20">
        <v>315</v>
      </c>
      <c r="F20">
        <v>74.14</v>
      </c>
      <c r="G20">
        <v>159.77000000000001</v>
      </c>
      <c r="H20">
        <v>146.76</v>
      </c>
      <c r="I20" s="1">
        <f t="shared" si="2"/>
        <v>60.007699877405429</v>
      </c>
      <c r="J20" s="1"/>
      <c r="K20" s="1">
        <f t="shared" si="3"/>
        <v>1.2101780296255522</v>
      </c>
      <c r="L20" s="1">
        <f t="shared" si="4"/>
        <v>0.21680551040248497</v>
      </c>
      <c r="N20" s="1">
        <f t="shared" si="5"/>
        <v>2.6016661248298196</v>
      </c>
      <c r="O20" s="1">
        <f t="shared" si="6"/>
        <v>1.4016661248298194</v>
      </c>
      <c r="R20" t="s">
        <v>73</v>
      </c>
      <c r="S20" s="6">
        <f>STDEV(S12:S17)</f>
        <v>0.12073946592933792</v>
      </c>
      <c r="T20" s="6">
        <f t="shared" ref="T20:U20" si="8">STDEV(T12:T17)</f>
        <v>9.0702947041646678E-2</v>
      </c>
      <c r="U20" s="6">
        <f t="shared" si="8"/>
        <v>7.638644165727855E-2</v>
      </c>
    </row>
    <row r="21" spans="1:21" x14ac:dyDescent="0.3">
      <c r="A21" t="s">
        <v>68</v>
      </c>
      <c r="B21">
        <v>2.5</v>
      </c>
      <c r="C21">
        <v>110</v>
      </c>
      <c r="D21" t="s">
        <v>16</v>
      </c>
      <c r="E21">
        <v>315</v>
      </c>
      <c r="F21">
        <v>75.11</v>
      </c>
      <c r="G21">
        <v>172.55</v>
      </c>
      <c r="H21">
        <v>162.25</v>
      </c>
      <c r="I21" s="1">
        <f t="shared" si="2"/>
        <v>63.934563814390721</v>
      </c>
      <c r="J21" s="1"/>
      <c r="K21" s="1">
        <f t="shared" si="3"/>
        <v>1.3629560413202675</v>
      </c>
      <c r="L21" s="1">
        <f t="shared" si="4"/>
        <v>0.16110221741563888</v>
      </c>
      <c r="N21" s="1">
        <f t="shared" si="5"/>
        <v>1.9332266089876664</v>
      </c>
      <c r="O21" s="1">
        <f t="shared" si="6"/>
        <v>0.73322660898766645</v>
      </c>
      <c r="R21" t="s">
        <v>79</v>
      </c>
      <c r="S21" s="6">
        <f>S20/S19*100</f>
        <v>8.5602049059299965</v>
      </c>
      <c r="T21" s="6">
        <f t="shared" ref="T21:U21" si="9">T20/T19*100</f>
        <v>7.140405896026401</v>
      </c>
      <c r="U21" s="6">
        <f t="shared" si="9"/>
        <v>5.8527445053697713</v>
      </c>
    </row>
    <row r="22" spans="1:21" x14ac:dyDescent="0.3">
      <c r="A22" t="s">
        <v>68</v>
      </c>
      <c r="B22">
        <v>0.5</v>
      </c>
      <c r="C22">
        <v>111</v>
      </c>
      <c r="D22" t="s">
        <v>16</v>
      </c>
      <c r="E22">
        <v>313</v>
      </c>
      <c r="F22">
        <v>73.989999999999995</v>
      </c>
      <c r="G22">
        <v>184.17</v>
      </c>
      <c r="H22">
        <v>173.26</v>
      </c>
      <c r="I22" s="1">
        <f t="shared" si="2"/>
        <v>63.934563814390721</v>
      </c>
      <c r="J22" s="1"/>
      <c r="K22" s="1">
        <f t="shared" si="3"/>
        <v>1.5526812740631506</v>
      </c>
      <c r="L22" s="1">
        <f t="shared" si="4"/>
        <v>0.17064322252472014</v>
      </c>
      <c r="N22" s="1">
        <f t="shared" si="5"/>
        <v>2.0477186702966419</v>
      </c>
      <c r="O22" s="1">
        <f t="shared" si="6"/>
        <v>0.84771867029664161</v>
      </c>
    </row>
    <row r="23" spans="1:21" x14ac:dyDescent="0.3">
      <c r="A23" t="s">
        <v>68</v>
      </c>
      <c r="B23">
        <v>1.5</v>
      </c>
      <c r="C23">
        <v>112</v>
      </c>
      <c r="D23" t="s">
        <v>18</v>
      </c>
      <c r="E23">
        <v>313</v>
      </c>
      <c r="F23">
        <v>74.48</v>
      </c>
      <c r="G23">
        <v>158.46</v>
      </c>
      <c r="H23">
        <v>148.94999999999999</v>
      </c>
      <c r="I23" s="1">
        <f t="shared" si="2"/>
        <v>60.007699877405429</v>
      </c>
      <c r="J23" s="1"/>
      <c r="K23" s="1">
        <f t="shared" si="3"/>
        <v>1.2410074065851675</v>
      </c>
      <c r="L23" s="1">
        <f t="shared" si="4"/>
        <v>0.15847966210050987</v>
      </c>
      <c r="N23" s="1">
        <f t="shared" si="5"/>
        <v>1.9017559452061183</v>
      </c>
      <c r="O23" s="1">
        <f t="shared" si="6"/>
        <v>0.70175594520611839</v>
      </c>
    </row>
    <row r="24" spans="1:21" x14ac:dyDescent="0.3">
      <c r="A24" t="s">
        <v>68</v>
      </c>
      <c r="B24">
        <v>2.5</v>
      </c>
      <c r="C24">
        <v>113</v>
      </c>
      <c r="D24" t="s">
        <v>16</v>
      </c>
      <c r="E24">
        <v>313</v>
      </c>
      <c r="F24">
        <v>73.260000000000005</v>
      </c>
      <c r="G24">
        <v>154.26</v>
      </c>
      <c r="H24">
        <v>147.29</v>
      </c>
      <c r="I24" s="1">
        <f t="shared" si="2"/>
        <v>63.934563814390721</v>
      </c>
      <c r="J24" s="1"/>
      <c r="K24" s="1">
        <f t="shared" si="3"/>
        <v>1.1579026364349252</v>
      </c>
      <c r="L24" s="1">
        <f t="shared" si="4"/>
        <v>0.10901771411524286</v>
      </c>
      <c r="N24" s="1">
        <f t="shared" si="5"/>
        <v>1.3082125693829143</v>
      </c>
      <c r="O24" s="1">
        <f t="shared" si="6"/>
        <v>0.10821256938291424</v>
      </c>
    </row>
    <row r="25" spans="1:21" x14ac:dyDescent="0.3">
      <c r="A25" t="s">
        <v>68</v>
      </c>
      <c r="B25">
        <v>0.5</v>
      </c>
      <c r="C25">
        <v>114</v>
      </c>
      <c r="D25" t="s">
        <v>18</v>
      </c>
      <c r="E25">
        <v>216</v>
      </c>
      <c r="F25">
        <v>74.17</v>
      </c>
      <c r="G25">
        <v>180.03</v>
      </c>
      <c r="H25">
        <v>168.59</v>
      </c>
      <c r="I25" s="1">
        <f t="shared" si="2"/>
        <v>60.007699877405429</v>
      </c>
      <c r="J25" s="1"/>
      <c r="K25" s="1">
        <f t="shared" si="3"/>
        <v>1.573464741906426</v>
      </c>
      <c r="L25" s="1">
        <f t="shared" si="4"/>
        <v>0.19064220130702722</v>
      </c>
      <c r="N25" s="1">
        <f t="shared" si="5"/>
        <v>2.2877064156843265</v>
      </c>
      <c r="O25" s="1">
        <f t="shared" si="6"/>
        <v>1.0877064156843266</v>
      </c>
    </row>
    <row r="26" spans="1:21" x14ac:dyDescent="0.3">
      <c r="A26" t="s">
        <v>68</v>
      </c>
      <c r="B26">
        <v>1.5</v>
      </c>
      <c r="C26">
        <v>115</v>
      </c>
      <c r="D26" t="s">
        <v>16</v>
      </c>
      <c r="E26">
        <v>216</v>
      </c>
      <c r="F26">
        <v>75.11</v>
      </c>
      <c r="G26">
        <v>172.6</v>
      </c>
      <c r="H26">
        <v>158.28</v>
      </c>
      <c r="I26" s="1">
        <f t="shared" si="2"/>
        <v>63.934563814390721</v>
      </c>
      <c r="J26" s="1"/>
      <c r="K26" s="1">
        <f t="shared" si="3"/>
        <v>1.3008613031513272</v>
      </c>
      <c r="L26" s="1">
        <f t="shared" si="4"/>
        <v>0.22397900518368397</v>
      </c>
      <c r="N26" s="1">
        <f t="shared" si="5"/>
        <v>2.6877480622042076</v>
      </c>
      <c r="O26" s="1">
        <f t="shared" si="6"/>
        <v>1.4877480622042074</v>
      </c>
    </row>
    <row r="27" spans="1:21" x14ac:dyDescent="0.3">
      <c r="A27" t="s">
        <v>68</v>
      </c>
      <c r="B27">
        <v>2.5</v>
      </c>
      <c r="C27">
        <v>116</v>
      </c>
      <c r="D27" t="s">
        <v>17</v>
      </c>
      <c r="E27">
        <v>216</v>
      </c>
      <c r="F27">
        <v>74.45</v>
      </c>
      <c r="G27">
        <v>167.01</v>
      </c>
      <c r="H27">
        <v>151.22999999999999</v>
      </c>
      <c r="I27" s="1">
        <f t="shared" si="2"/>
        <v>58.147877487439388</v>
      </c>
      <c r="J27" s="1"/>
      <c r="K27" s="1">
        <f t="shared" si="3"/>
        <v>1.3204265283214396</v>
      </c>
      <c r="L27" s="1">
        <f t="shared" si="4"/>
        <v>0.27137705935025164</v>
      </c>
      <c r="N27" s="1">
        <f t="shared" si="5"/>
        <v>3.2565247122030199</v>
      </c>
      <c r="O27" s="1">
        <f t="shared" si="6"/>
        <v>2.0565247122030197</v>
      </c>
    </row>
    <row r="28" spans="1:21" x14ac:dyDescent="0.3">
      <c r="A28" t="s">
        <v>68</v>
      </c>
      <c r="B28">
        <v>0.5</v>
      </c>
      <c r="C28">
        <v>117</v>
      </c>
      <c r="D28" t="s">
        <v>17</v>
      </c>
      <c r="E28">
        <v>113</v>
      </c>
      <c r="F28">
        <v>73.36</v>
      </c>
      <c r="G28">
        <v>159.41</v>
      </c>
      <c r="H28">
        <v>151.03</v>
      </c>
      <c r="I28" s="1">
        <f t="shared" si="2"/>
        <v>58.147877487439388</v>
      </c>
      <c r="J28" s="1"/>
      <c r="K28" s="1">
        <f t="shared" si="3"/>
        <v>1.3357323320490524</v>
      </c>
      <c r="L28" s="1">
        <f t="shared" si="4"/>
        <v>0.14411532049145168</v>
      </c>
      <c r="N28" s="1">
        <f t="shared" si="5"/>
        <v>1.72938384589742</v>
      </c>
      <c r="O28" s="1">
        <f t="shared" si="6"/>
        <v>0.52938384589742005</v>
      </c>
    </row>
    <row r="29" spans="1:21" x14ac:dyDescent="0.3">
      <c r="A29" t="s">
        <v>68</v>
      </c>
      <c r="B29">
        <v>1.5</v>
      </c>
      <c r="C29">
        <v>118</v>
      </c>
      <c r="D29" t="s">
        <v>18</v>
      </c>
      <c r="E29">
        <v>113</v>
      </c>
      <c r="F29">
        <v>73.73</v>
      </c>
      <c r="G29">
        <v>167.68</v>
      </c>
      <c r="H29">
        <v>156.6</v>
      </c>
      <c r="I29" s="1">
        <f t="shared" si="2"/>
        <v>60.007699877405429</v>
      </c>
      <c r="J29" s="1"/>
      <c r="K29" s="1">
        <f t="shared" si="3"/>
        <v>1.3809894425099078</v>
      </c>
      <c r="L29" s="1">
        <f t="shared" si="4"/>
        <v>0.18464297119596715</v>
      </c>
      <c r="N29" s="1">
        <f t="shared" si="5"/>
        <v>2.2157156543516057</v>
      </c>
      <c r="O29" s="1">
        <f t="shared" si="6"/>
        <v>1.0157156543516057</v>
      </c>
    </row>
    <row r="30" spans="1:21" x14ac:dyDescent="0.3">
      <c r="A30" t="s">
        <v>68</v>
      </c>
      <c r="B30">
        <v>2.5</v>
      </c>
      <c r="C30">
        <v>119</v>
      </c>
      <c r="D30" t="s">
        <v>16</v>
      </c>
      <c r="E30">
        <v>113</v>
      </c>
      <c r="F30">
        <v>72.8</v>
      </c>
      <c r="G30">
        <v>165.93</v>
      </c>
      <c r="H30">
        <v>157.88</v>
      </c>
      <c r="I30" s="1">
        <f t="shared" si="2"/>
        <v>63.934563814390721</v>
      </c>
      <c r="J30" s="1"/>
      <c r="K30" s="1">
        <f t="shared" si="3"/>
        <v>1.3307355978371398</v>
      </c>
      <c r="L30" s="1">
        <f t="shared" si="4"/>
        <v>0.12590998545591198</v>
      </c>
      <c r="N30" s="1">
        <f t="shared" si="5"/>
        <v>1.5109198254709437</v>
      </c>
      <c r="O30" s="1">
        <f t="shared" si="6"/>
        <v>0.31091982547094366</v>
      </c>
    </row>
    <row r="31" spans="1:21" x14ac:dyDescent="0.3">
      <c r="L31" s="1"/>
      <c r="N31" s="1"/>
      <c r="O31" s="1"/>
      <c r="R31">
        <v>0.5</v>
      </c>
      <c r="S31">
        <f>R31*30.48</f>
        <v>15.24</v>
      </c>
    </row>
    <row r="32" spans="1:21" x14ac:dyDescent="0.3">
      <c r="A32" t="s">
        <v>75</v>
      </c>
      <c r="L32" s="1"/>
      <c r="N32" s="1"/>
      <c r="O32" s="1"/>
      <c r="R32">
        <v>1.5</v>
      </c>
      <c r="S32">
        <f t="shared" ref="S32:S48" si="10">R32*30.48</f>
        <v>45.72</v>
      </c>
    </row>
    <row r="33" spans="2:19" s="7" customFormat="1" ht="28.8" x14ac:dyDescent="0.3">
      <c r="B33" s="7" t="s">
        <v>69</v>
      </c>
      <c r="D33" s="7" t="s">
        <v>8</v>
      </c>
      <c r="L33" s="8"/>
      <c r="N33" s="8"/>
      <c r="O33" s="8"/>
      <c r="R33">
        <v>2.5</v>
      </c>
      <c r="S33">
        <f t="shared" si="10"/>
        <v>76.2</v>
      </c>
    </row>
    <row r="34" spans="2:19" x14ac:dyDescent="0.3">
      <c r="B34" t="s">
        <v>70</v>
      </c>
      <c r="C34" t="s">
        <v>74</v>
      </c>
      <c r="D34" t="s">
        <v>71</v>
      </c>
      <c r="G34" t="s">
        <v>73</v>
      </c>
      <c r="I34" t="s">
        <v>72</v>
      </c>
      <c r="L34" s="1"/>
      <c r="N34" s="1"/>
      <c r="O34" s="1"/>
      <c r="R34">
        <v>0.5</v>
      </c>
      <c r="S34">
        <f t="shared" si="10"/>
        <v>15.24</v>
      </c>
    </row>
    <row r="35" spans="2:19" x14ac:dyDescent="0.3">
      <c r="B35">
        <f>B13</f>
        <v>0.5</v>
      </c>
      <c r="C35">
        <f>B35*30</f>
        <v>15</v>
      </c>
      <c r="D35" s="1">
        <f>AVERAGE(K13,K16,K19,K22,K25,K28)</f>
        <v>1.4167825496061184</v>
      </c>
      <c r="E35" s="1"/>
      <c r="G35" s="1">
        <f>STDEV(K13,K16,K19,K22,K25,K28)</f>
        <v>0.11445689219402774</v>
      </c>
      <c r="I35" s="6">
        <f>G35/D35*100</f>
        <v>8.0786492059665793</v>
      </c>
      <c r="L35" s="1"/>
      <c r="N35" s="1"/>
      <c r="O35" s="1"/>
      <c r="R35">
        <v>1.5</v>
      </c>
      <c r="S35">
        <f t="shared" si="10"/>
        <v>45.72</v>
      </c>
    </row>
    <row r="36" spans="2:19" x14ac:dyDescent="0.3">
      <c r="B36">
        <f>B14</f>
        <v>1.5</v>
      </c>
      <c r="C36">
        <f t="shared" ref="C36:C37" si="11">B36*30</f>
        <v>45</v>
      </c>
      <c r="D36" s="1">
        <f>AVERAGE(K14,K17,K20,K23,K26,K29)</f>
        <v>1.2702771853925334</v>
      </c>
      <c r="E36" s="1"/>
      <c r="G36" s="1">
        <f t="shared" ref="G36:G37" si="12">STDEV(K14,K17,K20,K23,K26,K29)</f>
        <v>9.0702947041646678E-2</v>
      </c>
      <c r="I36" s="6">
        <f>G36/D36*100</f>
        <v>7.140405896026401</v>
      </c>
      <c r="L36" s="1"/>
      <c r="N36" s="1"/>
      <c r="O36" s="1"/>
      <c r="R36">
        <v>2.5</v>
      </c>
      <c r="S36">
        <f t="shared" si="10"/>
        <v>76.2</v>
      </c>
    </row>
    <row r="37" spans="2:19" x14ac:dyDescent="0.3">
      <c r="B37">
        <f>B15</f>
        <v>2.5</v>
      </c>
      <c r="C37">
        <f t="shared" si="11"/>
        <v>75</v>
      </c>
      <c r="D37" s="1">
        <f>AVERAGE(K15,K18,K21,K24,K27,K30)</f>
        <v>1.305138838491849</v>
      </c>
      <c r="E37" s="1"/>
      <c r="G37" s="1">
        <f t="shared" si="12"/>
        <v>7.638644165727855E-2</v>
      </c>
      <c r="I37" s="6">
        <f>G37/D37*100</f>
        <v>5.8527445053697713</v>
      </c>
      <c r="L37" s="1"/>
      <c r="N37" s="1"/>
      <c r="O37" s="1"/>
      <c r="R37">
        <v>0.5</v>
      </c>
      <c r="S37">
        <f t="shared" si="10"/>
        <v>15.24</v>
      </c>
    </row>
    <row r="38" spans="2:19" x14ac:dyDescent="0.3">
      <c r="L38" s="1"/>
      <c r="N38" s="1"/>
      <c r="O38" s="1"/>
      <c r="R38">
        <v>1.5</v>
      </c>
      <c r="S38">
        <f t="shared" si="10"/>
        <v>45.72</v>
      </c>
    </row>
    <row r="39" spans="2:19" x14ac:dyDescent="0.3">
      <c r="L39" s="1"/>
      <c r="N39" s="1"/>
      <c r="O39" s="1"/>
      <c r="R39">
        <v>2.5</v>
      </c>
      <c r="S39">
        <f t="shared" si="10"/>
        <v>76.2</v>
      </c>
    </row>
    <row r="40" spans="2:19" x14ac:dyDescent="0.3">
      <c r="L40" s="1"/>
      <c r="N40" s="1"/>
      <c r="O40" s="1"/>
      <c r="R40">
        <v>0.5</v>
      </c>
      <c r="S40">
        <f t="shared" si="10"/>
        <v>15.24</v>
      </c>
    </row>
    <row r="41" spans="2:19" x14ac:dyDescent="0.3">
      <c r="R41">
        <v>1.5</v>
      </c>
      <c r="S41">
        <f t="shared" si="10"/>
        <v>45.72</v>
      </c>
    </row>
    <row r="42" spans="2:19" x14ac:dyDescent="0.3">
      <c r="R42">
        <v>2.5</v>
      </c>
      <c r="S42">
        <f t="shared" si="10"/>
        <v>76.2</v>
      </c>
    </row>
    <row r="43" spans="2:19" x14ac:dyDescent="0.3">
      <c r="R43">
        <v>0.5</v>
      </c>
      <c r="S43">
        <f t="shared" si="10"/>
        <v>15.24</v>
      </c>
    </row>
    <row r="44" spans="2:19" x14ac:dyDescent="0.3">
      <c r="R44">
        <v>1.5</v>
      </c>
      <c r="S44">
        <f t="shared" si="10"/>
        <v>45.72</v>
      </c>
    </row>
    <row r="45" spans="2:19" x14ac:dyDescent="0.3">
      <c r="R45">
        <v>2.5</v>
      </c>
      <c r="S45">
        <f t="shared" si="10"/>
        <v>76.2</v>
      </c>
    </row>
    <row r="46" spans="2:19" x14ac:dyDescent="0.3">
      <c r="R46">
        <v>0.5</v>
      </c>
      <c r="S46">
        <f t="shared" si="10"/>
        <v>15.24</v>
      </c>
    </row>
    <row r="47" spans="2:19" x14ac:dyDescent="0.3">
      <c r="R47">
        <v>1.5</v>
      </c>
      <c r="S47">
        <f t="shared" si="10"/>
        <v>45.72</v>
      </c>
    </row>
    <row r="48" spans="2:19" x14ac:dyDescent="0.3">
      <c r="R48">
        <v>2.5</v>
      </c>
      <c r="S48">
        <f t="shared" si="10"/>
        <v>76.2</v>
      </c>
    </row>
  </sheetData>
  <phoneticPr fontId="5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43"/>
  <sheetViews>
    <sheetView topLeftCell="U10" workbookViewId="0">
      <selection activeCell="A16" sqref="A16"/>
    </sheetView>
  </sheetViews>
  <sheetFormatPr defaultRowHeight="14.4" x14ac:dyDescent="0.3"/>
  <sheetData>
    <row r="1" spans="1:30" x14ac:dyDescent="0.3">
      <c r="A1" t="s">
        <v>8</v>
      </c>
      <c r="T1" t="s">
        <v>19</v>
      </c>
      <c r="U1" t="s">
        <v>21</v>
      </c>
    </row>
    <row r="2" spans="1:30" x14ac:dyDescent="0.3">
      <c r="B2" t="s">
        <v>44</v>
      </c>
      <c r="D2" t="s">
        <v>45</v>
      </c>
      <c r="S2" t="s">
        <v>23</v>
      </c>
      <c r="T2">
        <v>1.2714562382249777</v>
      </c>
      <c r="U2">
        <v>1.2673895803096313</v>
      </c>
      <c r="V2">
        <v>1.4702532463174793</v>
      </c>
      <c r="W2">
        <v>1.2963254154765178</v>
      </c>
    </row>
    <row r="3" spans="1:30" x14ac:dyDescent="0.3">
      <c r="B3" t="s">
        <v>46</v>
      </c>
      <c r="C3" t="s">
        <v>47</v>
      </c>
      <c r="D3" t="s">
        <v>46</v>
      </c>
      <c r="E3" t="s">
        <v>47</v>
      </c>
      <c r="T3">
        <v>1.4718111205801263</v>
      </c>
      <c r="U3">
        <v>1.391796287276037</v>
      </c>
      <c r="V3">
        <v>1.4936416523731513</v>
      </c>
      <c r="W3">
        <v>1.3121228173784398</v>
      </c>
    </row>
    <row r="4" spans="1:30" x14ac:dyDescent="0.3">
      <c r="A4">
        <v>2014</v>
      </c>
      <c r="B4">
        <v>1.4001113971434274</v>
      </c>
      <c r="C4">
        <v>1.4683564524964636</v>
      </c>
      <c r="D4">
        <v>1.3499366161785635</v>
      </c>
      <c r="E4">
        <v>1.3966415117884519</v>
      </c>
      <c r="T4">
        <v>1.5056401125952719</v>
      </c>
      <c r="U4">
        <v>1.390640597128586</v>
      </c>
      <c r="V4">
        <v>1.4755482694709501</v>
      </c>
      <c r="W4">
        <v>1.4393152908118831</v>
      </c>
    </row>
    <row r="5" spans="1:30" x14ac:dyDescent="0.3">
      <c r="A5">
        <v>2016</v>
      </c>
      <c r="B5">
        <v>1.3626508995255808</v>
      </c>
      <c r="C5">
        <v>1.3660282894869411</v>
      </c>
      <c r="D5">
        <v>1.289354916804609</v>
      </c>
      <c r="E5">
        <v>1.1755008971986916</v>
      </c>
      <c r="T5">
        <v>1.3515381171733338</v>
      </c>
      <c r="U5">
        <v>1.34992</v>
      </c>
      <c r="V5">
        <v>1.4339826418242743</v>
      </c>
      <c r="W5">
        <v>1.5388025234869662</v>
      </c>
    </row>
    <row r="6" spans="1:30" x14ac:dyDescent="0.3">
      <c r="S6" t="s">
        <v>24</v>
      </c>
    </row>
    <row r="13" spans="1:30" x14ac:dyDescent="0.3">
      <c r="A13" t="s">
        <v>50</v>
      </c>
    </row>
    <row r="14" spans="1:30" x14ac:dyDescent="0.3">
      <c r="B14" t="s">
        <v>44</v>
      </c>
      <c r="D14" t="s">
        <v>45</v>
      </c>
      <c r="T14" t="s">
        <v>51</v>
      </c>
      <c r="U14" t="s">
        <v>52</v>
      </c>
      <c r="V14" t="s">
        <v>53</v>
      </c>
      <c r="W14" t="s">
        <v>54</v>
      </c>
      <c r="Y14" t="s">
        <v>25</v>
      </c>
    </row>
    <row r="15" spans="1:30" x14ac:dyDescent="0.3">
      <c r="B15" t="s">
        <v>46</v>
      </c>
      <c r="C15" t="s">
        <v>47</v>
      </c>
      <c r="D15" t="s">
        <v>46</v>
      </c>
      <c r="E15" t="s">
        <v>47</v>
      </c>
      <c r="S15">
        <v>2014</v>
      </c>
      <c r="T15">
        <v>1.2714562382249777</v>
      </c>
      <c r="U15">
        <v>1.2673895803096313</v>
      </c>
      <c r="V15">
        <v>1.4702532463174793</v>
      </c>
      <c r="W15">
        <v>1.2963254154765178</v>
      </c>
    </row>
    <row r="16" spans="1:30" x14ac:dyDescent="0.3">
      <c r="A16">
        <v>2014</v>
      </c>
      <c r="B16">
        <v>30.097373897767358</v>
      </c>
      <c r="C16">
        <v>29.465091801312372</v>
      </c>
      <c r="D16">
        <v>27.308123460585616</v>
      </c>
      <c r="E16">
        <v>29.886212651190931</v>
      </c>
      <c r="T16">
        <v>1.4718111205801263</v>
      </c>
      <c r="U16">
        <v>1.391796287276037</v>
      </c>
      <c r="V16">
        <v>1.4936416523731513</v>
      </c>
      <c r="W16">
        <v>1.3121228173784398</v>
      </c>
      <c r="Y16" t="s">
        <v>26</v>
      </c>
      <c r="Z16" t="s">
        <v>51</v>
      </c>
      <c r="AA16" t="s">
        <v>52</v>
      </c>
      <c r="AB16" t="s">
        <v>53</v>
      </c>
      <c r="AC16" t="s">
        <v>54</v>
      </c>
      <c r="AD16" t="s">
        <v>27</v>
      </c>
    </row>
    <row r="17" spans="1:30" ht="15" thickBot="1" x14ac:dyDescent="0.35">
      <c r="A17">
        <v>2016</v>
      </c>
      <c r="B17">
        <v>21.811610949768458</v>
      </c>
      <c r="C17">
        <v>19.912132403422458</v>
      </c>
      <c r="D17">
        <v>19.600510456659752</v>
      </c>
      <c r="E17">
        <v>17.906321746642199</v>
      </c>
      <c r="T17">
        <v>1.5056401125952719</v>
      </c>
      <c r="U17">
        <v>1.390640597128586</v>
      </c>
      <c r="V17">
        <v>1.4755482694709501</v>
      </c>
      <c r="W17">
        <v>1.4393152908118831</v>
      </c>
      <c r="Y17" s="3">
        <v>2014</v>
      </c>
      <c r="Z17" s="3"/>
      <c r="AA17" s="3"/>
      <c r="AB17" s="3"/>
      <c r="AC17" s="3"/>
      <c r="AD17" s="3"/>
    </row>
    <row r="18" spans="1:30" x14ac:dyDescent="0.3">
      <c r="T18">
        <v>1.3515381171733338</v>
      </c>
      <c r="U18">
        <v>1.34992</v>
      </c>
      <c r="V18">
        <v>1.4339826418242743</v>
      </c>
      <c r="W18">
        <v>1.5388025234869662</v>
      </c>
      <c r="Y18" s="2" t="s">
        <v>28</v>
      </c>
      <c r="Z18" s="2">
        <v>4</v>
      </c>
      <c r="AA18" s="2">
        <v>4</v>
      </c>
      <c r="AB18" s="2">
        <v>4</v>
      </c>
      <c r="AC18" s="2">
        <v>4</v>
      </c>
      <c r="AD18" s="2">
        <v>16</v>
      </c>
    </row>
    <row r="19" spans="1:30" x14ac:dyDescent="0.3">
      <c r="S19">
        <v>2016</v>
      </c>
      <c r="T19">
        <v>1.3118099975387976</v>
      </c>
      <c r="U19">
        <v>1.185900012082886</v>
      </c>
      <c r="V19">
        <v>1.400223078092363</v>
      </c>
      <c r="W19">
        <v>1.0615304390959472</v>
      </c>
      <c r="Y19" s="2" t="s">
        <v>29</v>
      </c>
      <c r="Z19" s="2">
        <v>5.6004455885737094</v>
      </c>
      <c r="AA19" s="2">
        <v>5.3997464647142541</v>
      </c>
      <c r="AB19" s="2">
        <v>5.8734258099858545</v>
      </c>
      <c r="AC19" s="2">
        <v>5.5865660471538074</v>
      </c>
      <c r="AD19" s="2">
        <v>22.460183910427624</v>
      </c>
    </row>
    <row r="20" spans="1:30" x14ac:dyDescent="0.3">
      <c r="T20">
        <v>1.4172486350477973</v>
      </c>
      <c r="U20">
        <v>1.4008202309325795</v>
      </c>
      <c r="V20">
        <v>1.3111843578595139</v>
      </c>
      <c r="W20">
        <v>1.0883002221145766</v>
      </c>
      <c r="Y20" s="2" t="s">
        <v>30</v>
      </c>
      <c r="Z20" s="2">
        <v>1.4001113971434274</v>
      </c>
      <c r="AA20" s="2">
        <v>1.3499366161785635</v>
      </c>
      <c r="AB20" s="2">
        <v>1.4683564524964636</v>
      </c>
      <c r="AC20" s="2">
        <v>1.3966415117884519</v>
      </c>
      <c r="AD20" s="2">
        <v>1.4037614944017265</v>
      </c>
    </row>
    <row r="21" spans="1:30" x14ac:dyDescent="0.3">
      <c r="T21">
        <v>1.3563868246877853</v>
      </c>
      <c r="U21">
        <v>1.2207794242029706</v>
      </c>
      <c r="V21">
        <v>1.3708240803772782</v>
      </c>
      <c r="W21">
        <v>1.3500062838399716</v>
      </c>
      <c r="Y21" s="2" t="s">
        <v>31</v>
      </c>
      <c r="Z21" s="2">
        <v>1.1729557856400041E-2</v>
      </c>
      <c r="AA21" s="2">
        <v>3.407686512137539E-3</v>
      </c>
      <c r="AB21" s="2">
        <v>6.2540675037517314E-4</v>
      </c>
      <c r="AC21" s="2">
        <v>1.3079177849108004E-2</v>
      </c>
      <c r="AD21" s="2">
        <v>7.6706707241128323E-3</v>
      </c>
    </row>
    <row r="22" spans="1:30" x14ac:dyDescent="0.3">
      <c r="T22">
        <v>1.3651581408279434</v>
      </c>
      <c r="U22">
        <v>1.34992</v>
      </c>
      <c r="V22">
        <v>1.3818816416186097</v>
      </c>
      <c r="W22">
        <v>1.2021666437442708</v>
      </c>
      <c r="Y22" s="2"/>
      <c r="Z22" s="2"/>
      <c r="AA22" s="2"/>
      <c r="AB22" s="2"/>
      <c r="AC22" s="2"/>
      <c r="AD22" s="2"/>
    </row>
    <row r="23" spans="1:30" ht="15" thickBot="1" x14ac:dyDescent="0.35">
      <c r="Y23" s="3">
        <v>2016</v>
      </c>
      <c r="Z23" s="3"/>
      <c r="AA23" s="3"/>
      <c r="AB23" s="3"/>
      <c r="AC23" s="3"/>
      <c r="AD23" s="3"/>
    </row>
    <row r="24" spans="1:30" x14ac:dyDescent="0.3">
      <c r="Y24" s="2" t="s">
        <v>28</v>
      </c>
      <c r="Z24" s="2">
        <v>4</v>
      </c>
      <c r="AA24" s="2">
        <v>4</v>
      </c>
      <c r="AB24" s="2">
        <v>4</v>
      </c>
      <c r="AC24" s="2">
        <v>4</v>
      </c>
      <c r="AD24" s="2">
        <v>16</v>
      </c>
    </row>
    <row r="25" spans="1:30" x14ac:dyDescent="0.3">
      <c r="Y25" s="2" t="s">
        <v>29</v>
      </c>
      <c r="Z25" s="2">
        <v>5.4506035981023233</v>
      </c>
      <c r="AA25" s="2">
        <v>5.157419667218436</v>
      </c>
      <c r="AB25" s="2">
        <v>5.4641131579477644</v>
      </c>
      <c r="AC25" s="2">
        <v>4.7020035887947662</v>
      </c>
      <c r="AD25" s="2">
        <v>20.774140012063292</v>
      </c>
    </row>
    <row r="26" spans="1:30" x14ac:dyDescent="0.3">
      <c r="Y26" s="2" t="s">
        <v>30</v>
      </c>
      <c r="Z26" s="2">
        <v>1.3626508995255808</v>
      </c>
      <c r="AA26" s="2">
        <v>1.289354916804609</v>
      </c>
      <c r="AB26" s="2">
        <v>1.3660282894869411</v>
      </c>
      <c r="AC26" s="2">
        <v>1.1755008971986916</v>
      </c>
      <c r="AD26" s="2">
        <v>1.2983837507539557</v>
      </c>
    </row>
    <row r="27" spans="1:30" x14ac:dyDescent="0.3">
      <c r="Y27" s="2" t="s">
        <v>31</v>
      </c>
      <c r="Z27" s="2">
        <v>1.8704116438351256E-3</v>
      </c>
      <c r="AA27" s="2">
        <v>1.0499387017549973E-2</v>
      </c>
      <c r="AB27" s="2">
        <v>1.483822929399307E-3</v>
      </c>
      <c r="AC27" s="2">
        <v>1.72521383536435E-2</v>
      </c>
      <c r="AD27" s="2">
        <v>1.2591222808086104E-2</v>
      </c>
    </row>
    <row r="28" spans="1:30" x14ac:dyDescent="0.3">
      <c r="Y28" s="2"/>
      <c r="Z28" s="2"/>
      <c r="AA28" s="2"/>
      <c r="AB28" s="2"/>
      <c r="AC28" s="2"/>
      <c r="AD28" s="2"/>
    </row>
    <row r="29" spans="1:30" ht="15" thickBot="1" x14ac:dyDescent="0.35">
      <c r="Y29" s="3" t="s">
        <v>27</v>
      </c>
      <c r="Z29" s="3"/>
      <c r="AA29" s="3"/>
      <c r="AB29" s="3"/>
    </row>
    <row r="30" spans="1:30" x14ac:dyDescent="0.3">
      <c r="Y30" s="2" t="s">
        <v>28</v>
      </c>
      <c r="Z30" s="2">
        <v>8</v>
      </c>
      <c r="AA30" s="2">
        <v>8</v>
      </c>
      <c r="AB30" s="2">
        <v>8</v>
      </c>
      <c r="AC30">
        <v>8</v>
      </c>
    </row>
    <row r="31" spans="1:30" x14ac:dyDescent="0.3">
      <c r="Y31" s="2" t="s">
        <v>29</v>
      </c>
      <c r="Z31" s="2">
        <v>11.051049186676032</v>
      </c>
      <c r="AA31" s="2">
        <v>10.557166131932689</v>
      </c>
      <c r="AB31" s="2">
        <v>11.337538967933618</v>
      </c>
      <c r="AC31">
        <v>10.288569635948573</v>
      </c>
    </row>
    <row r="32" spans="1:30" x14ac:dyDescent="0.3">
      <c r="Y32" s="2" t="s">
        <v>30</v>
      </c>
      <c r="Z32" s="2">
        <v>1.3813811483345042</v>
      </c>
      <c r="AA32" s="2">
        <v>1.3196457664915862</v>
      </c>
      <c r="AB32" s="2">
        <v>1.4171923709917027</v>
      </c>
      <c r="AC32">
        <v>1.2860712044935716</v>
      </c>
    </row>
    <row r="33" spans="25:31" x14ac:dyDescent="0.3">
      <c r="Y33" s="2" t="s">
        <v>31</v>
      </c>
      <c r="Z33" s="2">
        <v>6.2294980377512665E-3</v>
      </c>
      <c r="AA33" s="2">
        <v>7.0087864553049937E-3</v>
      </c>
      <c r="AB33" s="2">
        <v>3.8956849898757529E-3</v>
      </c>
      <c r="AC33">
        <v>2.697147020721832E-2</v>
      </c>
    </row>
    <row r="34" spans="25:31" x14ac:dyDescent="0.3">
      <c r="Y34" s="2"/>
      <c r="Z34" s="2"/>
      <c r="AA34" s="2"/>
      <c r="AB34" s="2"/>
    </row>
    <row r="36" spans="25:31" ht="15" thickBot="1" x14ac:dyDescent="0.35">
      <c r="Y36" t="s">
        <v>32</v>
      </c>
    </row>
    <row r="37" spans="25:31" x14ac:dyDescent="0.3">
      <c r="Y37" s="5" t="s">
        <v>33</v>
      </c>
      <c r="Z37" s="5" t="s">
        <v>34</v>
      </c>
      <c r="AA37" s="5" t="s">
        <v>35</v>
      </c>
      <c r="AB37" s="5" t="s">
        <v>36</v>
      </c>
      <c r="AC37" s="5" t="s">
        <v>37</v>
      </c>
      <c r="AD37" s="5" t="s">
        <v>38</v>
      </c>
      <c r="AE37" s="5" t="s">
        <v>39</v>
      </c>
    </row>
    <row r="38" spans="25:31" x14ac:dyDescent="0.3">
      <c r="Y38" s="2" t="s">
        <v>40</v>
      </c>
      <c r="Z38" s="2">
        <v>8.8835750850362605E-2</v>
      </c>
      <c r="AA38" s="2">
        <v>1</v>
      </c>
      <c r="AB38" s="2">
        <v>8.8835750850362605E-2</v>
      </c>
      <c r="AC38" s="2">
        <v>11.85512244438776</v>
      </c>
      <c r="AD38" s="2">
        <v>2.1201509300905978E-3</v>
      </c>
      <c r="AE38" s="2">
        <v>4.2596772726902348</v>
      </c>
    </row>
    <row r="39" spans="25:31" x14ac:dyDescent="0.3">
      <c r="Y39" s="2" t="s">
        <v>41</v>
      </c>
      <c r="Z39" s="2">
        <v>8.4026076002294336E-2</v>
      </c>
      <c r="AA39" s="2">
        <v>3</v>
      </c>
      <c r="AB39" s="2">
        <v>2.8008692000764779E-2</v>
      </c>
      <c r="AC39" s="2">
        <v>3.7377572654900924</v>
      </c>
      <c r="AD39" s="2">
        <v>2.460715042691396E-2</v>
      </c>
      <c r="AE39" s="2">
        <v>3.0087865704473615</v>
      </c>
    </row>
    <row r="40" spans="25:31" x14ac:dyDescent="0.3">
      <c r="Y40" s="2" t="s">
        <v>42</v>
      </c>
      <c r="Z40" s="2">
        <v>4.0059560243343784E-2</v>
      </c>
      <c r="AA40" s="2">
        <v>3</v>
      </c>
      <c r="AB40" s="2">
        <v>1.3353186747781262E-2</v>
      </c>
      <c r="AC40" s="2">
        <v>1.7819814928381021</v>
      </c>
      <c r="AD40" s="2">
        <v>0.17747998223390365</v>
      </c>
      <c r="AE40" s="2">
        <v>3.0087865704473615</v>
      </c>
    </row>
    <row r="41" spans="25:31" x14ac:dyDescent="0.3">
      <c r="Y41" s="2" t="s">
        <v>43</v>
      </c>
      <c r="Z41" s="2">
        <v>0.17984276673734595</v>
      </c>
      <c r="AA41" s="2">
        <v>24</v>
      </c>
      <c r="AB41" s="2">
        <v>7.4934486140560809E-3</v>
      </c>
      <c r="AC41" s="2"/>
      <c r="AD41" s="2"/>
      <c r="AE41" s="2"/>
    </row>
    <row r="42" spans="25:31" x14ac:dyDescent="0.3">
      <c r="Y42" s="2"/>
      <c r="Z42" s="2"/>
      <c r="AA42" s="2"/>
      <c r="AB42" s="2"/>
      <c r="AC42" s="2"/>
      <c r="AD42" s="2"/>
      <c r="AE42" s="2"/>
    </row>
    <row r="43" spans="25:31" ht="15" thickBot="1" x14ac:dyDescent="0.35">
      <c r="Y43" s="4" t="s">
        <v>27</v>
      </c>
      <c r="Z43" s="4">
        <v>0.39276415383334667</v>
      </c>
      <c r="AA43" s="4">
        <v>31</v>
      </c>
      <c r="AB43" s="4"/>
      <c r="AC43" s="4"/>
      <c r="AD43" s="4"/>
      <c r="AE43" s="4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3"/>
  <sheetViews>
    <sheetView workbookViewId="0">
      <selection sqref="A1:F33"/>
    </sheetView>
  </sheetViews>
  <sheetFormatPr defaultRowHeight="14.4" x14ac:dyDescent="0.3"/>
  <sheetData>
    <row r="1" spans="1:6" x14ac:dyDescent="0.3">
      <c r="A1" t="s">
        <v>45</v>
      </c>
      <c r="B1" t="s">
        <v>46</v>
      </c>
      <c r="C1" t="s">
        <v>48</v>
      </c>
      <c r="D1" t="s">
        <v>59</v>
      </c>
      <c r="E1" t="s">
        <v>57</v>
      </c>
      <c r="F1" t="s">
        <v>58</v>
      </c>
    </row>
    <row r="2" spans="1:6" x14ac:dyDescent="0.3">
      <c r="A2" t="s">
        <v>19</v>
      </c>
      <c r="B2" t="s">
        <v>20</v>
      </c>
      <c r="C2">
        <v>1</v>
      </c>
      <c r="D2" t="s">
        <v>56</v>
      </c>
      <c r="E2">
        <v>1.4440767854018146</v>
      </c>
      <c r="F2">
        <v>0.30302051874216906</v>
      </c>
    </row>
    <row r="3" spans="1:6" x14ac:dyDescent="0.3">
      <c r="A3" t="s">
        <v>19</v>
      </c>
      <c r="B3" t="s">
        <v>20</v>
      </c>
      <c r="C3">
        <v>2</v>
      </c>
      <c r="D3" t="s">
        <v>56</v>
      </c>
      <c r="E3">
        <v>1.5281727182422917</v>
      </c>
      <c r="F3">
        <v>0.26449804643896507</v>
      </c>
    </row>
    <row r="4" spans="1:6" x14ac:dyDescent="0.3">
      <c r="A4" t="s">
        <v>19</v>
      </c>
      <c r="B4" t="s">
        <v>20</v>
      </c>
      <c r="C4">
        <v>3</v>
      </c>
      <c r="D4" t="s">
        <v>56</v>
      </c>
      <c r="E4">
        <v>1.5491345309004594</v>
      </c>
      <c r="F4">
        <v>0.32812455801882573</v>
      </c>
    </row>
    <row r="5" spans="1:6" x14ac:dyDescent="0.3">
      <c r="A5" t="s">
        <v>19</v>
      </c>
      <c r="B5" t="s">
        <v>20</v>
      </c>
      <c r="C5">
        <v>4</v>
      </c>
      <c r="D5" t="s">
        <v>56</v>
      </c>
      <c r="E5">
        <v>1.3459073600597777</v>
      </c>
      <c r="F5">
        <v>0.29451987902295862</v>
      </c>
    </row>
    <row r="6" spans="1:6" x14ac:dyDescent="0.3">
      <c r="A6" t="s">
        <v>21</v>
      </c>
      <c r="B6" t="s">
        <v>22</v>
      </c>
      <c r="C6">
        <v>1</v>
      </c>
      <c r="D6" t="s">
        <v>56</v>
      </c>
      <c r="E6">
        <v>1.3929867459259011</v>
      </c>
      <c r="F6">
        <v>0.21647132903227573</v>
      </c>
    </row>
    <row r="7" spans="1:6" x14ac:dyDescent="0.3">
      <c r="A7" t="s">
        <v>21</v>
      </c>
      <c r="B7" t="s">
        <v>22</v>
      </c>
      <c r="C7">
        <v>2</v>
      </c>
      <c r="D7" t="s">
        <v>56</v>
      </c>
      <c r="E7">
        <v>1.3454381303003144</v>
      </c>
      <c r="F7">
        <v>0.25197638083164481</v>
      </c>
    </row>
    <row r="8" spans="1:6" x14ac:dyDescent="0.3">
      <c r="A8" t="s">
        <v>21</v>
      </c>
      <c r="B8" t="s">
        <v>22</v>
      </c>
      <c r="C8">
        <v>3</v>
      </c>
      <c r="D8" t="s">
        <v>56</v>
      </c>
      <c r="E8">
        <v>0.92344416662323392</v>
      </c>
      <c r="F8">
        <v>0.13419971120642499</v>
      </c>
    </row>
    <row r="9" spans="1:6" x14ac:dyDescent="0.3">
      <c r="A9" t="s">
        <v>21</v>
      </c>
      <c r="B9" t="s">
        <v>22</v>
      </c>
      <c r="C9">
        <v>4</v>
      </c>
      <c r="D9" t="s">
        <v>56</v>
      </c>
      <c r="E9">
        <v>1.4067581403580851</v>
      </c>
      <c r="F9">
        <v>0.19863149781339731</v>
      </c>
    </row>
    <row r="10" spans="1:6" x14ac:dyDescent="0.3">
      <c r="A10" t="s">
        <v>19</v>
      </c>
      <c r="B10" t="s">
        <v>22</v>
      </c>
      <c r="C10">
        <v>1</v>
      </c>
      <c r="D10" t="s">
        <v>56</v>
      </c>
      <c r="E10">
        <v>1.49114197316021</v>
      </c>
      <c r="F10">
        <v>0.18031019389353439</v>
      </c>
    </row>
    <row r="11" spans="1:6" x14ac:dyDescent="0.3">
      <c r="A11" t="s">
        <v>19</v>
      </c>
      <c r="B11" t="s">
        <v>22</v>
      </c>
      <c r="C11">
        <v>2</v>
      </c>
      <c r="D11" t="s">
        <v>56</v>
      </c>
      <c r="E11">
        <v>1.3931431558457221</v>
      </c>
      <c r="F11">
        <v>0.22038157702780095</v>
      </c>
    </row>
    <row r="12" spans="1:6" x14ac:dyDescent="0.3">
      <c r="A12" t="s">
        <v>19</v>
      </c>
      <c r="B12" t="s">
        <v>22</v>
      </c>
      <c r="C12">
        <v>3</v>
      </c>
      <c r="D12" t="s">
        <v>56</v>
      </c>
      <c r="E12">
        <v>1.4396054270094782</v>
      </c>
      <c r="F12">
        <v>0.23766989608494776</v>
      </c>
    </row>
    <row r="13" spans="1:6" x14ac:dyDescent="0.3">
      <c r="A13" t="s">
        <v>19</v>
      </c>
      <c r="B13" t="s">
        <v>22</v>
      </c>
      <c r="C13">
        <v>4</v>
      </c>
      <c r="D13" t="s">
        <v>56</v>
      </c>
      <c r="E13">
        <v>1.3962676456683736</v>
      </c>
      <c r="F13">
        <v>0.22167619106620659</v>
      </c>
    </row>
    <row r="14" spans="1:6" x14ac:dyDescent="0.3">
      <c r="A14" t="s">
        <v>21</v>
      </c>
      <c r="B14" t="s">
        <v>20</v>
      </c>
      <c r="C14">
        <v>1</v>
      </c>
      <c r="D14" t="s">
        <v>56</v>
      </c>
      <c r="E14">
        <v>1.4831151836733654</v>
      </c>
      <c r="F14">
        <v>0.26828150354017261</v>
      </c>
    </row>
    <row r="15" spans="1:6" x14ac:dyDescent="0.3">
      <c r="A15" t="s">
        <v>21</v>
      </c>
      <c r="B15" t="s">
        <v>20</v>
      </c>
      <c r="C15">
        <v>2</v>
      </c>
      <c r="D15" t="s">
        <v>56</v>
      </c>
      <c r="E15">
        <v>1.3448274165626835</v>
      </c>
      <c r="F15">
        <v>0.32479165240156971</v>
      </c>
    </row>
    <row r="16" spans="1:6" x14ac:dyDescent="0.3">
      <c r="A16" t="s">
        <v>21</v>
      </c>
      <c r="B16" t="s">
        <v>20</v>
      </c>
      <c r="C16">
        <v>3</v>
      </c>
      <c r="D16" t="s">
        <v>56</v>
      </c>
      <c r="E16">
        <v>1.518138508659981</v>
      </c>
      <c r="F16">
        <v>0.33279062588298375</v>
      </c>
    </row>
    <row r="17" spans="1:6" x14ac:dyDescent="0.3">
      <c r="A17" t="s">
        <v>21</v>
      </c>
      <c r="B17" t="s">
        <v>20</v>
      </c>
      <c r="C17">
        <v>4</v>
      </c>
      <c r="D17" t="s">
        <v>56</v>
      </c>
      <c r="E17">
        <v>1.34992</v>
      </c>
      <c r="F17">
        <v>0.20630685770812907</v>
      </c>
    </row>
    <row r="18" spans="1:6" x14ac:dyDescent="0.3">
      <c r="A18" t="s">
        <v>19</v>
      </c>
      <c r="B18" t="s">
        <v>20</v>
      </c>
      <c r="C18">
        <v>1</v>
      </c>
      <c r="D18" t="s">
        <v>55</v>
      </c>
      <c r="E18">
        <v>1.2750536663808607</v>
      </c>
      <c r="F18">
        <v>0.27074557121016563</v>
      </c>
    </row>
    <row r="19" spans="1:6" x14ac:dyDescent="0.3">
      <c r="A19" t="s">
        <v>19</v>
      </c>
      <c r="B19" t="s">
        <v>20</v>
      </c>
      <c r="C19">
        <v>2</v>
      </c>
      <c r="D19" t="s">
        <v>55</v>
      </c>
      <c r="E19">
        <v>1.4019021113556989</v>
      </c>
      <c r="F19">
        <v>0.22116362662690572</v>
      </c>
    </row>
    <row r="20" spans="1:6" x14ac:dyDescent="0.3">
      <c r="A20" t="s">
        <v>19</v>
      </c>
      <c r="B20" t="s">
        <v>20</v>
      </c>
      <c r="C20">
        <v>3</v>
      </c>
      <c r="D20" t="s">
        <v>55</v>
      </c>
      <c r="E20">
        <v>1.4341022166804489</v>
      </c>
      <c r="F20">
        <v>0.30972755633067361</v>
      </c>
    </row>
    <row r="21" spans="1:6" x14ac:dyDescent="0.3">
      <c r="A21" t="s">
        <v>19</v>
      </c>
      <c r="B21" t="s">
        <v>20</v>
      </c>
      <c r="C21">
        <v>4</v>
      </c>
      <c r="D21" t="s">
        <v>55</v>
      </c>
      <c r="E21">
        <v>1.482476418555345</v>
      </c>
      <c r="F21">
        <v>0.30962693184305623</v>
      </c>
    </row>
    <row r="22" spans="1:6" x14ac:dyDescent="0.3">
      <c r="A22" t="s">
        <v>21</v>
      </c>
      <c r="B22" t="s">
        <v>22</v>
      </c>
      <c r="C22">
        <v>1</v>
      </c>
      <c r="D22" t="s">
        <v>55</v>
      </c>
      <c r="E22">
        <v>1.447980845416748</v>
      </c>
      <c r="F22">
        <v>0.24063578556586301</v>
      </c>
    </row>
    <row r="23" spans="1:6" x14ac:dyDescent="0.3">
      <c r="A23" t="s">
        <v>21</v>
      </c>
      <c r="B23" t="s">
        <v>22</v>
      </c>
      <c r="C23">
        <v>2</v>
      </c>
      <c r="D23" t="s">
        <v>55</v>
      </c>
      <c r="E23">
        <v>1.2831686626434526</v>
      </c>
      <c r="F23">
        <v>0.26646580409959458</v>
      </c>
    </row>
    <row r="24" spans="1:6" x14ac:dyDescent="0.3">
      <c r="A24" t="s">
        <v>21</v>
      </c>
      <c r="B24" t="s">
        <v>22</v>
      </c>
      <c r="C24">
        <v>3</v>
      </c>
      <c r="D24" t="s">
        <v>55</v>
      </c>
      <c r="E24">
        <v>1.4373155474415298</v>
      </c>
      <c r="F24">
        <v>0.20014098231620589</v>
      </c>
    </row>
    <row r="25" spans="1:6" x14ac:dyDescent="0.3">
      <c r="A25" t="s">
        <v>21</v>
      </c>
      <c r="B25" t="s">
        <v>22</v>
      </c>
      <c r="C25">
        <v>4</v>
      </c>
      <c r="D25" t="s">
        <v>55</v>
      </c>
      <c r="E25">
        <v>1.1898102600784113</v>
      </c>
      <c r="F25">
        <v>0.17987140779415969</v>
      </c>
    </row>
    <row r="26" spans="1:6" x14ac:dyDescent="0.3">
      <c r="A26" t="s">
        <v>19</v>
      </c>
      <c r="B26" t="s">
        <v>22</v>
      </c>
      <c r="C26">
        <v>1</v>
      </c>
      <c r="D26" t="s">
        <v>55</v>
      </c>
      <c r="E26">
        <v>1.4200002402123115</v>
      </c>
      <c r="F26">
        <v>0.18796902780090319</v>
      </c>
    </row>
    <row r="27" spans="1:6" x14ac:dyDescent="0.3">
      <c r="A27" t="s">
        <v>19</v>
      </c>
      <c r="B27" t="s">
        <v>22</v>
      </c>
      <c r="C27">
        <v>2</v>
      </c>
      <c r="D27" t="s">
        <v>55</v>
      </c>
      <c r="E27">
        <v>1.4119854647503862</v>
      </c>
      <c r="F27">
        <v>0.23280345736531211</v>
      </c>
    </row>
    <row r="28" spans="1:6" x14ac:dyDescent="0.3">
      <c r="A28" t="s">
        <v>19</v>
      </c>
      <c r="B28" t="s">
        <v>22</v>
      </c>
      <c r="C28">
        <v>3</v>
      </c>
      <c r="D28" t="s">
        <v>55</v>
      </c>
      <c r="E28">
        <v>1.3951764848033956</v>
      </c>
      <c r="F28">
        <v>0.23789948804775352</v>
      </c>
    </row>
    <row r="29" spans="1:6" x14ac:dyDescent="0.3">
      <c r="A29" t="s">
        <v>19</v>
      </c>
      <c r="B29" t="s">
        <v>22</v>
      </c>
      <c r="C29">
        <v>4</v>
      </c>
      <c r="D29" t="s">
        <v>55</v>
      </c>
      <c r="E29">
        <v>1.4550814840948416</v>
      </c>
      <c r="F29">
        <v>0.23617897892972264</v>
      </c>
    </row>
    <row r="30" spans="1:6" x14ac:dyDescent="0.3">
      <c r="A30" t="s">
        <v>21</v>
      </c>
      <c r="B30" t="s">
        <v>20</v>
      </c>
      <c r="C30">
        <v>1</v>
      </c>
      <c r="D30" t="s">
        <v>55</v>
      </c>
      <c r="E30">
        <v>1.1663487721052601</v>
      </c>
      <c r="F30">
        <v>0.22507387462243092</v>
      </c>
    </row>
    <row r="31" spans="1:6" x14ac:dyDescent="0.3">
      <c r="A31" t="s">
        <v>21</v>
      </c>
      <c r="B31" t="s">
        <v>20</v>
      </c>
      <c r="C31">
        <v>2</v>
      </c>
      <c r="D31" t="s">
        <v>55</v>
      </c>
      <c r="E31">
        <v>1.4989369133693242</v>
      </c>
      <c r="F31">
        <v>0.32520533538106827</v>
      </c>
    </row>
    <row r="32" spans="1:6" x14ac:dyDescent="0.3">
      <c r="A32" t="s">
        <v>21</v>
      </c>
      <c r="B32" t="s">
        <v>20</v>
      </c>
      <c r="C32">
        <v>3</v>
      </c>
      <c r="D32" t="s">
        <v>55</v>
      </c>
      <c r="E32">
        <v>1.3302291217200233</v>
      </c>
      <c r="F32">
        <v>0.27980385016657727</v>
      </c>
    </row>
    <row r="33" spans="1:6" x14ac:dyDescent="0.3">
      <c r="A33" t="s">
        <v>21</v>
      </c>
      <c r="B33" t="s">
        <v>20</v>
      </c>
      <c r="C33">
        <v>4</v>
      </c>
      <c r="D33" t="s">
        <v>55</v>
      </c>
      <c r="E33">
        <v>1.34992</v>
      </c>
      <c r="F33">
        <v>0.18298174344022061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98CD361D1524447818B4B5206584323" ma:contentTypeVersion="4" ma:contentTypeDescription="Create a new document." ma:contentTypeScope="" ma:versionID="c7d852918a03801212ae1c5666f1a5a7">
  <xsd:schema xmlns:xsd="http://www.w3.org/2001/XMLSchema" xmlns:xs="http://www.w3.org/2001/XMLSchema" xmlns:p="http://schemas.microsoft.com/office/2006/metadata/properties" xmlns:ns2="8dd9fe24-28b0-42d3-b99c-75af96becd31" xmlns:ns3="b8334bb6-2399-45fa-878a-2a352e25d9fd" targetNamespace="http://schemas.microsoft.com/office/2006/metadata/properties" ma:root="true" ma:fieldsID="d492f249eeba4db3b9236cde9d91cf2f" ns2:_="" ns3:_="">
    <xsd:import namespace="8dd9fe24-28b0-42d3-b99c-75af96becd31"/>
    <xsd:import namespace="b8334bb6-2399-45fa-878a-2a352e25d9f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d9fe24-28b0-42d3-b99c-75af96becd3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8334bb6-2399-45fa-878a-2a352e25d9f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AD63778-B9B2-400F-B613-B512571049D7}"/>
</file>

<file path=customXml/itemProps2.xml><?xml version="1.0" encoding="utf-8"?>
<ds:datastoreItem xmlns:ds="http://schemas.openxmlformats.org/officeDocument/2006/customXml" ds:itemID="{61ED617D-8364-419E-8585-6B3060C82FA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 Schneekloth</dc:creator>
  <cp:lastModifiedBy>Stevens, Bo - ARS</cp:lastModifiedBy>
  <cp:lastPrinted>2016-09-15T15:11:51Z</cp:lastPrinted>
  <dcterms:created xsi:type="dcterms:W3CDTF">2014-10-21T20:49:32Z</dcterms:created>
  <dcterms:modified xsi:type="dcterms:W3CDTF">2022-07-05T23:07:06Z</dcterms:modified>
</cp:coreProperties>
</file>