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OLITEKNIK/PYTHON/WEBAPPPROJECT/OBE/act_cqi/static/files/"/>
    </mc:Choice>
  </mc:AlternateContent>
  <xr:revisionPtr revIDLastSave="0" documentId="8_{CDA61028-6302-6A40-94C9-9A1A02CD44E9}" xr6:coauthVersionLast="47" xr6:coauthVersionMax="47" xr10:uidLastSave="{00000000-0000-0000-0000-000000000000}"/>
  <bookViews>
    <workbookView xWindow="3520" yWindow="3020" windowWidth="14400" windowHeight="131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Sheet1!$B$8:$P$85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I50" i="1" s="1"/>
  <c r="H49" i="1"/>
  <c r="I49" i="1" s="1"/>
  <c r="H45" i="1"/>
  <c r="I45" i="1" s="1"/>
  <c r="H44" i="1"/>
  <c r="I44" i="1" s="1"/>
  <c r="H43" i="1"/>
  <c r="I43" i="1" s="1"/>
  <c r="H60" i="1"/>
  <c r="I60" i="1" s="1"/>
  <c r="H59" i="1"/>
  <c r="I59" i="1" s="1"/>
  <c r="H58" i="1"/>
  <c r="I58" i="1" s="1"/>
  <c r="H55" i="1"/>
  <c r="I55" i="1" s="1"/>
  <c r="H54" i="1"/>
  <c r="I54" i="1" s="1"/>
  <c r="H53" i="1"/>
  <c r="I53" i="1" s="1"/>
  <c r="D60" i="1"/>
  <c r="E60" i="1" s="1"/>
  <c r="D59" i="1"/>
  <c r="E59" i="1" s="1"/>
  <c r="D58" i="1"/>
  <c r="E58" i="1" s="1"/>
  <c r="D55" i="1"/>
  <c r="E55" i="1" s="1"/>
  <c r="D54" i="1"/>
  <c r="E54" i="1" s="1"/>
  <c r="D53" i="1"/>
  <c r="E53" i="1" s="1"/>
  <c r="H48" i="1"/>
  <c r="I48" i="1" s="1"/>
  <c r="D50" i="1"/>
  <c r="E50" i="1" s="1"/>
  <c r="D49" i="1"/>
  <c r="E49" i="1" s="1"/>
  <c r="D48" i="1"/>
  <c r="E48" i="1" s="1"/>
  <c r="D45" i="1"/>
  <c r="E45" i="1" s="1"/>
  <c r="D44" i="1"/>
  <c r="E44" i="1" s="1"/>
  <c r="D43" i="1"/>
  <c r="E43" i="1" s="1"/>
  <c r="F67" i="1"/>
  <c r="E22" i="1"/>
  <c r="H40" i="1"/>
  <c r="I40" i="1" s="1"/>
  <c r="H39" i="1"/>
  <c r="I39" i="1" s="1"/>
  <c r="H38" i="1"/>
  <c r="I38" i="1" s="1"/>
  <c r="D40" i="1"/>
  <c r="E40" i="1" s="1"/>
  <c r="D39" i="1"/>
  <c r="E39" i="1" s="1"/>
  <c r="D38" i="1"/>
  <c r="E38" i="1" s="1"/>
  <c r="H35" i="1"/>
  <c r="I35" i="1" s="1"/>
  <c r="H34" i="1"/>
  <c r="I34" i="1" s="1"/>
  <c r="H33" i="1"/>
  <c r="I33" i="1" s="1"/>
  <c r="D35" i="1"/>
  <c r="E35" i="1" s="1"/>
  <c r="D34" i="1"/>
  <c r="E34" i="1" s="1"/>
  <c r="D33" i="1"/>
  <c r="E33" i="1" s="1"/>
  <c r="H31" i="1"/>
  <c r="I31" i="1" s="1"/>
  <c r="H30" i="1"/>
  <c r="I30" i="1" s="1"/>
  <c r="H29" i="1"/>
  <c r="I29" i="1" s="1"/>
  <c r="H27" i="1"/>
  <c r="I27" i="1" s="1"/>
  <c r="H26" i="1"/>
  <c r="I26" i="1" s="1"/>
  <c r="H25" i="1"/>
  <c r="I25" i="1" s="1"/>
  <c r="D31" i="1"/>
  <c r="E31" i="1" s="1"/>
  <c r="D30" i="1"/>
  <c r="E30" i="1" s="1"/>
  <c r="D29" i="1"/>
  <c r="E29" i="1" s="1"/>
  <c r="D27" i="1"/>
  <c r="E27" i="1" s="1"/>
  <c r="D25" i="1"/>
  <c r="E25" i="1" s="1"/>
  <c r="D26" i="1"/>
  <c r="E26" i="1" s="1"/>
  <c r="J32" i="1"/>
  <c r="F32" i="1"/>
  <c r="N26" i="1"/>
  <c r="G77" i="1"/>
  <c r="C61" i="1" l="1"/>
  <c r="O29" i="1"/>
  <c r="N29" i="1"/>
  <c r="O28" i="1"/>
  <c r="N28" i="1"/>
  <c r="O27" i="1"/>
  <c r="N27" i="1"/>
  <c r="G61" i="1"/>
  <c r="M29" i="1"/>
  <c r="L29" i="1"/>
  <c r="K29" i="1"/>
  <c r="M27" i="1"/>
  <c r="L27" i="1"/>
  <c r="K27" i="1"/>
  <c r="K28" i="1"/>
  <c r="L46" i="1"/>
  <c r="K46" i="1"/>
  <c r="H47" i="1"/>
  <c r="G46" i="1"/>
  <c r="H46" i="1"/>
  <c r="G51" i="1"/>
  <c r="G56" i="1"/>
  <c r="C46" i="1"/>
  <c r="C51" i="1"/>
  <c r="C56" i="1"/>
  <c r="K56" i="1"/>
  <c r="K51" i="1"/>
  <c r="L56" i="1"/>
  <c r="H57" i="1"/>
  <c r="H56" i="1"/>
  <c r="D57" i="1"/>
  <c r="D56" i="1"/>
  <c r="L51" i="1"/>
  <c r="H52" i="1"/>
  <c r="H51" i="1"/>
  <c r="D52" i="1"/>
  <c r="D51" i="1"/>
  <c r="M28" i="1"/>
  <c r="L28" i="1"/>
  <c r="D47" i="1"/>
  <c r="D46" i="1"/>
  <c r="O72" i="1"/>
  <c r="J72" i="1"/>
  <c r="I64" i="1"/>
  <c r="I22" i="1"/>
  <c r="D2" i="2"/>
  <c r="O26" i="1"/>
  <c r="O25" i="1"/>
  <c r="N25" i="1"/>
  <c r="O24" i="1" l="1"/>
  <c r="N24" i="1"/>
</calcChain>
</file>

<file path=xl/sharedStrings.xml><?xml version="1.0" encoding="utf-8"?>
<sst xmlns="http://schemas.openxmlformats.org/spreadsheetml/2006/main" count="90" uniqueCount="67">
  <si>
    <t xml:space="preserve">PELAPORAN PENAMBAHBAIKAN KUALITI BERTERUSAN (CQI) </t>
  </si>
  <si>
    <t>Pencapaian CORR</t>
  </si>
  <si>
    <t>Analisis Perbandingan</t>
  </si>
  <si>
    <t>Pencapaian:</t>
  </si>
  <si>
    <t>A.</t>
  </si>
  <si>
    <t xml:space="preserve">Bil. pelajar: </t>
  </si>
  <si>
    <t xml:space="preserve">a) </t>
  </si>
  <si>
    <t>Bil. pelajar lulus   semua CLO:</t>
  </si>
  <si>
    <t xml:space="preserve">b) </t>
  </si>
  <si>
    <t>% lulus semua CLO:</t>
  </si>
  <si>
    <t xml:space="preserve">c) </t>
  </si>
  <si>
    <t>d)</t>
  </si>
  <si>
    <t xml:space="preserve">% pelajar lulus CLO1 &gt;50%: </t>
  </si>
  <si>
    <t xml:space="preserve">% purata CLO1: </t>
  </si>
  <si>
    <t>e)</t>
  </si>
  <si>
    <t xml:space="preserve">% pelajar lulus CLO2 &gt;50%: </t>
  </si>
  <si>
    <t xml:space="preserve">% purata CLO2: </t>
  </si>
  <si>
    <t xml:space="preserve">CLO/PLO &lt;80%: </t>
  </si>
  <si>
    <t xml:space="preserve">CLO1= </t>
  </si>
  <si>
    <t xml:space="preserve">CLO2= </t>
  </si>
  <si>
    <t xml:space="preserve">B. </t>
  </si>
  <si>
    <t>Bil.</t>
  </si>
  <si>
    <t>Impak</t>
  </si>
  <si>
    <t>Dokumen / Bukti Pelaksanaan</t>
  </si>
  <si>
    <t xml:space="preserve">C. </t>
  </si>
  <si>
    <t>* Catatan: Punca mengambilkira faktor kandungan kurikulum, kaedah PdP, alat bantuan mengajar/ fasiliti, kompetensi pensyarah, latarbelakang demografik pelajar &amp; kandungan silibus</t>
  </si>
  <si>
    <t xml:space="preserve">D. </t>
  </si>
  <si>
    <t>Pengesahan</t>
  </si>
  <si>
    <t>Ulasan KK/ KP/ KJ:</t>
  </si>
  <si>
    <t xml:space="preserve"> Analisa:</t>
  </si>
  <si>
    <t xml:space="preserve"> Punca:</t>
  </si>
  <si>
    <t xml:space="preserve"> Tumpuan CQI: </t>
  </si>
  <si>
    <t xml:space="preserve"> Kod &amp; Nama Kursus :</t>
  </si>
  <si>
    <t xml:space="preserve"> Nama Penyelaras Kursus:</t>
  </si>
  <si>
    <t>Semua CLO</t>
  </si>
  <si>
    <t>CLO1</t>
  </si>
  <si>
    <t>CLO2</t>
  </si>
  <si>
    <t>=</t>
  </si>
  <si>
    <t xml:space="preserve">Laporan Analisis Pencapaian CORR bagi Sesi </t>
  </si>
  <si>
    <t>dan</t>
  </si>
  <si>
    <t xml:space="preserve">Sesi : </t>
  </si>
  <si>
    <t>Sesi :</t>
  </si>
  <si>
    <t xml:space="preserve">Laporan Pelaksanaan CQI Semester Semasa bagi Sesi </t>
  </si>
  <si>
    <t>Cadangan CQI bagi Sesi Hadapan</t>
  </si>
  <si>
    <t>Cadangan CQI untuk sesi</t>
  </si>
  <si>
    <t>Punca(capai/ tidak capai 80% Pelajar Lulus CLO 50%) pada sesi</t>
  </si>
  <si>
    <t>Tindakan / Aktiviti</t>
  </si>
  <si>
    <t>(berdasarkan pada sesi</t>
  </si>
  <si>
    <t>)</t>
  </si>
  <si>
    <r>
      <t xml:space="preserve">JABATAN </t>
    </r>
    <r>
      <rPr>
        <b/>
        <u/>
        <sz val="16"/>
        <color theme="1"/>
        <rFont val="Arial"/>
        <family val="2"/>
      </rPr>
      <t>KEJURUTERAAN AWAM</t>
    </r>
  </si>
  <si>
    <t>Seksyen/Kelas :</t>
  </si>
  <si>
    <t>Program :</t>
  </si>
  <si>
    <t xml:space="preserve">E. </t>
  </si>
  <si>
    <t>Maklumbalas Kurikulum bagi Sesi</t>
  </si>
  <si>
    <t>Perkara</t>
  </si>
  <si>
    <t>Maklumbalas/Cadangan</t>
  </si>
  <si>
    <t>* Catatan: Maklumbalas termasuklah CLO, Mapping CLO, PLO, Teaching Method &amp; Assessment Method, Distribution of SLT, References, Course Syllabus dan AST.</t>
  </si>
  <si>
    <t>Bil. CLO                               =</t>
  </si>
  <si>
    <t>Bil. Kelas                             =</t>
  </si>
  <si>
    <t>Sesi                                      =</t>
  </si>
  <si>
    <t>DCG10022 SURVEYING COMPUTATION</t>
  </si>
  <si>
    <t>MOHD FADLI BIN CHE ADENAN</t>
  </si>
  <si>
    <t>DGU</t>
  </si>
  <si>
    <t>1AS1 &amp; 1BS2</t>
  </si>
  <si>
    <t xml:space="preserve">TERHADAP CLO BAGI SESI </t>
  </si>
  <si>
    <t>Disediakan oleh:
………………………………..
()</t>
  </si>
  <si>
    <t>Disahkan oleh KK/ KP/ KJ:
………………………………..
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</si>
</sst>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28"/>
      <color rgb="FFFF0000"/>
      <name val="Arial"/>
      <family val="2"/>
    </font>
    <font>
      <b/>
      <u/>
      <sz val="16"/>
      <color rgb="FFFF0000"/>
      <name val="Arial"/>
      <family val="2"/>
    </font>
    <font>
      <sz val="28"/>
      <name val="Arial"/>
      <family val="2"/>
    </font>
    <font>
      <b/>
      <sz val="16"/>
      <color rgb="FFFF0000"/>
      <name val="Arial"/>
      <family val="2"/>
    </font>
    <font>
      <sz val="16"/>
      <color rgb="FFFF0000"/>
      <name val="Arial"/>
      <family val="2"/>
    </font>
    <font>
      <sz val="8"/>
      <name val="Calibri"/>
      <family val="2"/>
      <scheme val="minor"/>
    </font>
    <font>
      <sz val="22"/>
      <color theme="1"/>
      <name val="Arial"/>
      <family val="2"/>
    </font>
    <font>
      <sz val="22"/>
      <name val="Arial"/>
      <family val="2"/>
    </font>
    <font>
      <sz val="22"/>
      <color rgb="FFFF0000"/>
      <name val="Arial"/>
      <family val="2"/>
    </font>
    <font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49" fontId="6" fillId="0" borderId="4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5" fillId="0" borderId="9" xfId="0" applyFont="1" applyBorder="1"/>
    <xf numFmtId="0" fontId="5" fillId="0" borderId="0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7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3" fillId="0" borderId="6" xfId="0" applyFont="1" applyBorder="1" applyAlignment="1"/>
    <xf numFmtId="49" fontId="3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9" xfId="0" applyFont="1" applyBorder="1" applyAlignment="1">
      <alignment vertical="top"/>
    </xf>
    <xf numFmtId="0" fontId="10" fillId="0" borderId="0" xfId="0" applyFont="1" applyAlignment="1">
      <alignment horizontal="center" vertical="center"/>
    </xf>
    <xf numFmtId="49" fontId="9" fillId="0" borderId="5" xfId="0" applyNumberFormat="1" applyFont="1" applyBorder="1" applyAlignment="1">
      <alignment vertical="center"/>
    </xf>
    <xf numFmtId="0" fontId="13" fillId="0" borderId="6" xfId="0" applyFont="1" applyBorder="1" applyAlignment="1">
      <alignment horizontal="center" vertical="top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164" fontId="8" fillId="0" borderId="6" xfId="0" applyNumberFormat="1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 wrapText="1"/>
    </xf>
    <xf numFmtId="0" fontId="12" fillId="0" borderId="0" xfId="0" applyFont="1" applyAlignment="1">
      <alignment horizontal="right" vertical="center"/>
    </xf>
    <xf numFmtId="0" fontId="13" fillId="0" borderId="0" xfId="0" applyFont="1" applyBorder="1" applyAlignment="1"/>
    <xf numFmtId="0" fontId="2" fillId="0" borderId="9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left" vertical="top"/>
    </xf>
    <xf numFmtId="0" fontId="16" fillId="0" borderId="0" xfId="0" applyFont="1"/>
    <xf numFmtId="0" fontId="18" fillId="0" borderId="16" xfId="0" applyFont="1" applyBorder="1" applyAlignment="1">
      <alignment horizontal="center" vertical="center"/>
    </xf>
    <xf numFmtId="49" fontId="18" fillId="0" borderId="0" xfId="0" applyNumberFormat="1" applyFont="1" applyBorder="1" applyAlignment="1">
      <alignment vertical="center"/>
    </xf>
    <xf numFmtId="0" fontId="17" fillId="0" borderId="0" xfId="0" applyFont="1" applyAlignment="1">
      <alignment horizontal="right" vertical="center"/>
    </xf>
    <xf numFmtId="0" fontId="18" fillId="0" borderId="15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top" wrapText="1"/>
    </xf>
    <xf numFmtId="49" fontId="8" fillId="0" borderId="0" xfId="0" applyNumberFormat="1" applyFont="1" applyAlignment="1">
      <alignment horizontal="center" vertical="center"/>
    </xf>
    <xf numFmtId="49" fontId="6" fillId="0" borderId="4" xfId="0" quotePrefix="1" applyNumberFormat="1" applyFont="1" applyBorder="1" applyAlignment="1" applyProtection="1">
      <alignment horizontal="center" vertical="center"/>
      <protection locked="0"/>
    </xf>
    <xf numFmtId="0" fontId="1" fillId="0" borderId="6" xfId="0" applyFont="1" applyBorder="1"/>
    <xf numFmtId="0" fontId="13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7" fillId="0" borderId="2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9" fontId="17" fillId="0" borderId="17" xfId="0" applyNumberFormat="1" applyFont="1" applyBorder="1" applyAlignment="1">
      <alignment horizontal="center" vertical="center"/>
    </xf>
    <xf numFmtId="49" fontId="17" fillId="0" borderId="19" xfId="0" applyNumberFormat="1" applyFont="1" applyBorder="1" applyAlignment="1">
      <alignment horizontal="center" vertical="center"/>
    </xf>
    <xf numFmtId="49" fontId="17" fillId="0" borderId="1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178528</xdr:colOff>
      <xdr:row>7</xdr:row>
      <xdr:rowOff>95250</xdr:rowOff>
    </xdr:from>
    <xdr:to>
      <xdr:col>8</xdr:col>
      <xdr:colOff>643246</xdr:colOff>
      <xdr:row>11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2814" y="775607"/>
          <a:ext cx="2869471" cy="1428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16</xdr:col>
      <xdr:colOff>246530</xdr:colOff>
      <xdr:row>49</xdr:row>
      <xdr:rowOff>235324</xdr:rowOff>
    </xdr:from>
    <xdr:to>
      <xdr:col>18</xdr:col>
      <xdr:colOff>22411</xdr:colOff>
      <xdr:row>60</xdr:row>
      <xdr:rowOff>2802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3FF39B77-2758-4AB4-BA05-4F958CBAFB89}"/>
            </a:ext>
          </a:extLst>
        </xdr:cNvPr>
        <xdr:cNvSpPr/>
      </xdr:nvSpPr>
      <xdr:spPr>
        <a:xfrm>
          <a:off x="19655118" y="15441706"/>
          <a:ext cx="986117" cy="362230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18</xdr:col>
      <xdr:colOff>268941</xdr:colOff>
      <xdr:row>54</xdr:row>
      <xdr:rowOff>22413</xdr:rowOff>
    </xdr:from>
    <xdr:ext cx="2308412" cy="5933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A972BD-A431-47EF-91BA-7B3AA81DFAB3}"/>
            </a:ext>
          </a:extLst>
        </xdr:cNvPr>
        <xdr:cNvSpPr txBox="1"/>
      </xdr:nvSpPr>
      <xdr:spPr>
        <a:xfrm>
          <a:off x="20887765" y="16954501"/>
          <a:ext cx="2308412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3200">
              <a:solidFill>
                <a:srgbClr val="FF0000"/>
              </a:solidFill>
            </a:rPr>
            <a:t>Boleh Hide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S84"/>
  <sheetViews>
    <sheetView tabSelected="1" view="pageBreakPreview" topLeftCell="B80" zoomScale="55" zoomScaleNormal="55" zoomScaleSheetLayoutView="55" workbookViewId="0">
      <selection activeCell="I95" sqref="I95"/>
    </sheetView>
  </sheetViews>
  <sheetFormatPr baseColWidth="10" defaultColWidth="9.1640625" defaultRowHeight="16" x14ac:dyDescent="0.2"/>
  <cols>
    <col min="1" max="1" width="74.5" style="1" customWidth="1"/>
    <col min="2" max="2" width="3.1640625" style="1" customWidth="1"/>
    <col min="3" max="3" width="6" style="1" bestFit="1" customWidth="1"/>
    <col min="4" max="4" width="36.33203125" style="1" customWidth="1"/>
    <col min="5" max="5" width="15.6640625" style="1" customWidth="1"/>
    <col min="6" max="6" width="12" style="1" customWidth="1"/>
    <col min="7" max="7" width="6.5" style="1" customWidth="1"/>
    <col min="8" max="8" width="36" style="1" customWidth="1"/>
    <col min="9" max="9" width="14.5" style="1" customWidth="1"/>
    <col min="10" max="10" width="13.5" style="1" customWidth="1"/>
    <col min="11" max="11" width="5.33203125" style="1" customWidth="1"/>
    <col min="12" max="12" width="18.5" style="1" bestFit="1" customWidth="1"/>
    <col min="13" max="13" width="2.5" style="1" bestFit="1" customWidth="1"/>
    <col min="14" max="14" width="14.5" style="1" customWidth="1"/>
    <col min="15" max="15" width="27.5" style="1" customWidth="1"/>
    <col min="16" max="16" width="2.83203125" style="1" customWidth="1"/>
    <col min="17" max="21" width="9.1640625" style="1"/>
    <col min="22" max="22" width="10.83203125" style="1" bestFit="1" customWidth="1"/>
    <col min="23" max="16384" width="9.1640625" style="1"/>
  </cols>
  <sheetData>
    <row r="1" spans="3:15" ht="10.5" customHeight="1" thickBot="1" x14ac:dyDescent="0.25"/>
    <row r="2" spans="3:15" ht="29" thickBot="1" x14ac:dyDescent="0.35">
      <c r="D2" s="73" t="s">
        <v>57</v>
      </c>
      <c r="E2" s="74"/>
      <c r="F2" s="53"/>
      <c r="G2" s="52"/>
      <c r="H2" s="52"/>
      <c r="I2" s="52"/>
      <c r="J2" s="52"/>
      <c r="K2" s="52"/>
      <c r="L2" s="52"/>
      <c r="M2" s="52"/>
      <c r="N2" s="52"/>
    </row>
    <row r="3" spans="3:15" ht="29" thickBot="1" x14ac:dyDescent="0.25">
      <c r="D3" s="73" t="s">
        <v>59</v>
      </c>
      <c r="E3" s="74"/>
      <c r="F3" s="84"/>
      <c r="G3" s="85"/>
      <c r="H3" s="86"/>
      <c r="I3" s="54"/>
      <c r="J3" s="84"/>
      <c r="K3" s="85"/>
      <c r="L3" s="85"/>
      <c r="M3" s="85"/>
      <c r="N3" s="86"/>
    </row>
    <row r="4" spans="3:15" ht="29" thickBot="1" x14ac:dyDescent="0.35">
      <c r="D4" s="73" t="s">
        <v>58</v>
      </c>
      <c r="E4" s="74"/>
      <c r="F4" s="56"/>
      <c r="G4" s="52"/>
      <c r="H4" s="56"/>
      <c r="I4" s="52"/>
      <c r="J4" s="57"/>
      <c r="K4" s="52"/>
      <c r="L4" s="78"/>
      <c r="M4" s="79"/>
      <c r="N4" s="80"/>
    </row>
    <row r="5" spans="3:15" ht="29" thickBot="1" x14ac:dyDescent="0.35">
      <c r="D5" s="52"/>
      <c r="E5" s="55"/>
      <c r="F5" s="58"/>
      <c r="G5" s="52"/>
      <c r="H5" s="56"/>
      <c r="I5" s="52"/>
      <c r="J5" s="52"/>
      <c r="K5" s="52"/>
      <c r="L5" s="81"/>
      <c r="M5" s="82"/>
      <c r="N5" s="83"/>
    </row>
    <row r="6" spans="3:15" ht="29" thickBot="1" x14ac:dyDescent="0.35">
      <c r="D6" s="52"/>
      <c r="E6" s="55"/>
      <c r="F6" s="58"/>
      <c r="G6" s="52"/>
      <c r="H6" s="56"/>
      <c r="I6" s="52"/>
      <c r="J6" s="52"/>
      <c r="K6" s="52"/>
      <c r="L6" s="81"/>
      <c r="M6" s="82"/>
      <c r="N6" s="83"/>
    </row>
    <row r="7" spans="3:15" ht="4.5" customHeight="1" x14ac:dyDescent="0.2">
      <c r="E7" s="47"/>
      <c r="F7" s="39"/>
      <c r="H7" s="39"/>
    </row>
    <row r="8" spans="3:15" ht="30" customHeight="1" x14ac:dyDescent="0.2"/>
    <row r="9" spans="3:15" ht="30" customHeight="1" x14ac:dyDescent="0.2"/>
    <row r="10" spans="3:15" ht="30" customHeight="1" x14ac:dyDescent="0.2"/>
    <row r="11" spans="3:15" ht="30" customHeight="1" x14ac:dyDescent="0.2"/>
    <row r="12" spans="3:15" ht="20" x14ac:dyDescent="0.2">
      <c r="C12" s="3"/>
      <c r="D12" s="4"/>
      <c r="E12" s="138" t="s">
        <v>49</v>
      </c>
      <c r="F12" s="138"/>
      <c r="G12" s="138"/>
      <c r="H12" s="138"/>
      <c r="I12" s="138"/>
      <c r="J12" s="138"/>
      <c r="K12" s="138"/>
      <c r="L12" s="138"/>
      <c r="M12" s="138"/>
      <c r="N12" s="138"/>
      <c r="O12" s="4"/>
    </row>
    <row r="13" spans="3:15" ht="20" x14ac:dyDescent="0.2">
      <c r="C13" s="3"/>
      <c r="D13" s="4"/>
      <c r="E13" s="138" t="s">
        <v>0</v>
      </c>
      <c r="F13" s="138"/>
      <c r="G13" s="138"/>
      <c r="H13" s="138"/>
      <c r="I13" s="138"/>
      <c r="J13" s="138"/>
      <c r="K13" s="138"/>
      <c r="L13" s="138"/>
      <c r="M13" s="138"/>
      <c r="N13" s="138"/>
      <c r="O13" s="4"/>
    </row>
    <row r="14" spans="3:15" ht="20" x14ac:dyDescent="0.2">
      <c r="C14" s="3"/>
      <c r="D14" s="4"/>
      <c r="E14" s="138" t="s">
        <v>64</v>
      </c>
      <c r="F14" s="138"/>
      <c r="G14" s="138"/>
      <c r="H14" s="138"/>
      <c r="I14" s="138"/>
      <c r="J14" s="138"/>
      <c r="K14" s="138"/>
      <c r="L14" s="138"/>
      <c r="M14" s="138"/>
      <c r="N14" s="138"/>
      <c r="O14" s="4"/>
    </row>
    <row r="15" spans="3:15" ht="20" x14ac:dyDescent="0.2"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3:15" ht="33" customHeight="1" x14ac:dyDescent="0.2">
      <c r="C16" s="75" t="s">
        <v>32</v>
      </c>
      <c r="D16" s="76"/>
      <c r="E16" s="77"/>
      <c r="F16" s="75" t="s">
        <v>60</v>
      </c>
      <c r="G16" s="76"/>
      <c r="H16" s="76"/>
      <c r="I16" s="76"/>
      <c r="J16" s="77"/>
      <c r="K16" s="139" t="s">
        <v>51</v>
      </c>
      <c r="L16" s="139"/>
      <c r="M16" s="75" t="s">
        <v>62</v>
      </c>
      <c r="N16" s="76"/>
      <c r="O16" s="77"/>
    </row>
    <row r="17" spans="3:19" ht="31.5" customHeight="1" x14ac:dyDescent="0.2">
      <c r="C17" s="75" t="s">
        <v>33</v>
      </c>
      <c r="D17" s="76"/>
      <c r="E17" s="77"/>
      <c r="F17" s="75" t="s">
        <v>61</v>
      </c>
      <c r="G17" s="76"/>
      <c r="H17" s="76"/>
      <c r="I17" s="76"/>
      <c r="J17" s="77"/>
      <c r="K17" s="140" t="s">
        <v>50</v>
      </c>
      <c r="L17" s="140"/>
      <c r="M17" s="75" t="s">
        <v>63</v>
      </c>
      <c r="N17" s="76"/>
      <c r="O17" s="77"/>
    </row>
    <row r="18" spans="3:19" ht="20" x14ac:dyDescent="0.2"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3:19" ht="20" x14ac:dyDescent="0.2">
      <c r="C19" s="5" t="s">
        <v>4</v>
      </c>
      <c r="D19" s="6" t="s">
        <v>38</v>
      </c>
      <c r="E19" s="6"/>
      <c r="F19" s="6"/>
      <c r="G19" s="6"/>
      <c r="H19" s="42"/>
      <c r="I19" s="60" t="s">
        <v>39</v>
      </c>
      <c r="J19" s="43"/>
      <c r="K19" s="43"/>
      <c r="M19" s="6"/>
      <c r="N19" s="6"/>
      <c r="O19" s="6"/>
    </row>
    <row r="20" spans="3:19" ht="20" x14ac:dyDescent="0.2"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3:19" ht="20" x14ac:dyDescent="0.2">
      <c r="C21" s="133" t="s">
        <v>1</v>
      </c>
      <c r="D21" s="133"/>
      <c r="E21" s="133"/>
      <c r="F21" s="133"/>
      <c r="G21" s="133"/>
      <c r="H21" s="133"/>
      <c r="I21" s="133"/>
      <c r="J21" s="133"/>
      <c r="K21" s="133" t="s">
        <v>2</v>
      </c>
      <c r="L21" s="133"/>
      <c r="M21" s="133"/>
      <c r="N21" s="133"/>
      <c r="O21" s="133"/>
    </row>
    <row r="22" spans="3:19" ht="20" x14ac:dyDescent="0.2">
      <c r="C22" s="134" t="s">
        <v>41</v>
      </c>
      <c r="D22" s="135"/>
      <c r="E22" s="61">
        <f>H19</f>
        <v>0</v>
      </c>
      <c r="F22" s="7"/>
      <c r="G22" s="134" t="s">
        <v>40</v>
      </c>
      <c r="H22" s="135"/>
      <c r="I22" s="8">
        <f>J19</f>
        <v>0</v>
      </c>
      <c r="J22" s="9"/>
      <c r="K22" s="133"/>
      <c r="L22" s="133"/>
      <c r="M22" s="133"/>
      <c r="N22" s="133"/>
      <c r="O22" s="133"/>
    </row>
    <row r="23" spans="3:19" ht="24" customHeight="1" x14ac:dyDescent="0.2">
      <c r="C23" s="87" t="s">
        <v>3</v>
      </c>
      <c r="D23" s="136"/>
      <c r="E23" s="136"/>
      <c r="F23" s="137"/>
      <c r="G23" s="87" t="s">
        <v>3</v>
      </c>
      <c r="H23" s="136"/>
      <c r="I23" s="136"/>
      <c r="J23" s="137"/>
      <c r="K23" s="87" t="s">
        <v>29</v>
      </c>
      <c r="L23" s="88"/>
      <c r="M23" s="88"/>
      <c r="N23" s="88"/>
      <c r="O23" s="89"/>
    </row>
    <row r="24" spans="3:19" ht="20" x14ac:dyDescent="0.2">
      <c r="C24" s="49" t="s">
        <v>6</v>
      </c>
      <c r="D24" s="115" t="s">
        <v>5</v>
      </c>
      <c r="E24" s="115"/>
      <c r="F24" s="45"/>
      <c r="G24" s="49" t="s">
        <v>6</v>
      </c>
      <c r="H24" s="115" t="s">
        <v>5</v>
      </c>
      <c r="I24" s="115"/>
      <c r="J24" s="45"/>
      <c r="K24" s="11" t="s">
        <v>6</v>
      </c>
      <c r="L24" s="12" t="s">
        <v>34</v>
      </c>
      <c r="M24" s="13" t="s">
        <v>37</v>
      </c>
      <c r="N24" s="13" t="str">
        <f>IF(J32-F32&lt;0,"Menurun",IF(J32-F32&gt;0,"Menaik",IF(J32-F32=0,"Kekal")))</f>
        <v>Kekal</v>
      </c>
      <c r="O24" s="14">
        <f>ABS(J32-F32)</f>
        <v>0</v>
      </c>
      <c r="S24" s="2"/>
    </row>
    <row r="25" spans="3:19" ht="20" x14ac:dyDescent="0.2">
      <c r="C25" s="10"/>
      <c r="D25" s="51" t="str">
        <f>IF(F4&gt;1,"Bil. Pelajar:","")</f>
        <v/>
      </c>
      <c r="E25" s="50" t="str">
        <f>IF(D25="","",H4)</f>
        <v/>
      </c>
      <c r="F25" s="67"/>
      <c r="G25" s="10"/>
      <c r="H25" s="51" t="str">
        <f>IF(J4&gt;1,"Bil. Pelajar:","")</f>
        <v/>
      </c>
      <c r="I25" s="50" t="str">
        <f>IF(H25="","",L4)</f>
        <v/>
      </c>
      <c r="J25" s="67"/>
      <c r="K25" s="11" t="s">
        <v>8</v>
      </c>
      <c r="L25" s="17" t="s">
        <v>35</v>
      </c>
      <c r="M25" s="18" t="s">
        <v>37</v>
      </c>
      <c r="N25" s="13" t="str">
        <f>IF(J36-F36&lt;0,"Menurun",IF(J36-F36&gt;0,"Menaik",IF(J36-F36=0,"Kekal")))</f>
        <v>Kekal</v>
      </c>
      <c r="O25" s="14">
        <f>ABS(J36-F36)</f>
        <v>0</v>
      </c>
      <c r="S25" s="2"/>
    </row>
    <row r="26" spans="3:19" ht="20" x14ac:dyDescent="0.2">
      <c r="C26" s="10"/>
      <c r="D26" s="51" t="str">
        <f>IF(F4&gt;1,"Bil. Pelajar:","")</f>
        <v/>
      </c>
      <c r="E26" s="50" t="str">
        <f>IF(D26="","",H5)</f>
        <v/>
      </c>
      <c r="F26" s="67"/>
      <c r="G26" s="10"/>
      <c r="H26" s="51" t="str">
        <f>IF(J4&gt;1,"Bil. Pelajar:","")</f>
        <v/>
      </c>
      <c r="I26" s="50" t="str">
        <f>IF(H26="","",L5)</f>
        <v/>
      </c>
      <c r="J26" s="67"/>
      <c r="K26" s="11" t="s">
        <v>10</v>
      </c>
      <c r="L26" s="17" t="s">
        <v>36</v>
      </c>
      <c r="M26" s="18" t="s">
        <v>37</v>
      </c>
      <c r="N26" s="13" t="str">
        <f>IF(J41-F41&lt;0,"Menurun",IF(J41-F41&gt;0,"Menaik",IF(J41-F41=0,"Kekal")))</f>
        <v>Kekal</v>
      </c>
      <c r="O26" s="14">
        <f>ABS(J41-F41)</f>
        <v>0</v>
      </c>
      <c r="S26" s="2"/>
    </row>
    <row r="27" spans="3:19" ht="20" x14ac:dyDescent="0.2">
      <c r="C27" s="10"/>
      <c r="D27" s="51" t="str">
        <f>IF(F4&gt;2,"Bil. Pelajar:","")</f>
        <v/>
      </c>
      <c r="E27" s="50" t="str">
        <f>IF(D27="","",H6)</f>
        <v/>
      </c>
      <c r="F27" s="67"/>
      <c r="G27" s="10"/>
      <c r="H27" s="51" t="str">
        <f>IF(J4&gt;2,"Bil. Pelajar:","")</f>
        <v/>
      </c>
      <c r="I27" s="50" t="str">
        <f>IF(H27="","",L6)</f>
        <v/>
      </c>
      <c r="J27" s="67"/>
      <c r="K27" s="11" t="str">
        <f>IF(F2&gt;=3,"d)","")</f>
        <v/>
      </c>
      <c r="L27" s="17" t="str">
        <f>IF(F2&gt;=3,"CLO3","")</f>
        <v/>
      </c>
      <c r="M27" s="18" t="str">
        <f>IF(F2&gt;=3,"=","")</f>
        <v/>
      </c>
      <c r="N27" s="13" t="str">
        <f>IF(F2&gt;=3,IF(J46-F46&lt;0,"Menurun",IF(J46-F46&gt;0,"Menaik",IF(J46-F46=0,"Kekal"))),"")</f>
        <v/>
      </c>
      <c r="O27" s="14" t="str">
        <f>IF(F2&gt;=3,ABS(J46-F46),"")</f>
        <v/>
      </c>
      <c r="S27" s="2"/>
    </row>
    <row r="28" spans="3:19" ht="20" x14ac:dyDescent="0.2">
      <c r="C28" s="49" t="s">
        <v>8</v>
      </c>
      <c r="D28" s="114" t="s">
        <v>7</v>
      </c>
      <c r="E28" s="114"/>
      <c r="F28" s="63"/>
      <c r="G28" s="49" t="s">
        <v>8</v>
      </c>
      <c r="H28" s="114" t="s">
        <v>7</v>
      </c>
      <c r="I28" s="114"/>
      <c r="J28" s="46"/>
      <c r="K28" s="11" t="str">
        <f>IF(F2&gt;=4,"e)","")</f>
        <v/>
      </c>
      <c r="L28" s="17" t="str">
        <f>IF(F2&gt;=4,"CLO4","")</f>
        <v/>
      </c>
      <c r="M28" s="18" t="str">
        <f>IF(F2&gt;=4,"=","")</f>
        <v/>
      </c>
      <c r="N28" s="13" t="str">
        <f>IF(F2&gt;=4,IF(J51-F51&lt;0,"Menurun",IF(J51-F51&gt;0,"Menaik",IF(J51-F51=0,"Kekal"))),"")</f>
        <v/>
      </c>
      <c r="O28" s="14" t="str">
        <f>IF(F2&gt;=4,ABS(J51-F51),"")</f>
        <v/>
      </c>
      <c r="S28" s="2"/>
    </row>
    <row r="29" spans="3:19" ht="20" x14ac:dyDescent="0.2">
      <c r="C29" s="10"/>
      <c r="D29" s="51" t="str">
        <f>IF(F4&gt;1,"Bil. pelajar lulus   semua CLO:","")</f>
        <v/>
      </c>
      <c r="E29" s="50" t="str">
        <f>IF(D29="","",H4)</f>
        <v/>
      </c>
      <c r="F29" s="66"/>
      <c r="G29" s="10"/>
      <c r="H29" s="51" t="str">
        <f>IF(J4&gt;1,"Bil. pelajar lulus   semua CLO:","")</f>
        <v/>
      </c>
      <c r="I29" s="50" t="str">
        <f>IF(H29="","",L4)</f>
        <v/>
      </c>
      <c r="J29" s="67"/>
      <c r="K29" s="11" t="str">
        <f>IF(F2&gt;=5,"f)","")</f>
        <v/>
      </c>
      <c r="L29" s="17" t="str">
        <f>IF(F2&gt;=5,"CLO5","")</f>
        <v/>
      </c>
      <c r="M29" s="18" t="str">
        <f>IF(F2&gt;=5,"=","")</f>
        <v/>
      </c>
      <c r="N29" s="13" t="str">
        <f>IF(F2&gt;=5,IF(J56-F56&lt;0,"Menurun",IF(J56-F56&gt;0,"Menaik",IF(J56-F56=0,"Kekal"))),"")</f>
        <v/>
      </c>
      <c r="O29" s="14" t="str">
        <f>IF(F2&gt;=5,ABS(J56-F56),"")</f>
        <v/>
      </c>
      <c r="S29" s="2"/>
    </row>
    <row r="30" spans="3:19" ht="20" x14ac:dyDescent="0.2">
      <c r="C30" s="10"/>
      <c r="D30" s="51" t="str">
        <f>IF(F4&gt;1,"Bil. pelajar lulus   semua CLO:","")</f>
        <v/>
      </c>
      <c r="E30" s="50" t="str">
        <f>IF(D30="","",H5)</f>
        <v/>
      </c>
      <c r="F30" s="66"/>
      <c r="G30" s="10"/>
      <c r="H30" s="51" t="str">
        <f>IF(J4&gt;1,"Bil. pelajar lulus   semua CLO:","")</f>
        <v/>
      </c>
      <c r="I30" s="50" t="str">
        <f>IF(H30="","",L5)</f>
        <v/>
      </c>
      <c r="J30" s="67"/>
      <c r="K30" s="11"/>
      <c r="L30" s="17"/>
      <c r="M30" s="18"/>
      <c r="N30" s="13"/>
      <c r="O30" s="14"/>
      <c r="S30" s="2"/>
    </row>
    <row r="31" spans="3:19" ht="20" x14ac:dyDescent="0.2">
      <c r="C31" s="10"/>
      <c r="D31" s="51" t="str">
        <f>IF(F4&gt;2,"Bil. pelajar lulus   semua CLO:","")</f>
        <v/>
      </c>
      <c r="E31" s="50" t="str">
        <f>IF(D31="","",H6)</f>
        <v/>
      </c>
      <c r="F31" s="67"/>
      <c r="G31" s="10"/>
      <c r="H31" s="51" t="str">
        <f>IF(J4&gt;2,"Bil. pelajar lulus   semua CLO:","")</f>
        <v/>
      </c>
      <c r="I31" s="50" t="str">
        <f>IF(H31="","",L6)</f>
        <v/>
      </c>
      <c r="J31" s="67"/>
      <c r="O31" s="62"/>
    </row>
    <row r="32" spans="3:19" ht="20" x14ac:dyDescent="0.2">
      <c r="C32" s="49" t="s">
        <v>10</v>
      </c>
      <c r="D32" s="114" t="s">
        <v>9</v>
      </c>
      <c r="E32" s="114"/>
      <c r="F32" s="64" t="str">
        <f>IF(AND(F28="",F24=""),"0",100*F28/F24)</f>
        <v>0</v>
      </c>
      <c r="G32" s="49" t="s">
        <v>10</v>
      </c>
      <c r="H32" s="114" t="s">
        <v>9</v>
      </c>
      <c r="I32" s="114"/>
      <c r="J32" s="44" t="str">
        <f>IF(AND(J28="",J24=""),"0",100*J28/J24)</f>
        <v>0</v>
      </c>
      <c r="O32" s="62"/>
    </row>
    <row r="33" spans="3:15" ht="20" x14ac:dyDescent="0.2">
      <c r="C33" s="10"/>
      <c r="D33" s="51" t="str">
        <f>IF(F4&gt;1,"% lulus semua CLO:","")</f>
        <v/>
      </c>
      <c r="E33" s="50" t="str">
        <f>IF(D33="","",H4)</f>
        <v/>
      </c>
      <c r="F33" s="68"/>
      <c r="G33" s="10"/>
      <c r="H33" s="51" t="str">
        <f>IF(J4&gt;1,"% lulus semua CLO:","")</f>
        <v/>
      </c>
      <c r="I33" s="50" t="str">
        <f>IF(H33="","",L4)</f>
        <v/>
      </c>
      <c r="J33" s="68"/>
      <c r="K33" s="19"/>
      <c r="L33" s="20"/>
      <c r="M33" s="20"/>
      <c r="N33" s="20"/>
      <c r="O33" s="21"/>
    </row>
    <row r="34" spans="3:15" ht="20" x14ac:dyDescent="0.2">
      <c r="C34" s="10"/>
      <c r="D34" s="51" t="str">
        <f>IF(F4&gt;1,"% lulus semua CLO:","")</f>
        <v/>
      </c>
      <c r="E34" s="50" t="str">
        <f>IF(D34="","",H5)</f>
        <v/>
      </c>
      <c r="F34" s="68"/>
      <c r="G34" s="10"/>
      <c r="H34" s="51" t="str">
        <f>IF(J4&gt;1,"% lulus semua CLO:","")</f>
        <v/>
      </c>
      <c r="I34" s="50" t="str">
        <f>IF(H34="","",L5)</f>
        <v/>
      </c>
      <c r="J34" s="68"/>
      <c r="K34" s="19"/>
      <c r="L34" s="20"/>
      <c r="M34" s="20"/>
      <c r="N34" s="20"/>
      <c r="O34" s="21"/>
    </row>
    <row r="35" spans="3:15" ht="20" x14ac:dyDescent="0.2">
      <c r="C35" s="10"/>
      <c r="D35" s="51" t="str">
        <f>IF(F4&gt;2,"% lulus semua CLO:","")</f>
        <v/>
      </c>
      <c r="E35" s="50" t="str">
        <f>IF(D35="","",H6)</f>
        <v/>
      </c>
      <c r="F35" s="67"/>
      <c r="G35" s="10"/>
      <c r="H35" s="51" t="str">
        <f>IF(J4&gt;2,"% lulus semua CLO:","")</f>
        <v/>
      </c>
      <c r="I35" s="50" t="str">
        <f>IF(H35="","",L6)</f>
        <v/>
      </c>
      <c r="J35" s="67"/>
      <c r="K35" s="87" t="s">
        <v>30</v>
      </c>
      <c r="L35" s="88"/>
      <c r="M35" s="88"/>
      <c r="N35" s="88"/>
      <c r="O35" s="89"/>
    </row>
    <row r="36" spans="3:15" ht="20.25" customHeight="1" x14ac:dyDescent="0.2">
      <c r="C36" s="49" t="s">
        <v>11</v>
      </c>
      <c r="D36" s="114" t="s">
        <v>12</v>
      </c>
      <c r="E36" s="114"/>
      <c r="F36" s="65"/>
      <c r="G36" s="49" t="s">
        <v>11</v>
      </c>
      <c r="H36" s="114" t="s">
        <v>12</v>
      </c>
      <c r="I36" s="114"/>
      <c r="J36" s="45"/>
      <c r="K36" s="10" t="s">
        <v>6</v>
      </c>
      <c r="L36" s="25" t="s">
        <v>18</v>
      </c>
      <c r="M36" s="70"/>
      <c r="N36" s="70"/>
      <c r="O36" s="71"/>
    </row>
    <row r="37" spans="3:15" ht="20" x14ac:dyDescent="0.2">
      <c r="C37" s="49"/>
      <c r="D37" s="115" t="s">
        <v>13</v>
      </c>
      <c r="E37" s="115"/>
      <c r="F37" s="65"/>
      <c r="G37" s="49"/>
      <c r="H37" s="115" t="s">
        <v>13</v>
      </c>
      <c r="I37" s="115"/>
      <c r="J37" s="45"/>
      <c r="K37" s="38"/>
      <c r="L37" s="26"/>
      <c r="M37" s="70"/>
      <c r="N37" s="70"/>
      <c r="O37" s="71"/>
    </row>
    <row r="38" spans="3:15" ht="20" x14ac:dyDescent="0.2">
      <c r="C38" s="10"/>
      <c r="D38" s="59" t="str">
        <f>IF(F4&gt;1,"% pelajar lulus CLO1 &gt;50%: 
% purata CLO1:","")</f>
        <v/>
      </c>
      <c r="E38" s="50" t="str">
        <f>IF(D38="","",H4)</f>
        <v/>
      </c>
      <c r="F38" s="66"/>
      <c r="G38" s="10"/>
      <c r="H38" s="59" t="str">
        <f>IF(J4&gt;1,"% pelajar lulus CLO1 &gt;50%: 
% purata CLO1:","")</f>
        <v/>
      </c>
      <c r="I38" s="50" t="str">
        <f>IF(H38="","",L4)</f>
        <v/>
      </c>
      <c r="J38" s="66"/>
      <c r="K38" s="38"/>
      <c r="L38" s="26"/>
      <c r="M38" s="70"/>
      <c r="N38" s="70"/>
      <c r="O38" s="71"/>
    </row>
    <row r="39" spans="3:15" ht="20" x14ac:dyDescent="0.2">
      <c r="C39" s="10"/>
      <c r="D39" s="59" t="str">
        <f>IF(F4&gt;1,"% pelajar lulus CLO1 &gt;50%: 
% purata CLO1:","")</f>
        <v/>
      </c>
      <c r="E39" s="50" t="str">
        <f>IF(D39="","",H5)</f>
        <v/>
      </c>
      <c r="F39" s="66"/>
      <c r="G39" s="10"/>
      <c r="H39" s="59" t="str">
        <f>IF(J4&gt;1,"% pelajar lulus CLO1 &gt;50%: 
% purata CLO1:","")</f>
        <v/>
      </c>
      <c r="I39" s="50" t="str">
        <f>IF(H39="","",L5)</f>
        <v/>
      </c>
      <c r="J39" s="66"/>
      <c r="K39" s="38"/>
      <c r="L39" s="26"/>
      <c r="M39" s="70"/>
      <c r="N39" s="70"/>
      <c r="O39" s="71"/>
    </row>
    <row r="40" spans="3:15" ht="20" x14ac:dyDescent="0.2">
      <c r="C40" s="10"/>
      <c r="D40" s="59" t="str">
        <f>IF(F4&gt;2,"% pelajar lulus CLO1 &gt;50%: 
% purata CLO1:","")</f>
        <v/>
      </c>
      <c r="E40" s="50" t="str">
        <f>IF(D40="","",H6)</f>
        <v/>
      </c>
      <c r="F40" s="66"/>
      <c r="G40" s="10"/>
      <c r="H40" s="59" t="str">
        <f>IF(J4&gt;2,"% pelajar lulus CLO1 &gt;50%: 
% purata CLO1:","")</f>
        <v/>
      </c>
      <c r="I40" s="50" t="str">
        <f>IF(H40="","",L6)</f>
        <v/>
      </c>
      <c r="J40" s="66"/>
      <c r="K40" s="38"/>
      <c r="L40" s="26"/>
      <c r="M40" s="69"/>
      <c r="N40" s="69"/>
      <c r="O40" s="16"/>
    </row>
    <row r="41" spans="3:15" ht="20.25" customHeight="1" x14ac:dyDescent="0.2">
      <c r="C41" s="49" t="s">
        <v>14</v>
      </c>
      <c r="D41" s="114" t="s">
        <v>15</v>
      </c>
      <c r="E41" s="114"/>
      <c r="F41" s="65"/>
      <c r="G41" s="49" t="s">
        <v>14</v>
      </c>
      <c r="H41" s="114" t="s">
        <v>15</v>
      </c>
      <c r="I41" s="114"/>
      <c r="J41" s="45"/>
      <c r="K41" s="10" t="s">
        <v>8</v>
      </c>
      <c r="L41" s="25" t="s">
        <v>19</v>
      </c>
      <c r="M41" s="70"/>
      <c r="N41" s="70"/>
      <c r="O41" s="71"/>
    </row>
    <row r="42" spans="3:15" ht="20" x14ac:dyDescent="0.2">
      <c r="C42" s="49"/>
      <c r="D42" s="115" t="s">
        <v>16</v>
      </c>
      <c r="E42" s="115"/>
      <c r="F42" s="65"/>
      <c r="G42" s="49"/>
      <c r="H42" s="115" t="s">
        <v>16</v>
      </c>
      <c r="I42" s="115"/>
      <c r="J42" s="45"/>
      <c r="K42" s="38"/>
      <c r="L42" s="26"/>
      <c r="M42" s="70"/>
      <c r="N42" s="70"/>
      <c r="O42" s="71"/>
    </row>
    <row r="43" spans="3:15" ht="20" x14ac:dyDescent="0.2">
      <c r="C43" s="10"/>
      <c r="D43" s="59" t="str">
        <f>IF(F4&gt;1,"% pelajar lulus CLO2 &gt;50%: 
% purata CLO2:","")</f>
        <v/>
      </c>
      <c r="E43" s="50" t="str">
        <f>IF(D43="","",H4)</f>
        <v/>
      </c>
      <c r="F43" s="66"/>
      <c r="G43" s="10"/>
      <c r="H43" s="59" t="str">
        <f>IF(J4&gt;1,"% pelajar lulus CLO2 &gt;50%: 
% purata CLO2:","")</f>
        <v/>
      </c>
      <c r="I43" s="50" t="str">
        <f>IF(H43="","",L4)</f>
        <v/>
      </c>
      <c r="J43" s="66"/>
      <c r="K43" s="38"/>
      <c r="L43" s="26"/>
      <c r="M43" s="70"/>
      <c r="N43" s="70"/>
      <c r="O43" s="71"/>
    </row>
    <row r="44" spans="3:15" ht="20" x14ac:dyDescent="0.2">
      <c r="C44" s="10"/>
      <c r="D44" s="59" t="str">
        <f>IF(F4&gt;1,"% pelajar lulus CLO2 &gt;50%: 
% purata CLO2:","")</f>
        <v/>
      </c>
      <c r="E44" s="50" t="str">
        <f>IF(D44="","",H5)</f>
        <v/>
      </c>
      <c r="F44" s="66"/>
      <c r="G44" s="10"/>
      <c r="H44" s="59" t="str">
        <f>IF(J4&gt;1,"% pelajar lulus CLO2 &gt;50%: 
% purata CLO2:","")</f>
        <v/>
      </c>
      <c r="I44" s="50" t="str">
        <f>IF(H44="","",L5)</f>
        <v/>
      </c>
      <c r="J44" s="66"/>
      <c r="K44" s="38"/>
      <c r="L44" s="26"/>
      <c r="M44" s="70"/>
      <c r="N44" s="70"/>
      <c r="O44" s="71"/>
    </row>
    <row r="45" spans="3:15" ht="20" x14ac:dyDescent="0.2">
      <c r="C45" s="10"/>
      <c r="D45" s="59" t="str">
        <f>IF(F4&gt;2,"% pelajar lulus CLO2 &gt;50%: 
% purata CLO2:","")</f>
        <v/>
      </c>
      <c r="E45" s="50" t="str">
        <f>IF(D45="","",H6)</f>
        <v/>
      </c>
      <c r="F45" s="66"/>
      <c r="G45" s="10"/>
      <c r="H45" s="59" t="str">
        <f>IF(J4&gt;2,"% pelajar lulus CLO2 &gt;50%: 
% purata CLO2:","")</f>
        <v/>
      </c>
      <c r="I45" s="50" t="str">
        <f>IF(H45="","",L6)</f>
        <v/>
      </c>
      <c r="J45" s="66"/>
      <c r="K45" s="38"/>
      <c r="L45" s="26"/>
      <c r="M45" s="69"/>
      <c r="N45" s="69"/>
      <c r="O45" s="16"/>
    </row>
    <row r="46" spans="3:15" ht="20.25" customHeight="1" x14ac:dyDescent="0.2">
      <c r="C46" s="49" t="str">
        <f>IF(F2&gt;=3,"f)","")</f>
        <v/>
      </c>
      <c r="D46" s="114" t="str">
        <f>IF(F2&gt;=3,"% pelajar lulus CLO3 &gt;50%: ","")</f>
        <v/>
      </c>
      <c r="E46" s="114"/>
      <c r="F46" s="65"/>
      <c r="G46" s="49" t="str">
        <f>IF(F2&gt;=3,"f)","")</f>
        <v/>
      </c>
      <c r="H46" s="114" t="str">
        <f>IF(F2&gt;=3,"% pelajar lulus CLO3 &gt;50%: ","")</f>
        <v/>
      </c>
      <c r="I46" s="114"/>
      <c r="J46" s="45"/>
      <c r="K46" s="10" t="str">
        <f>IF(F2&gt;=3,"c)","")</f>
        <v/>
      </c>
      <c r="L46" s="25" t="str">
        <f>IF(F2&gt;=3,"CLO3= ","")</f>
        <v/>
      </c>
      <c r="M46" s="70"/>
      <c r="N46" s="70"/>
      <c r="O46" s="71"/>
    </row>
    <row r="47" spans="3:15" ht="20" x14ac:dyDescent="0.2">
      <c r="C47" s="49"/>
      <c r="D47" s="115" t="str">
        <f>IF(F2&gt;=3,"% purata CLO3: ","")</f>
        <v/>
      </c>
      <c r="E47" s="115"/>
      <c r="F47" s="65"/>
      <c r="G47" s="49"/>
      <c r="H47" s="115" t="str">
        <f>IF(F2&gt;=3,"% purata CLO3: ","")</f>
        <v/>
      </c>
      <c r="I47" s="115"/>
      <c r="J47" s="45"/>
      <c r="K47" s="38"/>
      <c r="L47" s="26"/>
      <c r="M47" s="70"/>
      <c r="N47" s="70"/>
      <c r="O47" s="71"/>
    </row>
    <row r="48" spans="3:15" ht="20" x14ac:dyDescent="0.2">
      <c r="C48" s="10"/>
      <c r="D48" s="59" t="str">
        <f>IF(AND(F2&gt;=3,F4&gt;1),"% pelajar lulus CLO3 &gt;50%: 
% purata CLO3:","")</f>
        <v/>
      </c>
      <c r="E48" s="50" t="str">
        <f>IF(D48="","",H4)</f>
        <v/>
      </c>
      <c r="F48" s="66"/>
      <c r="G48" s="10"/>
      <c r="H48" s="59" t="str">
        <f>IF(AND(F2&gt;=3,J4&gt;1),"% pelajar lulus CLO3 &gt;50%: 
% purata CLO3:","")</f>
        <v/>
      </c>
      <c r="I48" s="50" t="str">
        <f>IF(H48="","",L4)</f>
        <v/>
      </c>
      <c r="J48" s="66"/>
      <c r="K48" s="38"/>
      <c r="L48" s="26"/>
      <c r="M48" s="70"/>
      <c r="N48" s="70"/>
      <c r="O48" s="71"/>
    </row>
    <row r="49" spans="3:15" ht="20" x14ac:dyDescent="0.2">
      <c r="C49" s="10"/>
      <c r="D49" s="59" t="str">
        <f>IF(AND(F2&gt;=3,F4&gt;1),"% pelajar lulus CLO3 &gt;50%: 
% purata CLO3:","")</f>
        <v/>
      </c>
      <c r="E49" s="50" t="str">
        <f>IF(D49="","",H5)</f>
        <v/>
      </c>
      <c r="F49" s="66"/>
      <c r="G49" s="10"/>
      <c r="H49" s="59" t="str">
        <f>IF(AND(F2&gt;=3,J4&gt;1),"% pelajar lulus CLO3 &gt;50%: 
% purata CLO3:","")</f>
        <v/>
      </c>
      <c r="I49" s="50" t="str">
        <f>IF(H49="","",L5)</f>
        <v/>
      </c>
      <c r="J49" s="66"/>
      <c r="K49" s="38"/>
      <c r="L49" s="26"/>
      <c r="M49" s="70"/>
      <c r="N49" s="70"/>
      <c r="O49" s="71"/>
    </row>
    <row r="50" spans="3:15" ht="20" x14ac:dyDescent="0.2">
      <c r="C50" s="10"/>
      <c r="D50" s="59" t="str">
        <f>IF(AND(F2&gt;=3,F4&gt;2),"% pelajar lulus CLO3 &gt;50%: 
% purata CLO3:","")</f>
        <v/>
      </c>
      <c r="E50" s="50" t="str">
        <f>IF(D50="","",H6)</f>
        <v/>
      </c>
      <c r="F50" s="66"/>
      <c r="G50" s="10"/>
      <c r="H50" s="59" t="str">
        <f>IF(AND(F2&gt;=3,J4&gt;2),"% pelajar lulus CLO3 &gt;50%: 
% purata CLO3:","")</f>
        <v/>
      </c>
      <c r="I50" s="50" t="str">
        <f>IF(H50="","",L6)</f>
        <v/>
      </c>
      <c r="J50" s="66"/>
      <c r="K50" s="38"/>
      <c r="L50" s="26"/>
      <c r="M50" s="15"/>
      <c r="N50" s="15"/>
      <c r="O50" s="16"/>
    </row>
    <row r="51" spans="3:15" ht="23.25" hidden="1" customHeight="1" x14ac:dyDescent="0.2">
      <c r="C51" s="49" t="str">
        <f>IF(F2&gt;=4,"g)","")</f>
        <v/>
      </c>
      <c r="D51" s="114" t="str">
        <f>IF(F2&gt;=4,"% pelajar lulus CLO4 &gt;50%: ","")</f>
        <v/>
      </c>
      <c r="E51" s="114"/>
      <c r="F51" s="65"/>
      <c r="G51" s="49" t="str">
        <f>IF(F2&gt;=4,"g)","")</f>
        <v/>
      </c>
      <c r="H51" s="114" t="str">
        <f>IF(F2&gt;=4,"% pelajar lulus CLO4 &gt;50%: ","")</f>
        <v/>
      </c>
      <c r="I51" s="114"/>
      <c r="J51" s="45"/>
      <c r="K51" s="10" t="str">
        <f>IF(F2&gt;=4,"d)","")</f>
        <v/>
      </c>
      <c r="L51" s="25" t="str">
        <f>IF(F2&gt;=4,"CLO4=","")</f>
        <v/>
      </c>
      <c r="M51" s="72"/>
      <c r="N51" s="72"/>
      <c r="O51" s="71"/>
    </row>
    <row r="52" spans="3:15" ht="20" hidden="1" x14ac:dyDescent="0.2">
      <c r="C52" s="49"/>
      <c r="D52" s="115" t="str">
        <f>IF(F2&gt;=4,"% purata CLO4: ","")</f>
        <v/>
      </c>
      <c r="E52" s="115"/>
      <c r="F52" s="65"/>
      <c r="G52" s="49"/>
      <c r="H52" s="115" t="str">
        <f>IF(F2&gt;=4,"% purata CLO4: ","")</f>
        <v/>
      </c>
      <c r="I52" s="115"/>
      <c r="J52" s="41"/>
      <c r="K52" s="38"/>
      <c r="L52" s="15"/>
      <c r="M52" s="72"/>
      <c r="N52" s="72"/>
      <c r="O52" s="71"/>
    </row>
    <row r="53" spans="3:15" ht="20" hidden="1" x14ac:dyDescent="0.2">
      <c r="C53" s="10"/>
      <c r="D53" s="59" t="str">
        <f>IF(AND(F2&gt;=4,F4&gt;1),"% pelajar lulus CLO4 &gt;50%: 
% purata CLO4:","")</f>
        <v/>
      </c>
      <c r="E53" s="50" t="str">
        <f>IF(D53="","",H4)</f>
        <v/>
      </c>
      <c r="F53" s="66"/>
      <c r="G53" s="10"/>
      <c r="H53" s="59" t="str">
        <f>IF(AND(F2&gt;=4,J4&gt;1),"% pelajar lulus CLO4 &gt;50%: 
% purata CLO4:","")</f>
        <v/>
      </c>
      <c r="I53" s="50" t="str">
        <f>IF(H53="","",L4)</f>
        <v/>
      </c>
      <c r="J53" s="66"/>
      <c r="K53" s="38"/>
      <c r="L53" s="15"/>
      <c r="M53" s="72"/>
      <c r="N53" s="72"/>
      <c r="O53" s="71"/>
    </row>
    <row r="54" spans="3:15" ht="20" hidden="1" x14ac:dyDescent="0.2">
      <c r="C54" s="10"/>
      <c r="D54" s="59" t="str">
        <f>IF(AND(F2&gt;=4,F4&gt;1),"% pelajar lulus CLO4 &gt;50%: 
% purata CLO4:","")</f>
        <v/>
      </c>
      <c r="E54" s="50" t="str">
        <f>IF(D54="","",H5)</f>
        <v/>
      </c>
      <c r="F54" s="66"/>
      <c r="G54" s="10"/>
      <c r="H54" s="59" t="str">
        <f>IF(AND(F2&gt;=4,J4&gt;1),"% pelajar lulus CLO4 &gt;50%: 
% purata CLO4:","")</f>
        <v/>
      </c>
      <c r="I54" s="50" t="str">
        <f>IF(H54="","",L5)</f>
        <v/>
      </c>
      <c r="J54" s="66"/>
      <c r="K54" s="38"/>
      <c r="L54" s="15"/>
      <c r="M54" s="72"/>
      <c r="N54" s="72"/>
      <c r="O54" s="71"/>
    </row>
    <row r="55" spans="3:15" ht="20" hidden="1" x14ac:dyDescent="0.2">
      <c r="C55" s="10"/>
      <c r="D55" s="59" t="str">
        <f>IF(AND(F2&gt;=4,F4&gt;2),"% pelajar lulus CLO4 &gt;50%: 
% purata CLO4:","")</f>
        <v/>
      </c>
      <c r="E55" s="50" t="str">
        <f>IF(D55="","",H6)</f>
        <v/>
      </c>
      <c r="F55" s="66"/>
      <c r="G55" s="10"/>
      <c r="H55" s="59" t="str">
        <f>IF(AND(F2&gt;=4,J4&gt;2),"% pelajar lulus CLO4 &gt;50%: 
% purata CLO4:","")</f>
        <v/>
      </c>
      <c r="I55" s="50" t="str">
        <f>IF(H55="","",L6)</f>
        <v/>
      </c>
      <c r="J55" s="66"/>
      <c r="K55" s="38"/>
      <c r="L55" s="26"/>
      <c r="M55" s="15"/>
      <c r="N55" s="15"/>
      <c r="O55" s="16"/>
    </row>
    <row r="56" spans="3:15" ht="20" hidden="1" x14ac:dyDescent="0.2">
      <c r="C56" s="49" t="str">
        <f>IF(F2&gt;=5,"h)","")</f>
        <v/>
      </c>
      <c r="D56" s="114" t="str">
        <f>IF(F2&gt;=5,"% pelajar lulus CLO5 &gt;50%: ","")</f>
        <v/>
      </c>
      <c r="E56" s="114"/>
      <c r="F56" s="65"/>
      <c r="G56" s="49" t="str">
        <f>IF(F2&gt;=5,"h)","")</f>
        <v/>
      </c>
      <c r="H56" s="114" t="str">
        <f>IF(F2&gt;=5,"% pelajar lulus CLO5 &gt;50%: ","")</f>
        <v/>
      </c>
      <c r="I56" s="114"/>
      <c r="J56" s="45"/>
      <c r="K56" s="10" t="str">
        <f>IF(F2&gt;=5,"e)","")</f>
        <v/>
      </c>
      <c r="L56" s="25" t="str">
        <f>IF(F2&gt;=5,"CLO5=","")</f>
        <v/>
      </c>
      <c r="M56" s="72"/>
      <c r="N56" s="72"/>
      <c r="O56" s="71"/>
    </row>
    <row r="57" spans="3:15" ht="20" hidden="1" x14ac:dyDescent="0.2">
      <c r="C57" s="49"/>
      <c r="D57" s="115" t="str">
        <f>IF(F2&gt;=5,"% purata CLO5: ","")</f>
        <v/>
      </c>
      <c r="E57" s="115"/>
      <c r="F57" s="65"/>
      <c r="G57" s="49"/>
      <c r="H57" s="115" t="str">
        <f>IF(F2&gt;=5,"% purata CLO5: ","")</f>
        <v/>
      </c>
      <c r="I57" s="115"/>
      <c r="J57" s="45"/>
      <c r="K57" s="38"/>
      <c r="L57" s="15"/>
      <c r="M57" s="72"/>
      <c r="N57" s="72"/>
      <c r="O57" s="71"/>
    </row>
    <row r="58" spans="3:15" ht="20" hidden="1" x14ac:dyDescent="0.2">
      <c r="C58" s="10"/>
      <c r="D58" s="59" t="str">
        <f>IF(AND(F2&gt;=5,F4&gt;1),"% pelajar lulus CLO5 &gt;50%: 
% purata CLO5:","")</f>
        <v/>
      </c>
      <c r="E58" s="50" t="str">
        <f>IF(D58="","",H4)</f>
        <v/>
      </c>
      <c r="F58" s="66"/>
      <c r="G58" s="10"/>
      <c r="H58" s="59" t="str">
        <f>IF(AND(F2&gt;=5,J4&gt;1),"% pelajar lulus CLO5 &gt;50%: 
% purata CLO5:","")</f>
        <v/>
      </c>
      <c r="I58" s="50" t="str">
        <f>IF(H58="","",L4)</f>
        <v/>
      </c>
      <c r="J58" s="66"/>
      <c r="K58" s="38"/>
      <c r="L58" s="15"/>
      <c r="M58" s="72"/>
      <c r="N58" s="72"/>
      <c r="O58" s="71"/>
    </row>
    <row r="59" spans="3:15" ht="20" hidden="1" x14ac:dyDescent="0.2">
      <c r="C59" s="10"/>
      <c r="D59" s="59" t="str">
        <f>IF(AND(F2&gt;=5,F4&gt;1),"% pelajar lulus CLO5 &gt;50%: 
% purata CLO5:","")</f>
        <v/>
      </c>
      <c r="E59" s="50" t="str">
        <f>IF(D59="","",H5)</f>
        <v/>
      </c>
      <c r="F59" s="66"/>
      <c r="G59" s="10"/>
      <c r="H59" s="59" t="str">
        <f>IF(AND(F2&gt;=5,J4&gt;1),"% pelajar lulus CLO5 &gt;50%: 
% purata CLO5:","")</f>
        <v/>
      </c>
      <c r="I59" s="50" t="str">
        <f>IF(H59="","",L5)</f>
        <v/>
      </c>
      <c r="J59" s="66"/>
      <c r="K59" s="38"/>
      <c r="L59" s="15"/>
      <c r="M59" s="72"/>
      <c r="N59" s="72"/>
      <c r="O59" s="71"/>
    </row>
    <row r="60" spans="3:15" ht="20" hidden="1" x14ac:dyDescent="0.2">
      <c r="C60" s="10"/>
      <c r="D60" s="59" t="str">
        <f>IF(AND(F2&gt;=5,F4&gt;2),"% pelajar lulus CLO5 &gt;50%: 
% purata CLO5:","")</f>
        <v/>
      </c>
      <c r="E60" s="50" t="str">
        <f>IF(D60="","",H6)</f>
        <v/>
      </c>
      <c r="F60" s="66"/>
      <c r="G60" s="10"/>
      <c r="H60" s="59" t="str">
        <f>IF(AND(F2&gt;=5,J4&gt;2),"% pelajar lulus CLO5 &gt;50%: 
% purata CLO5:","")</f>
        <v/>
      </c>
      <c r="I60" s="50" t="str">
        <f>IF(H60="","",L6)</f>
        <v/>
      </c>
      <c r="J60" s="66"/>
      <c r="K60" s="19"/>
      <c r="L60" s="20"/>
      <c r="M60" s="20"/>
      <c r="N60" s="20"/>
      <c r="O60" s="21"/>
    </row>
    <row r="61" spans="3:15" ht="20" x14ac:dyDescent="0.2">
      <c r="C61" s="49" t="str">
        <f>IF(F2&gt;=5,"i)",(IF(F2&gt;=4,"h)","g)")))</f>
        <v>g)</v>
      </c>
      <c r="D61" s="122" t="s">
        <v>17</v>
      </c>
      <c r="E61" s="122"/>
      <c r="F61" s="65"/>
      <c r="G61" s="49" t="str">
        <f>IF(F2&gt;=5,"i)",(IF(F2&gt;=4,"h)","g)")))</f>
        <v>g)</v>
      </c>
      <c r="H61" s="122" t="s">
        <v>17</v>
      </c>
      <c r="I61" s="122"/>
      <c r="J61" s="45"/>
      <c r="K61" s="117" t="s">
        <v>31</v>
      </c>
      <c r="L61" s="118"/>
      <c r="M61" s="118"/>
      <c r="N61" s="48"/>
      <c r="O61" s="27"/>
    </row>
    <row r="62" spans="3:15" ht="30.75" customHeight="1" x14ac:dyDescent="0.2">
      <c r="C62" s="22"/>
      <c r="D62" s="23"/>
      <c r="E62" s="23"/>
      <c r="F62" s="24"/>
      <c r="G62" s="22"/>
      <c r="H62" s="23"/>
      <c r="I62" s="23"/>
      <c r="J62" s="24"/>
      <c r="K62" s="22"/>
      <c r="L62" s="23"/>
      <c r="M62" s="23"/>
      <c r="N62" s="23"/>
      <c r="O62" s="24"/>
    </row>
    <row r="63" spans="3:15" ht="2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3:15" ht="20" x14ac:dyDescent="0.2">
      <c r="C64" s="5" t="s">
        <v>20</v>
      </c>
      <c r="D64" s="6" t="s">
        <v>42</v>
      </c>
      <c r="E64" s="6"/>
      <c r="F64" s="6"/>
      <c r="G64" s="6"/>
      <c r="H64" s="6"/>
      <c r="I64" s="28">
        <f>J19</f>
        <v>0</v>
      </c>
      <c r="J64" s="29"/>
      <c r="K64" s="6"/>
      <c r="L64" s="6"/>
      <c r="M64" s="6"/>
      <c r="N64" s="6"/>
      <c r="O64" s="6"/>
    </row>
    <row r="65" spans="3:15" ht="2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3:15" ht="20" x14ac:dyDescent="0.2">
      <c r="C66" s="125" t="s">
        <v>21</v>
      </c>
      <c r="D66" s="121" t="s">
        <v>46</v>
      </c>
      <c r="E66" s="121"/>
      <c r="F66" s="121"/>
      <c r="G66" s="121"/>
      <c r="H66" s="121"/>
      <c r="I66" s="127" t="s">
        <v>22</v>
      </c>
      <c r="J66" s="128"/>
      <c r="K66" s="128"/>
      <c r="L66" s="128"/>
      <c r="M66" s="129"/>
      <c r="N66" s="109" t="s">
        <v>23</v>
      </c>
      <c r="O66" s="110"/>
    </row>
    <row r="67" spans="3:15" ht="15.75" customHeight="1" x14ac:dyDescent="0.2">
      <c r="C67" s="126"/>
      <c r="D67" s="105" t="s">
        <v>47</v>
      </c>
      <c r="E67" s="106"/>
      <c r="F67" s="107">
        <f>H19</f>
        <v>0</v>
      </c>
      <c r="G67" s="108"/>
      <c r="H67" s="30" t="s">
        <v>48</v>
      </c>
      <c r="I67" s="130"/>
      <c r="J67" s="131"/>
      <c r="K67" s="131"/>
      <c r="L67" s="131"/>
      <c r="M67" s="132"/>
      <c r="N67" s="111"/>
      <c r="O67" s="112"/>
    </row>
    <row r="68" spans="3:15" ht="80.25" customHeight="1" x14ac:dyDescent="0.2">
      <c r="C68" s="31">
        <v>1</v>
      </c>
      <c r="D68" s="96"/>
      <c r="E68" s="97"/>
      <c r="F68" s="97"/>
      <c r="G68" s="97"/>
      <c r="H68" s="98"/>
      <c r="I68" s="96"/>
      <c r="J68" s="97"/>
      <c r="K68" s="97"/>
      <c r="L68" s="97"/>
      <c r="M68" s="98"/>
      <c r="N68" s="96"/>
      <c r="O68" s="98"/>
    </row>
    <row r="69" spans="3:15" ht="2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3:15" ht="20" x14ac:dyDescent="0.2">
      <c r="C70" s="5" t="s">
        <v>24</v>
      </c>
      <c r="D70" s="91" t="s">
        <v>43</v>
      </c>
      <c r="E70" s="91"/>
      <c r="F70" s="91"/>
      <c r="G70" s="113"/>
      <c r="H70" s="113"/>
      <c r="I70" s="32"/>
      <c r="J70" s="32"/>
      <c r="K70" s="32"/>
      <c r="L70" s="32"/>
      <c r="M70" s="32"/>
      <c r="N70" s="32"/>
      <c r="O70" s="32"/>
    </row>
    <row r="71" spans="3:15" ht="2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3:15" ht="20" x14ac:dyDescent="0.2">
      <c r="C72" s="33" t="s">
        <v>21</v>
      </c>
      <c r="D72" s="99" t="s">
        <v>45</v>
      </c>
      <c r="E72" s="100"/>
      <c r="F72" s="100"/>
      <c r="G72" s="100"/>
      <c r="H72" s="100"/>
      <c r="I72" s="100"/>
      <c r="J72" s="40">
        <f>J19</f>
        <v>0</v>
      </c>
      <c r="K72" s="102" t="s">
        <v>44</v>
      </c>
      <c r="L72" s="103"/>
      <c r="M72" s="103"/>
      <c r="N72" s="103"/>
      <c r="O72" s="34">
        <f>G70</f>
        <v>0</v>
      </c>
    </row>
    <row r="73" spans="3:15" ht="84.75" customHeight="1" x14ac:dyDescent="0.2">
      <c r="C73" s="31">
        <v>1</v>
      </c>
      <c r="D73" s="96"/>
      <c r="E73" s="97"/>
      <c r="F73" s="97"/>
      <c r="G73" s="97"/>
      <c r="H73" s="97"/>
      <c r="I73" s="97"/>
      <c r="J73" s="98"/>
      <c r="K73" s="96"/>
      <c r="L73" s="97"/>
      <c r="M73" s="97"/>
      <c r="N73" s="97"/>
      <c r="O73" s="98"/>
    </row>
    <row r="74" spans="3:15" ht="9.75" customHeight="1" x14ac:dyDescent="0.2"/>
    <row r="75" spans="3:15" ht="36" customHeight="1" x14ac:dyDescent="0.2">
      <c r="C75" s="119" t="s">
        <v>25</v>
      </c>
      <c r="D75" s="119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</row>
    <row r="76" spans="3:15" ht="14.25" customHeight="1" x14ac:dyDescent="0.2"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3:15" ht="20" x14ac:dyDescent="0.2">
      <c r="C77" s="37" t="s">
        <v>26</v>
      </c>
      <c r="D77" s="91" t="s">
        <v>53</v>
      </c>
      <c r="E77" s="91"/>
      <c r="F77" s="91"/>
      <c r="G77" s="92">
        <f>G70</f>
        <v>0</v>
      </c>
      <c r="H77" s="92"/>
      <c r="I77" s="35"/>
      <c r="J77" s="35"/>
      <c r="K77" s="35"/>
      <c r="L77" s="35"/>
      <c r="M77" s="35"/>
      <c r="N77" s="35"/>
      <c r="O77" s="35"/>
    </row>
    <row r="78" spans="3:15" ht="36" customHeight="1" x14ac:dyDescent="0.2">
      <c r="C78" s="36" t="s">
        <v>21</v>
      </c>
      <c r="D78" s="99" t="s">
        <v>54</v>
      </c>
      <c r="E78" s="100"/>
      <c r="F78" s="100"/>
      <c r="G78" s="100"/>
      <c r="H78" s="100"/>
      <c r="I78" s="100"/>
      <c r="J78" s="101"/>
      <c r="K78" s="102" t="s">
        <v>55</v>
      </c>
      <c r="L78" s="103"/>
      <c r="M78" s="103"/>
      <c r="N78" s="103"/>
      <c r="O78" s="104"/>
    </row>
    <row r="79" spans="3:15" ht="111" customHeight="1" x14ac:dyDescent="0.2">
      <c r="C79" s="31">
        <v>1</v>
      </c>
      <c r="D79" s="93"/>
      <c r="E79" s="94"/>
      <c r="F79" s="94"/>
      <c r="G79" s="94"/>
      <c r="H79" s="94"/>
      <c r="I79" s="94"/>
      <c r="J79" s="95"/>
      <c r="K79" s="96"/>
      <c r="L79" s="97"/>
      <c r="M79" s="97"/>
      <c r="N79" s="97"/>
      <c r="O79" s="98"/>
    </row>
    <row r="80" spans="3:15" ht="36" customHeight="1" x14ac:dyDescent="0.2">
      <c r="C80" s="90" t="s">
        <v>56</v>
      </c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2" spans="3:15" ht="20" x14ac:dyDescent="0.2">
      <c r="C82" s="5" t="s">
        <v>52</v>
      </c>
      <c r="D82" s="120" t="s">
        <v>27</v>
      </c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</row>
    <row r="83" spans="3:15" ht="2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3:15" ht="105.75" customHeight="1" x14ac:dyDescent="0.2">
      <c r="C84" s="123" t="s">
        <v>65</v>
      </c>
      <c r="D84" s="124"/>
      <c r="E84" s="124"/>
      <c r="F84" s="124"/>
      <c r="G84" s="124"/>
      <c r="H84" s="123" t="s">
        <v>66</v>
      </c>
      <c r="I84" s="124"/>
      <c r="J84" s="124"/>
      <c r="K84" s="124"/>
      <c r="L84" s="124"/>
      <c r="M84" s="116" t="s">
        <v>28</v>
      </c>
      <c r="N84" s="116"/>
      <c r="O84" s="116"/>
    </row>
  </sheetData>
  <mergeCells count="88">
    <mergeCell ref="E12:N12"/>
    <mergeCell ref="E13:N13"/>
    <mergeCell ref="E14:N14"/>
    <mergeCell ref="K16:L16"/>
    <mergeCell ref="K17:L17"/>
    <mergeCell ref="M16:O16"/>
    <mergeCell ref="C22:D22"/>
    <mergeCell ref="G22:H22"/>
    <mergeCell ref="C23:F23"/>
    <mergeCell ref="G23:J23"/>
    <mergeCell ref="C21:J21"/>
    <mergeCell ref="H24:I24"/>
    <mergeCell ref="H28:I28"/>
    <mergeCell ref="M17:O17"/>
    <mergeCell ref="K21:O22"/>
    <mergeCell ref="K23:O23"/>
    <mergeCell ref="D56:E56"/>
    <mergeCell ref="D32:E32"/>
    <mergeCell ref="D36:E36"/>
    <mergeCell ref="D24:E24"/>
    <mergeCell ref="D28:E28"/>
    <mergeCell ref="H84:L84"/>
    <mergeCell ref="C66:C67"/>
    <mergeCell ref="I66:M67"/>
    <mergeCell ref="D37:E37"/>
    <mergeCell ref="D41:E41"/>
    <mergeCell ref="D42:E42"/>
    <mergeCell ref="D46:E46"/>
    <mergeCell ref="D47:E47"/>
    <mergeCell ref="H47:I47"/>
    <mergeCell ref="D57:E57"/>
    <mergeCell ref="H57:I57"/>
    <mergeCell ref="D51:E51"/>
    <mergeCell ref="H51:I51"/>
    <mergeCell ref="D52:E52"/>
    <mergeCell ref="H52:I52"/>
    <mergeCell ref="H56:I56"/>
    <mergeCell ref="H46:I46"/>
    <mergeCell ref="M36:O39"/>
    <mergeCell ref="M41:O44"/>
    <mergeCell ref="M84:O84"/>
    <mergeCell ref="K61:M61"/>
    <mergeCell ref="D73:J73"/>
    <mergeCell ref="K73:O73"/>
    <mergeCell ref="C75:O75"/>
    <mergeCell ref="D82:O82"/>
    <mergeCell ref="D66:H66"/>
    <mergeCell ref="D68:H68"/>
    <mergeCell ref="N68:O68"/>
    <mergeCell ref="H61:I61"/>
    <mergeCell ref="D61:E61"/>
    <mergeCell ref="I68:M68"/>
    <mergeCell ref="C84:G84"/>
    <mergeCell ref="H32:I32"/>
    <mergeCell ref="H36:I36"/>
    <mergeCell ref="H37:I37"/>
    <mergeCell ref="H41:I41"/>
    <mergeCell ref="H42:I42"/>
    <mergeCell ref="D67:E67"/>
    <mergeCell ref="F67:G67"/>
    <mergeCell ref="K72:N72"/>
    <mergeCell ref="D72:I72"/>
    <mergeCell ref="N66:O67"/>
    <mergeCell ref="D70:F70"/>
    <mergeCell ref="G70:H70"/>
    <mergeCell ref="C80:O80"/>
    <mergeCell ref="D77:F77"/>
    <mergeCell ref="G77:H77"/>
    <mergeCell ref="D79:J79"/>
    <mergeCell ref="K79:O79"/>
    <mergeCell ref="D78:J78"/>
    <mergeCell ref="K78:O78"/>
    <mergeCell ref="M46:O49"/>
    <mergeCell ref="M51:O54"/>
    <mergeCell ref="M56:O59"/>
    <mergeCell ref="D2:E2"/>
    <mergeCell ref="D3:E3"/>
    <mergeCell ref="D4:E4"/>
    <mergeCell ref="C16:E16"/>
    <mergeCell ref="C17:E17"/>
    <mergeCell ref="F16:J16"/>
    <mergeCell ref="F17:J17"/>
    <mergeCell ref="L4:N4"/>
    <mergeCell ref="L5:N5"/>
    <mergeCell ref="L6:N6"/>
    <mergeCell ref="F3:H3"/>
    <mergeCell ref="J3:N3"/>
    <mergeCell ref="K35:O35"/>
  </mergeCells>
  <phoneticPr fontId="15" type="noConversion"/>
  <conditionalFormatting sqref="U47:U49">
    <cfRule type="cellIs" dxfId="2" priority="3" operator="lessThan">
      <formula>80</formula>
    </cfRule>
  </conditionalFormatting>
  <conditionalFormatting sqref="U57:U59">
    <cfRule type="cellIs" dxfId="1" priority="2" operator="lessThan">
      <formula>80</formula>
    </cfRule>
  </conditionalFormatting>
  <conditionalFormatting sqref="U52:U54">
    <cfRule type="cellIs" dxfId="0" priority="1" operator="lessThan">
      <formula>80</formula>
    </cfRule>
  </conditionalFormatting>
  <printOptions horizontalCentered="1" verticalCentered="1"/>
  <pageMargins left="3.937007874015748E-2" right="0" top="0.74803149606299213" bottom="0.74803149606299213" header="0.31496062992125984" footer="0.31496062992125984"/>
  <pageSetup paperSize="9" scale="44" orientation="portrait" blackAndWhite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B3" sqref="B3"/>
    </sheetView>
  </sheetViews>
  <sheetFormatPr baseColWidth="10" defaultColWidth="8.83203125" defaultRowHeight="15" x14ac:dyDescent="0.2"/>
  <sheetData>
    <row r="2" spans="2:4" x14ac:dyDescent="0.2">
      <c r="B2">
        <v>70</v>
      </c>
      <c r="D2" t="str">
        <f>IF(B2:B5&lt;80,"dsdsd","noooo")</f>
        <v>dsdsd</v>
      </c>
    </row>
    <row r="3" spans="2:4" x14ac:dyDescent="0.2">
      <c r="B3">
        <v>90</v>
      </c>
    </row>
    <row r="4" spans="2:4" x14ac:dyDescent="0.2">
      <c r="B4">
        <v>80</v>
      </c>
    </row>
    <row r="5" spans="2:4" x14ac:dyDescent="0.2">
      <c r="B5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 bon</dc:creator>
  <cp:lastModifiedBy>Microsoft Office User</cp:lastModifiedBy>
  <cp:lastPrinted>2021-08-13T01:51:31Z</cp:lastPrinted>
  <dcterms:created xsi:type="dcterms:W3CDTF">2021-03-04T02:54:15Z</dcterms:created>
  <dcterms:modified xsi:type="dcterms:W3CDTF">2022-04-26T14:48:09Z</dcterms:modified>
</cp:coreProperties>
</file>