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мен\Documents\"/>
    </mc:Choice>
  </mc:AlternateContent>
  <bookViews>
    <workbookView xWindow="0" yWindow="0" windowWidth="17256" windowHeight="81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D18" i="1" l="1"/>
  <c r="E18" i="1" s="1"/>
  <c r="D22" i="1"/>
  <c r="E22" i="1" s="1"/>
  <c r="I14" i="1"/>
  <c r="C18" i="1"/>
  <c r="C22" i="1"/>
  <c r="I20" i="1"/>
  <c r="I15" i="1"/>
  <c r="I16" i="1"/>
  <c r="I17" i="1"/>
  <c r="I18" i="1"/>
  <c r="I19" i="1"/>
  <c r="H15" i="1"/>
  <c r="H16" i="1"/>
  <c r="H17" i="1"/>
  <c r="H18" i="1"/>
  <c r="H19" i="1"/>
  <c r="H20" i="1"/>
  <c r="H14" i="1"/>
  <c r="I6" i="1"/>
  <c r="I7" i="1"/>
  <c r="I8" i="1"/>
  <c r="I9" i="1"/>
  <c r="I10" i="1"/>
  <c r="I11" i="1"/>
  <c r="I5" i="1"/>
  <c r="H5" i="1"/>
  <c r="H6" i="1"/>
  <c r="H7" i="1"/>
  <c r="H8" i="1"/>
  <c r="H9" i="1"/>
  <c r="H10" i="1"/>
  <c r="H11" i="1"/>
  <c r="I2" i="1"/>
  <c r="H2" i="1"/>
  <c r="S3" i="1"/>
  <c r="S5" i="1"/>
  <c r="S6" i="1"/>
  <c r="S7" i="1"/>
  <c r="S2" i="1"/>
  <c r="R3" i="1"/>
  <c r="R4" i="1"/>
  <c r="R5" i="1"/>
  <c r="R6" i="1"/>
  <c r="R7" i="1"/>
  <c r="R2" i="1"/>
  <c r="O2" i="1"/>
  <c r="O3" i="1"/>
  <c r="O4" i="1"/>
  <c r="O5" i="1"/>
  <c r="O6" i="1"/>
  <c r="O7" i="1"/>
  <c r="O8" i="1"/>
  <c r="O9" i="1"/>
  <c r="O10" i="1"/>
  <c r="O11" i="1"/>
  <c r="O12" i="1"/>
  <c r="O13" i="1"/>
  <c r="S4" i="1" l="1"/>
  <c r="N16" i="1" s="1"/>
  <c r="O16" i="1" s="1"/>
  <c r="P3" i="1"/>
  <c r="P4" i="1"/>
  <c r="P5" i="1"/>
  <c r="P6" i="1"/>
  <c r="P7" i="1"/>
  <c r="P8" i="1"/>
  <c r="P9" i="1"/>
  <c r="P10" i="1"/>
  <c r="P11" i="1"/>
  <c r="P12" i="1"/>
  <c r="P13" i="1"/>
  <c r="P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F2" i="1"/>
  <c r="F3" i="1"/>
  <c r="F10" i="1"/>
  <c r="E2" i="1"/>
  <c r="E3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E11" i="1"/>
  <c r="F11" i="1" s="1"/>
  <c r="E12" i="1"/>
  <c r="F12" i="1" s="1"/>
  <c r="E13" i="1"/>
  <c r="F13" i="1" s="1"/>
  <c r="E14" i="1"/>
  <c r="F14" i="1" s="1"/>
  <c r="E15" i="1"/>
  <c r="F15" i="1" s="1"/>
</calcChain>
</file>

<file path=xl/sharedStrings.xml><?xml version="1.0" encoding="utf-8"?>
<sst xmlns="http://schemas.openxmlformats.org/spreadsheetml/2006/main" count="27" uniqueCount="19">
  <si>
    <t>№</t>
  </si>
  <si>
    <t>ln R</t>
  </si>
  <si>
    <t>U</t>
  </si>
  <si>
    <t>I</t>
  </si>
  <si>
    <t>R</t>
  </si>
  <si>
    <t>10^3/T</t>
  </si>
  <si>
    <t>T</t>
  </si>
  <si>
    <t>t</t>
  </si>
  <si>
    <t>α</t>
  </si>
  <si>
    <t>ε</t>
  </si>
  <si>
    <t>αi</t>
  </si>
  <si>
    <t>(ai - acp)^2</t>
  </si>
  <si>
    <t>ЕэВ</t>
  </si>
  <si>
    <t>Едж</t>
  </si>
  <si>
    <t>kДж</t>
  </si>
  <si>
    <t>kэВ</t>
  </si>
  <si>
    <t>(Ei - Ecp)^2</t>
  </si>
  <si>
    <t>Ei - Дж</t>
  </si>
  <si>
    <t>Ei - эВ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</si>
</sst>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E+00"/>
  </numFmts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64" fontId="1" fillId="3" borderId="6" xfId="0" applyNumberFormat="1" applyFont="1" applyFill="1" applyBorder="1"/>
    <xf numFmtId="0" fontId="4" fillId="0" borderId="0" xfId="0" applyFont="1" applyBorder="1"/>
    <xf numFmtId="2" fontId="2" fillId="0" borderId="0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205740</xdr:colOff>
      <xdr:row>14</xdr:row>
      <xdr:rowOff>11430</xdr:rowOff>
    </xdr:from>
    <xdr:ext cx="2680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0317480" y="3310890"/>
              <a:ext cx="2680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ru-RU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𝜶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317480" y="3310890"/>
              <a:ext cx="2680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∆𝜶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3</xdr:col>
      <xdr:colOff>411480</xdr:colOff>
      <xdr:row>15</xdr:row>
      <xdr:rowOff>224790</xdr:rowOff>
    </xdr:from>
    <xdr:ext cx="25083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2506980" y="3760470"/>
              <a:ext cx="25083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∆Е</m:t>
                    </m:r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2506980" y="3760470"/>
              <a:ext cx="25083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∆Е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3</xdr:col>
      <xdr:colOff>388620</xdr:colOff>
      <xdr:row>20</xdr:row>
      <xdr:rowOff>3810</xdr:rowOff>
    </xdr:from>
    <xdr:ext cx="25083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2484120" y="4682490"/>
              <a:ext cx="25083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∆Е</m:t>
                    </m:r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2484120" y="4682490"/>
              <a:ext cx="25083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∆Е</a:t>
              </a:r>
              <a:endParaRPr lang="ru-RU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3" workbookViewId="0">
      <selection activeCell="E22" sqref="E22"/>
    </sheetView>
  </sheetViews>
  <sheetFormatPr defaultRowHeight="14.4" x14ac:dyDescent="0.3"/>
  <cols>
    <col min="3" max="3" width="12.77734375" customWidth="1"/>
    <col min="4" max="4" width="16.21875" bestFit="1" customWidth="1"/>
    <col min="5" max="6" width="14" bestFit="1" customWidth="1"/>
    <col min="7" max="7" width="26.6640625" customWidth="1"/>
    <col min="8" max="9" width="15.77734375" bestFit="1" customWidth="1"/>
    <col min="19" max="19" width="15" bestFit="1" customWidth="1"/>
  </cols>
  <sheetData>
    <row r="1" spans="1:20" ht="18" x14ac:dyDescent="0.3">
      <c r="A1" s="8" t="s">
        <v>0</v>
      </c>
      <c r="B1" s="8" t="s">
        <v>6</v>
      </c>
      <c r="C1" s="8" t="s">
        <v>3</v>
      </c>
      <c r="D1" s="8" t="s">
        <v>2</v>
      </c>
      <c r="E1" s="8" t="s">
        <v>4</v>
      </c>
      <c r="F1" s="8" t="s">
        <v>1</v>
      </c>
      <c r="G1" s="12" t="s">
        <v>5</v>
      </c>
      <c r="H1" s="14" t="s">
        <v>14</v>
      </c>
      <c r="I1" s="14" t="s">
        <v>15</v>
      </c>
      <c r="K1" s="8" t="s">
        <v>0</v>
      </c>
      <c r="L1" s="8" t="s">
        <v>6</v>
      </c>
      <c r="M1" s="8" t="s">
        <v>3</v>
      </c>
      <c r="N1" s="8" t="s">
        <v>2</v>
      </c>
      <c r="O1" s="9" t="s">
        <v>4</v>
      </c>
      <c r="P1" s="9" t="s">
        <v>7</v>
      </c>
      <c r="R1" s="15" t="s">
        <v>10</v>
      </c>
      <c r="S1" s="15" t="s">
        <v>11</v>
      </c>
      <c r="T1" s="4"/>
    </row>
    <row r="2" spans="1:20" ht="18.600000000000001" thickBot="1" x14ac:dyDescent="0.4">
      <c r="A2" s="1">
        <v>2</v>
      </c>
      <c r="B2" s="2">
        <v>293</v>
      </c>
      <c r="C2" s="3">
        <v>1170</v>
      </c>
      <c r="D2" s="3">
        <v>0.22</v>
      </c>
      <c r="E2" s="5">
        <f t="shared" ref="E2:E15" si="0">D2/C2*1000000</f>
        <v>188.03418803418802</v>
      </c>
      <c r="F2" s="6">
        <f t="shared" ref="F2:F15" si="1">LN(E2)</f>
        <v>5.2366237975426966</v>
      </c>
      <c r="G2" s="19">
        <f t="shared" ref="G2:G15" si="2">1000/B2</f>
        <v>3.4129692832764507</v>
      </c>
      <c r="H2" s="17">
        <f>1.380649*POWER(10,-23)</f>
        <v>1.3806490000000001E-23</v>
      </c>
      <c r="I2" s="17">
        <f>8.61733*POWER(10,-5)</f>
        <v>8.6173300000000011E-5</v>
      </c>
      <c r="K2" s="1">
        <v>1</v>
      </c>
      <c r="L2" s="3">
        <v>355</v>
      </c>
      <c r="M2" s="3">
        <v>1250</v>
      </c>
      <c r="N2" s="3">
        <v>1.9870000000000001</v>
      </c>
      <c r="O2" s="7">
        <f>N2/M2*1000</f>
        <v>1.5896000000000001</v>
      </c>
      <c r="P2" s="2">
        <f>L2-273</f>
        <v>82</v>
      </c>
      <c r="R2" s="16">
        <f>(O2*1000-O8*1000)/(O8*P2*1000-O2*P8*1000)</f>
        <v>5.6969150723986959E-3</v>
      </c>
      <c r="S2" s="16">
        <f>(R2-$M$16)^2</f>
        <v>1.4508909424288266E-6</v>
      </c>
      <c r="T2" s="4"/>
    </row>
    <row r="3" spans="1:20" ht="18.600000000000001" thickBot="1" x14ac:dyDescent="0.35">
      <c r="A3" s="1">
        <v>3</v>
      </c>
      <c r="B3" s="2">
        <v>298</v>
      </c>
      <c r="C3" s="3">
        <v>1215</v>
      </c>
      <c r="D3" s="3">
        <v>0.189</v>
      </c>
      <c r="E3" s="5">
        <f t="shared" si="0"/>
        <v>155.55555555555557</v>
      </c>
      <c r="F3" s="13">
        <f t="shared" si="1"/>
        <v>5.0470029382671306</v>
      </c>
      <c r="G3" s="20">
        <f t="shared" si="2"/>
        <v>3.3557046979865772</v>
      </c>
      <c r="H3" s="18"/>
      <c r="I3" s="18"/>
      <c r="K3" s="1">
        <v>2</v>
      </c>
      <c r="L3" s="3">
        <v>350</v>
      </c>
      <c r="M3" s="3">
        <v>1279</v>
      </c>
      <c r="N3" s="3">
        <v>1.9630000000000001</v>
      </c>
      <c r="O3" s="7">
        <f t="shared" ref="O3:O13" si="3">N3/M3*1000</f>
        <v>1.5347928068803753</v>
      </c>
      <c r="P3" s="2">
        <f t="shared" ref="P3:P13" si="4">L3-273</f>
        <v>77</v>
      </c>
      <c r="R3" s="16">
        <f t="shared" ref="R3:R7" si="5">(O3*1000-O9*1000)/(O9*P3*1000-O3*P9*1000)</f>
        <v>4.3641744026231095E-3</v>
      </c>
      <c r="S3" s="16">
        <f t="shared" ref="S3:S7" si="6">(R3-$M$16)^2</f>
        <v>1.6438143857901889E-8</v>
      </c>
      <c r="T3" s="4"/>
    </row>
    <row r="4" spans="1:20" ht="18.600000000000001" thickBot="1" x14ac:dyDescent="0.35">
      <c r="A4" s="1">
        <v>4</v>
      </c>
      <c r="B4" s="2">
        <v>303</v>
      </c>
      <c r="C4" s="3">
        <v>1263</v>
      </c>
      <c r="D4" s="3">
        <v>0.16</v>
      </c>
      <c r="E4" s="5">
        <f t="shared" si="0"/>
        <v>126.6825019794141</v>
      </c>
      <c r="F4" s="6">
        <f t="shared" si="1"/>
        <v>4.8416839718654732</v>
      </c>
      <c r="G4" s="13">
        <f t="shared" si="2"/>
        <v>3.3003300330033003</v>
      </c>
      <c r="H4" s="15" t="s">
        <v>17</v>
      </c>
      <c r="I4" s="15" t="s">
        <v>16</v>
      </c>
      <c r="K4" s="1">
        <v>3</v>
      </c>
      <c r="L4" s="3">
        <v>345</v>
      </c>
      <c r="M4" s="3">
        <v>1296</v>
      </c>
      <c r="N4" s="3">
        <v>1.9510000000000001</v>
      </c>
      <c r="O4" s="7">
        <f t="shared" si="3"/>
        <v>1.5054012345679013</v>
      </c>
      <c r="P4" s="2">
        <f t="shared" si="4"/>
        <v>72</v>
      </c>
      <c r="R4" s="16">
        <f t="shared" si="5"/>
        <v>4.3440622587763581E-3</v>
      </c>
      <c r="S4" s="16">
        <f t="shared" si="6"/>
        <v>2.1999851410324019E-8</v>
      </c>
      <c r="T4" s="4"/>
    </row>
    <row r="5" spans="1:20" ht="18.600000000000001" thickBot="1" x14ac:dyDescent="0.35">
      <c r="A5" s="1">
        <v>5</v>
      </c>
      <c r="B5" s="2">
        <v>308</v>
      </c>
      <c r="C5" s="3">
        <v>1299</v>
      </c>
      <c r="D5" s="3">
        <v>0.13500000000000001</v>
      </c>
      <c r="E5" s="5">
        <f t="shared" si="0"/>
        <v>103.92609699769054</v>
      </c>
      <c r="F5" s="6">
        <f t="shared" si="1"/>
        <v>4.6436800407499668</v>
      </c>
      <c r="G5" s="13">
        <f t="shared" si="2"/>
        <v>3.2467532467532467</v>
      </c>
      <c r="H5" s="16">
        <f>2*$H$2*(B2*B8)/(B8-B2)*LN(E2/E8)</f>
        <v>9.9481611847754133E-20</v>
      </c>
      <c r="I5" s="16">
        <f>(H5-$C$18)^2</f>
        <v>2.4439709948018744E-41</v>
      </c>
      <c r="K5" s="1">
        <v>4</v>
      </c>
      <c r="L5" s="3">
        <v>340</v>
      </c>
      <c r="M5" s="3">
        <v>1311</v>
      </c>
      <c r="N5" s="3">
        <v>1.9379999999999999</v>
      </c>
      <c r="O5" s="7">
        <f t="shared" si="3"/>
        <v>1.4782608695652173</v>
      </c>
      <c r="P5" s="2">
        <f t="shared" si="4"/>
        <v>67</v>
      </c>
      <c r="R5" s="16">
        <f t="shared" si="5"/>
        <v>4.2370140371304705E-3</v>
      </c>
      <c r="S5" s="16">
        <f t="shared" si="6"/>
        <v>6.5214700304363663E-8</v>
      </c>
      <c r="T5" s="4"/>
    </row>
    <row r="6" spans="1:20" ht="18.600000000000001" thickBot="1" x14ac:dyDescent="0.35">
      <c r="A6" s="1">
        <v>6</v>
      </c>
      <c r="B6" s="2">
        <v>313</v>
      </c>
      <c r="C6" s="3">
        <v>1334</v>
      </c>
      <c r="D6" s="3">
        <v>0.114</v>
      </c>
      <c r="E6" s="5">
        <f t="shared" si="0"/>
        <v>85.457271364317847</v>
      </c>
      <c r="F6" s="6">
        <f t="shared" si="1"/>
        <v>4.4480165009010637</v>
      </c>
      <c r="G6" s="13">
        <f t="shared" si="2"/>
        <v>3.1948881789137382</v>
      </c>
      <c r="H6" s="16">
        <f t="shared" ref="H6:H11" si="7">2*$H$2*(B3*B9)/(B9-B3)*LN(E3/E9)</f>
        <v>1.0243121670972607E-19</v>
      </c>
      <c r="I6" s="16">
        <f t="shared" ref="I6:I11" si="8">(H6-$C$18)^2</f>
        <v>3.9762299788711333E-42</v>
      </c>
      <c r="K6" s="1">
        <v>5</v>
      </c>
      <c r="L6" s="3">
        <v>335</v>
      </c>
      <c r="M6" s="3">
        <v>1326</v>
      </c>
      <c r="N6" s="3">
        <v>1.927</v>
      </c>
      <c r="O6" s="7">
        <f t="shared" si="3"/>
        <v>1.4532428355957767</v>
      </c>
      <c r="P6" s="2">
        <f t="shared" si="4"/>
        <v>62</v>
      </c>
      <c r="R6" s="16">
        <f t="shared" si="5"/>
        <v>4.1763010074095473E-3</v>
      </c>
      <c r="S6" s="16">
        <f t="shared" si="6"/>
        <v>9.9909550351613853E-8</v>
      </c>
      <c r="T6" s="4"/>
    </row>
    <row r="7" spans="1:20" ht="18.600000000000001" thickBot="1" x14ac:dyDescent="0.35">
      <c r="A7" s="1">
        <v>7</v>
      </c>
      <c r="B7" s="2">
        <v>318</v>
      </c>
      <c r="C7" s="3">
        <v>1362</v>
      </c>
      <c r="D7" s="3">
        <v>9.6000000000000002E-2</v>
      </c>
      <c r="E7" s="5">
        <f t="shared" si="0"/>
        <v>70.48458149779735</v>
      </c>
      <c r="F7" s="6">
        <f t="shared" si="1"/>
        <v>4.2553939837405155</v>
      </c>
      <c r="G7" s="13">
        <f t="shared" si="2"/>
        <v>3.1446540880503147</v>
      </c>
      <c r="H7" s="16">
        <f t="shared" si="7"/>
        <v>1.0372861061695683E-19</v>
      </c>
      <c r="I7" s="16">
        <f t="shared" si="8"/>
        <v>4.8532781675451331E-43</v>
      </c>
      <c r="K7" s="1">
        <v>6</v>
      </c>
      <c r="L7" s="3">
        <v>330</v>
      </c>
      <c r="M7" s="3">
        <v>1340</v>
      </c>
      <c r="N7" s="3">
        <v>1.915</v>
      </c>
      <c r="O7" s="7">
        <f t="shared" si="3"/>
        <v>1.4291044776119404</v>
      </c>
      <c r="P7" s="2">
        <f t="shared" si="4"/>
        <v>57</v>
      </c>
      <c r="R7" s="16">
        <f t="shared" si="5"/>
        <v>4.135847587392198E-3</v>
      </c>
      <c r="S7" s="16">
        <f t="shared" si="6"/>
        <v>1.271194454383334E-7</v>
      </c>
      <c r="T7" s="4"/>
    </row>
    <row r="8" spans="1:20" ht="18.600000000000001" thickBot="1" x14ac:dyDescent="0.35">
      <c r="A8" s="1">
        <v>8</v>
      </c>
      <c r="B8" s="2">
        <v>323</v>
      </c>
      <c r="C8" s="3">
        <v>1383</v>
      </c>
      <c r="D8" s="3">
        <v>8.3000000000000004E-2</v>
      </c>
      <c r="E8" s="5">
        <f t="shared" si="0"/>
        <v>60.014461315979759</v>
      </c>
      <c r="F8" s="6">
        <f t="shared" si="1"/>
        <v>4.0945855551139765</v>
      </c>
      <c r="G8" s="13">
        <f t="shared" si="2"/>
        <v>3.0959752321981426</v>
      </c>
      <c r="H8" s="16">
        <f t="shared" si="7"/>
        <v>1.0478173312187475E-19</v>
      </c>
      <c r="I8" s="16">
        <f t="shared" si="8"/>
        <v>1.2706927254751808E-43</v>
      </c>
      <c r="K8" s="1">
        <v>7</v>
      </c>
      <c r="L8" s="3">
        <v>325</v>
      </c>
      <c r="M8" s="3">
        <v>1355</v>
      </c>
      <c r="N8" s="3">
        <v>1.903</v>
      </c>
      <c r="O8" s="7">
        <f t="shared" si="3"/>
        <v>1.4044280442804429</v>
      </c>
      <c r="P8" s="2">
        <f t="shared" si="4"/>
        <v>52</v>
      </c>
    </row>
    <row r="9" spans="1:20" ht="18.600000000000001" thickBot="1" x14ac:dyDescent="0.35">
      <c r="A9" s="1">
        <v>9</v>
      </c>
      <c r="B9" s="2">
        <v>328</v>
      </c>
      <c r="C9" s="3">
        <v>1405</v>
      </c>
      <c r="D9" s="3">
        <v>7.0000000000000007E-2</v>
      </c>
      <c r="E9" s="5">
        <f t="shared" si="0"/>
        <v>49.822064056939503</v>
      </c>
      <c r="F9" s="6">
        <f t="shared" si="1"/>
        <v>3.9084579392636498</v>
      </c>
      <c r="G9" s="13">
        <f t="shared" si="2"/>
        <v>3.0487804878048781</v>
      </c>
      <c r="H9" s="16">
        <f t="shared" si="7"/>
        <v>1.0444925260505435E-19</v>
      </c>
      <c r="I9" s="16">
        <f t="shared" si="8"/>
        <v>5.7538841595539145E-46</v>
      </c>
      <c r="K9" s="1">
        <v>8</v>
      </c>
      <c r="L9" s="3">
        <v>320</v>
      </c>
      <c r="M9" s="3">
        <v>1371</v>
      </c>
      <c r="N9" s="3">
        <v>1.8979999999999999</v>
      </c>
      <c r="O9" s="7">
        <f t="shared" si="3"/>
        <v>1.3843909555069291</v>
      </c>
      <c r="P9" s="2">
        <f t="shared" si="4"/>
        <v>47</v>
      </c>
    </row>
    <row r="10" spans="1:20" ht="18.600000000000001" thickBot="1" x14ac:dyDescent="0.35">
      <c r="A10" s="1">
        <v>10</v>
      </c>
      <c r="B10" s="2">
        <v>333</v>
      </c>
      <c r="C10" s="3">
        <v>1423</v>
      </c>
      <c r="D10" s="3">
        <v>5.8999999999999997E-2</v>
      </c>
      <c r="E10" s="5">
        <f t="shared" si="0"/>
        <v>41.461700632466616</v>
      </c>
      <c r="F10" s="6">
        <f t="shared" si="1"/>
        <v>3.7247701247980038</v>
      </c>
      <c r="G10" s="13">
        <f t="shared" si="2"/>
        <v>3.0030030030030028</v>
      </c>
      <c r="H10" s="16">
        <f t="shared" si="7"/>
        <v>1.0677391157303361E-19</v>
      </c>
      <c r="I10" s="16">
        <f t="shared" si="8"/>
        <v>5.5161390820385299E-42</v>
      </c>
      <c r="K10" s="1">
        <v>9</v>
      </c>
      <c r="L10" s="3">
        <v>315</v>
      </c>
      <c r="M10" s="3">
        <v>1385</v>
      </c>
      <c r="N10" s="3">
        <v>1.8779999999999999</v>
      </c>
      <c r="O10" s="7">
        <f t="shared" si="3"/>
        <v>1.3559566787003607</v>
      </c>
      <c r="P10" s="2">
        <f t="shared" si="4"/>
        <v>42</v>
      </c>
    </row>
    <row r="11" spans="1:20" ht="18.600000000000001" thickBot="1" x14ac:dyDescent="0.35">
      <c r="A11" s="1">
        <v>11</v>
      </c>
      <c r="B11" s="2">
        <v>338</v>
      </c>
      <c r="C11" s="3">
        <v>1436</v>
      </c>
      <c r="D11" s="3">
        <v>0.05</v>
      </c>
      <c r="E11" s="5">
        <f t="shared" si="0"/>
        <v>34.818941504178277</v>
      </c>
      <c r="F11" s="6">
        <f t="shared" si="1"/>
        <v>3.5501615348021138</v>
      </c>
      <c r="G11" s="13">
        <f t="shared" si="2"/>
        <v>2.9585798816568047</v>
      </c>
      <c r="H11" s="16">
        <f t="shared" si="7"/>
        <v>1.0933052097400791E-19</v>
      </c>
      <c r="I11" s="16">
        <f t="shared" si="8"/>
        <v>2.4061532739092881E-41</v>
      </c>
      <c r="K11" s="1">
        <v>10</v>
      </c>
      <c r="L11" s="3">
        <v>310</v>
      </c>
      <c r="M11" s="3">
        <v>1401</v>
      </c>
      <c r="N11" s="3">
        <v>1.8660000000000001</v>
      </c>
      <c r="O11" s="7">
        <f t="shared" si="3"/>
        <v>1.3319057815845825</v>
      </c>
      <c r="P11" s="2">
        <f t="shared" si="4"/>
        <v>37</v>
      </c>
    </row>
    <row r="12" spans="1:20" ht="18.600000000000001" thickBot="1" x14ac:dyDescent="0.35">
      <c r="A12" s="1">
        <v>12</v>
      </c>
      <c r="B12" s="2">
        <v>343</v>
      </c>
      <c r="C12" s="3">
        <v>1448</v>
      </c>
      <c r="D12" s="3">
        <v>4.2999999999999997E-2</v>
      </c>
      <c r="E12" s="5">
        <f t="shared" si="0"/>
        <v>29.696132596685082</v>
      </c>
      <c r="F12" s="6">
        <f t="shared" si="1"/>
        <v>3.3910168217300378</v>
      </c>
      <c r="G12" s="6">
        <f t="shared" si="2"/>
        <v>2.9154518950437316</v>
      </c>
      <c r="K12" s="1">
        <v>11</v>
      </c>
      <c r="L12" s="3">
        <v>305</v>
      </c>
      <c r="M12" s="3">
        <v>1416</v>
      </c>
      <c r="N12" s="3">
        <v>1.853</v>
      </c>
      <c r="O12" s="7">
        <f t="shared" si="3"/>
        <v>1.3086158192090396</v>
      </c>
      <c r="P12" s="2">
        <f t="shared" si="4"/>
        <v>32</v>
      </c>
    </row>
    <row r="13" spans="1:20" ht="18.600000000000001" thickBot="1" x14ac:dyDescent="0.35">
      <c r="A13" s="1">
        <v>13</v>
      </c>
      <c r="B13" s="2">
        <v>348</v>
      </c>
      <c r="C13" s="3">
        <v>1457</v>
      </c>
      <c r="D13" s="3">
        <v>3.5999999999999997E-2</v>
      </c>
      <c r="E13" s="5">
        <f t="shared" si="0"/>
        <v>24.708304735758404</v>
      </c>
      <c r="F13" s="6">
        <f t="shared" si="1"/>
        <v>3.207139411243042</v>
      </c>
      <c r="G13" s="6">
        <f t="shared" si="2"/>
        <v>2.8735632183908044</v>
      </c>
      <c r="H13" s="15" t="s">
        <v>18</v>
      </c>
      <c r="I13" s="15" t="s">
        <v>16</v>
      </c>
      <c r="K13" s="1">
        <v>12</v>
      </c>
      <c r="L13" s="3">
        <v>300</v>
      </c>
      <c r="M13" s="3">
        <v>1432</v>
      </c>
      <c r="N13" s="3">
        <v>1.841</v>
      </c>
      <c r="O13" s="7">
        <f t="shared" si="3"/>
        <v>1.2856145251396649</v>
      </c>
      <c r="P13" s="2">
        <f t="shared" si="4"/>
        <v>27</v>
      </c>
    </row>
    <row r="14" spans="1:20" ht="18.600000000000001" thickBot="1" x14ac:dyDescent="0.35">
      <c r="A14" s="1">
        <v>14</v>
      </c>
      <c r="B14" s="2">
        <v>353</v>
      </c>
      <c r="C14" s="3">
        <v>1464</v>
      </c>
      <c r="D14" s="3">
        <v>3.1E-2</v>
      </c>
      <c r="E14" s="5">
        <f t="shared" si="0"/>
        <v>21.174863387978142</v>
      </c>
      <c r="F14" s="6">
        <f t="shared" si="1"/>
        <v>3.0528147889460264</v>
      </c>
      <c r="G14" s="6">
        <f t="shared" si="2"/>
        <v>2.8328611898016995</v>
      </c>
      <c r="H14" s="16">
        <f>2*$I$2*(B2*B8)/(B8-B2)*LN(E2/E8)</f>
        <v>0.62091514803835524</v>
      </c>
      <c r="I14" s="16">
        <f>(H14-$C$22)^2</f>
        <v>9.5208326404370742E-4</v>
      </c>
    </row>
    <row r="15" spans="1:20" ht="18.600000000000001" thickBot="1" x14ac:dyDescent="0.35">
      <c r="A15" s="1">
        <v>15</v>
      </c>
      <c r="B15" s="2">
        <v>358</v>
      </c>
      <c r="C15" s="3">
        <v>1471</v>
      </c>
      <c r="D15" s="3">
        <v>2.7E-2</v>
      </c>
      <c r="E15" s="5">
        <f t="shared" si="0"/>
        <v>18.354860639021073</v>
      </c>
      <c r="F15" s="6">
        <f t="shared" si="1"/>
        <v>2.9098944243850284</v>
      </c>
      <c r="G15" s="6">
        <f t="shared" si="2"/>
        <v>2.7932960893854748</v>
      </c>
      <c r="H15" s="16">
        <f t="shared" ref="H15:H20" si="9">2*$I$2*(B3*B9)/(B9-B3)*LN(E3/E9)</f>
        <v>0.63932512658121199</v>
      </c>
      <c r="I15" s="16">
        <f t="shared" ref="I15:I19" si="10">(H15-$C$22)^2</f>
        <v>1.5489962953422803E-4</v>
      </c>
      <c r="M15" s="10" t="s">
        <v>8</v>
      </c>
      <c r="N15" s="10"/>
      <c r="O15" s="10" t="s">
        <v>9</v>
      </c>
    </row>
    <row r="16" spans="1:20" ht="18" x14ac:dyDescent="0.3">
      <c r="H16" s="16">
        <f t="shared" si="9"/>
        <v>0.64742281936090973</v>
      </c>
      <c r="I16" s="16">
        <f t="shared" si="10"/>
        <v>1.8906627488199948E-5</v>
      </c>
      <c r="M16" s="11">
        <f>SUM(R2:R7)/6</f>
        <v>4.49238572762173E-3</v>
      </c>
      <c r="N16" s="11">
        <f>SQRT(SUM(S2:S7)/5/6)*2.78</f>
        <v>6.7746355235277344E-4</v>
      </c>
      <c r="O16" s="11">
        <f>N16*100/M16</f>
        <v>15.080262324478152</v>
      </c>
    </row>
    <row r="17" spans="3:9" ht="18" x14ac:dyDescent="0.3">
      <c r="C17" s="10" t="s">
        <v>13</v>
      </c>
      <c r="D17" s="10"/>
      <c r="E17" s="10" t="s">
        <v>9</v>
      </c>
      <c r="H17" s="16">
        <f t="shared" si="9"/>
        <v>0.65399589054359564</v>
      </c>
      <c r="I17" s="16">
        <f t="shared" si="10"/>
        <v>4.9501621755740446E-6</v>
      </c>
    </row>
    <row r="18" spans="3:9" ht="18" x14ac:dyDescent="0.3">
      <c r="C18" s="11">
        <f>SUM(H4:H11)/7</f>
        <v>1.0442526534977253E-19</v>
      </c>
      <c r="D18" s="11">
        <f>SQRT(SUM(I5:I11)/6/7)*2.78</f>
        <v>3.2839259515831096E-21</v>
      </c>
      <c r="E18" s="11">
        <f>D18*100/C18</f>
        <v>3.144761893190883</v>
      </c>
      <c r="H18" s="16">
        <f t="shared" si="9"/>
        <v>0.6519207111663522</v>
      </c>
      <c r="I18" s="16">
        <f t="shared" si="10"/>
        <v>2.2415064758145207E-8</v>
      </c>
    </row>
    <row r="19" spans="3:9" ht="18" x14ac:dyDescent="0.3">
      <c r="H19" s="16">
        <f t="shared" si="9"/>
        <v>0.66643008571740525</v>
      </c>
      <c r="I19" s="16">
        <f t="shared" si="10"/>
        <v>2.1488895380986555E-4</v>
      </c>
    </row>
    <row r="20" spans="3:9" ht="18" x14ac:dyDescent="0.3">
      <c r="H20" s="16">
        <f t="shared" si="9"/>
        <v>0.68238718045277835</v>
      </c>
      <c r="I20" s="16">
        <f>(H20-$C$22)^2</f>
        <v>9.3735083914068336E-4</v>
      </c>
    </row>
    <row r="21" spans="3:9" ht="17.399999999999999" x14ac:dyDescent="0.3">
      <c r="C21" s="10" t="s">
        <v>12</v>
      </c>
      <c r="D21" s="10"/>
      <c r="E21" s="10" t="s">
        <v>9</v>
      </c>
    </row>
    <row r="22" spans="3:9" ht="17.399999999999999" x14ac:dyDescent="0.3">
      <c r="C22" s="11">
        <f>SUM(H14:H20)/7</f>
        <v>0.65177099455151555</v>
      </c>
      <c r="D22" s="11">
        <f>SQRT(SUM(I14:I20)/6/7)*2.78</f>
        <v>2.049664586752737E-2</v>
      </c>
      <c r="E22" s="11">
        <f>D22*100/C22</f>
        <v>3.1447618931908958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</dc:creator>
  <cp:lastModifiedBy>Семен</cp:lastModifiedBy>
  <dcterms:created xsi:type="dcterms:W3CDTF">2021-03-26T11:27:49Z</dcterms:created>
  <dcterms:modified xsi:type="dcterms:W3CDTF">2021-03-29T00:34:00Z</dcterms:modified>
</cp:coreProperties>
</file>