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мен\Documents\"/>
    </mc:Choice>
  </mc:AlternateContent>
  <bookViews>
    <workbookView xWindow="0" yWindow="0" windowWidth="23040" windowHeight="96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N7" i="1" l="1"/>
  <c r="I18" i="1"/>
  <c r="N3" i="1" l="1"/>
  <c r="F15" i="1"/>
  <c r="F16" i="1"/>
  <c r="F3" i="1" l="1"/>
  <c r="G3" i="1"/>
  <c r="M7" i="1"/>
  <c r="H4" i="1"/>
  <c r="I4" i="1" s="1"/>
  <c r="H3" i="1"/>
  <c r="I3" i="1"/>
  <c r="S3" i="1" l="1"/>
  <c r="R3" i="1"/>
  <c r="F4" i="1" l="1"/>
  <c r="F5" i="1"/>
  <c r="H5" i="1" l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I15" i="1" s="1"/>
  <c r="H16" i="1"/>
  <c r="G4" i="1"/>
  <c r="G5" i="1"/>
  <c r="G6" i="1"/>
  <c r="G7" i="1"/>
  <c r="G8" i="1"/>
  <c r="G9" i="1"/>
  <c r="G10" i="1"/>
  <c r="G11" i="1"/>
  <c r="G12" i="1"/>
  <c r="G13" i="1"/>
  <c r="G15" i="1"/>
  <c r="G16" i="1"/>
  <c r="O3" i="1" l="1"/>
  <c r="I16" i="1"/>
  <c r="Q3" i="1"/>
  <c r="P3" i="1"/>
  <c r="F6" i="1"/>
  <c r="F7" i="1"/>
  <c r="F8" i="1"/>
  <c r="F9" i="1"/>
  <c r="F10" i="1"/>
  <c r="F11" i="1"/>
  <c r="F12" i="1"/>
  <c r="F13" i="1"/>
  <c r="F14" i="1"/>
  <c r="G14" i="1" s="1"/>
  <c r="I14" i="1" l="1"/>
  <c r="M13" i="1"/>
  <c r="M16" i="1"/>
  <c r="M17" i="1"/>
  <c r="M14" i="1"/>
  <c r="M15" i="1"/>
  <c r="M9" i="1"/>
  <c r="M10" i="1"/>
  <c r="M11" i="1"/>
  <c r="M12" i="1"/>
  <c r="M8" i="1"/>
  <c r="C25" i="1"/>
  <c r="D25" i="1" s="1"/>
  <c r="C26" i="1"/>
  <c r="D26" i="1" s="1"/>
  <c r="C24" i="1"/>
  <c r="D24" i="1" s="1"/>
  <c r="C27" i="1"/>
  <c r="D27" i="1" s="1"/>
</calcChain>
</file>

<file path=xl/sharedStrings.xml><?xml version="1.0" encoding="utf-8"?>
<sst xmlns="http://schemas.openxmlformats.org/spreadsheetml/2006/main" count="25" uniqueCount="25">
  <si>
    <t>Т, мс</t>
  </si>
  <si>
    <t>n</t>
  </si>
  <si>
    <t>λ</t>
  </si>
  <si>
    <t>Q</t>
  </si>
  <si>
    <t>R, Ом</t>
  </si>
  <si>
    <t>L, мГн</t>
  </si>
  <si>
    <r>
      <t>R</t>
    </r>
    <r>
      <rPr>
        <b/>
        <vertAlign val="subscript"/>
        <sz val="14"/>
        <color theme="1"/>
        <rFont val="Times New Roman"/>
        <family val="1"/>
        <charset val="204"/>
      </rPr>
      <t>м</t>
    </r>
    <r>
      <rPr>
        <b/>
        <sz val="14"/>
        <color theme="1"/>
        <rFont val="Times New Roman"/>
        <family val="1"/>
        <charset val="204"/>
      </rPr>
      <t>, Ом</t>
    </r>
  </si>
  <si>
    <r>
      <t>2U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, дел</t>
    </r>
  </si>
  <si>
    <r>
      <t>2U</t>
    </r>
    <r>
      <rPr>
        <b/>
        <vertAlign val="subscript"/>
        <sz val="14"/>
        <color theme="1"/>
        <rFont val="Times New Roman"/>
        <family val="1"/>
        <charset val="204"/>
      </rPr>
      <t>i+n</t>
    </r>
    <r>
      <rPr>
        <b/>
        <sz val="14"/>
        <color theme="1"/>
        <rFont val="Times New Roman"/>
        <family val="1"/>
        <charset val="204"/>
      </rPr>
      <t>, дел</t>
    </r>
  </si>
  <si>
    <t>R0</t>
  </si>
  <si>
    <t>Таблица 1</t>
  </si>
  <si>
    <t>Таблица 2</t>
  </si>
  <si>
    <t>С, мкФ</t>
  </si>
  <si>
    <t>Tэксп, мс</t>
  </si>
  <si>
    <t>Tтеор, мс</t>
  </si>
  <si>
    <t>Сигма Т, %</t>
  </si>
  <si>
    <t>Lср</t>
  </si>
  <si>
    <t>Т0</t>
  </si>
  <si>
    <t>Т200</t>
  </si>
  <si>
    <t>Т400</t>
  </si>
  <si>
    <t>Q0</t>
  </si>
  <si>
    <t>Rкрит</t>
  </si>
  <si>
    <t>Дельта L</t>
  </si>
  <si>
    <t xml:space="preserve">(Li - Lср)^2 </t>
  </si>
  <si>
    <t>Qтеор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</si>
</sst>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85" zoomScaleNormal="85" workbookViewId="0">
      <selection activeCell="I20" sqref="I20"/>
    </sheetView>
  </sheetViews>
  <sheetFormatPr defaultRowHeight="14.4" x14ac:dyDescent="0.3"/>
  <cols>
    <col min="1" max="1" width="9.44140625" bestFit="1" customWidth="1"/>
    <col min="2" max="2" width="12" bestFit="1" customWidth="1"/>
    <col min="3" max="3" width="12.109375" bestFit="1" customWidth="1"/>
    <col min="4" max="4" width="14.109375" bestFit="1" customWidth="1"/>
    <col min="7" max="7" width="12.5546875" customWidth="1"/>
    <col min="8" max="8" width="8" bestFit="1" customWidth="1"/>
    <col min="9" max="9" width="15.6640625" bestFit="1" customWidth="1"/>
    <col min="10" max="10" width="15.6640625" customWidth="1"/>
    <col min="13" max="13" width="15.44140625" bestFit="1" customWidth="1"/>
    <col min="15" max="15" width="10.33203125" bestFit="1" customWidth="1"/>
    <col min="18" max="18" width="9.6640625" bestFit="1" customWidth="1"/>
    <col min="19" max="19" width="11" bestFit="1" customWidth="1"/>
  </cols>
  <sheetData>
    <row r="1" spans="1:19" ht="18" x14ac:dyDescent="0.35">
      <c r="A1" s="17" t="s">
        <v>10</v>
      </c>
      <c r="B1" s="17"/>
      <c r="C1" s="17"/>
      <c r="D1" s="17"/>
      <c r="E1" s="17"/>
      <c r="F1" s="17"/>
      <c r="G1" s="17"/>
      <c r="H1" s="17"/>
      <c r="I1" s="17"/>
      <c r="J1" s="21"/>
    </row>
    <row r="2" spans="1:19" ht="20.399999999999999" thickBot="1" x14ac:dyDescent="0.35">
      <c r="A2" s="4" t="s">
        <v>6</v>
      </c>
      <c r="B2" s="5" t="s">
        <v>0</v>
      </c>
      <c r="C2" s="5" t="s">
        <v>7</v>
      </c>
      <c r="D2" s="5" t="s">
        <v>8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22" t="s">
        <v>24</v>
      </c>
      <c r="M2" s="6" t="s">
        <v>9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</row>
    <row r="3" spans="1:19" ht="18" x14ac:dyDescent="0.3">
      <c r="A3" s="3">
        <v>0</v>
      </c>
      <c r="B3" s="3">
        <v>0.09</v>
      </c>
      <c r="C3" s="3">
        <v>4.8</v>
      </c>
      <c r="D3" s="3">
        <v>2.4</v>
      </c>
      <c r="E3" s="3">
        <v>2</v>
      </c>
      <c r="F3" s="7">
        <f>1/E3*LN(C3/D3)</f>
        <v>0.34657359027997264</v>
      </c>
      <c r="G3" s="7">
        <f>2 * PI() /(1 - EXP(-2 * F3))</f>
        <v>12.566370614359172</v>
      </c>
      <c r="H3" s="3">
        <f>A3+$M$3</f>
        <v>55.6</v>
      </c>
      <c r="I3" s="7">
        <f>PI()*PI()*POWER(H3, 2) / POWER(F3,2) * 0.022*POWER(10,-3)</f>
        <v>5.5883175778267828</v>
      </c>
      <c r="J3" s="23">
        <f>1/H3*SQRT(10/$A$24*POWER(10,3))</f>
        <v>12.125896806892843</v>
      </c>
      <c r="M3" s="1">
        <v>55.6</v>
      </c>
      <c r="N3" s="10">
        <f>AVERAGE(I3:I13)</f>
        <v>6.71613585259486</v>
      </c>
      <c r="O3" s="11">
        <f>2*PI() / SQRT(POWER(10,9)/A24/10 - $H$3*$H$3*POWER(10,6)/4/100)*1000</f>
        <v>9.3274026961148213E-2</v>
      </c>
      <c r="P3" s="11">
        <f>2*PI() / SQRT(POWER(10,9)/A24/10 - POWER(10,6)*$H$14*$H$14/4/100)*1000</f>
        <v>9.491556357702749E-2</v>
      </c>
      <c r="Q3" s="11">
        <f>2*PI() / SQRT(POWER(10,9)/A24/10 - POWER(10,6)*$H$16*$H$16/4/100)*1000</f>
        <v>9.901810409986897E-2</v>
      </c>
      <c r="R3" s="11">
        <f>1/H3*SQRT(10/A24*POWER(10,3))</f>
        <v>12.125896806892843</v>
      </c>
      <c r="S3" s="11">
        <f>2*SQRT(10/A24*POWER(10,3))</f>
        <v>1348.3997249264842</v>
      </c>
    </row>
    <row r="4" spans="1:19" ht="18" x14ac:dyDescent="0.3">
      <c r="A4" s="3">
        <v>10</v>
      </c>
      <c r="B4" s="3">
        <v>0.09</v>
      </c>
      <c r="C4" s="3">
        <v>4.4000000000000004</v>
      </c>
      <c r="D4" s="3">
        <v>2.2000000000000002</v>
      </c>
      <c r="E4" s="3">
        <v>2</v>
      </c>
      <c r="F4" s="7">
        <f>1/E4*LN(C4/D4)</f>
        <v>0.34657359027997264</v>
      </c>
      <c r="G4" s="7">
        <f t="shared" ref="G4:G16" si="0">2 * PI() /(1 - EXP(-2 * F4))</f>
        <v>12.566370614359172</v>
      </c>
      <c r="H4" s="3">
        <f t="shared" ref="H4:H16" si="1">A4+$M$3</f>
        <v>65.599999999999994</v>
      </c>
      <c r="I4" s="7">
        <f t="shared" ref="I4:I15" si="2">PI()*PI()*POWER(H4, 2) / POWER(F4,2) * 0.022*POWER(10,-3)</f>
        <v>7.7792758953071335</v>
      </c>
      <c r="J4" s="23">
        <f t="shared" ref="J4:J16" si="3">1/H4*SQRT(10/$A$24*POWER(10,3))</f>
        <v>10.277436927793325</v>
      </c>
    </row>
    <row r="5" spans="1:19" ht="18.600000000000001" thickBot="1" x14ac:dyDescent="0.35">
      <c r="A5" s="3">
        <v>20</v>
      </c>
      <c r="B5" s="3">
        <v>0.09</v>
      </c>
      <c r="C5" s="3">
        <v>6.4</v>
      </c>
      <c r="D5" s="3">
        <v>2.8</v>
      </c>
      <c r="E5" s="3">
        <v>2</v>
      </c>
      <c r="F5" s="7">
        <f>1/E5*LN(C5/D5)</f>
        <v>0.41333928659223401</v>
      </c>
      <c r="G5" s="7">
        <f t="shared" si="0"/>
        <v>11.170107212763709</v>
      </c>
      <c r="H5" s="3">
        <f t="shared" si="1"/>
        <v>75.599999999999994</v>
      </c>
      <c r="I5" s="7">
        <f t="shared" si="2"/>
        <v>7.2636121445941351</v>
      </c>
      <c r="J5" s="23">
        <f t="shared" si="3"/>
        <v>8.9179875987201349</v>
      </c>
    </row>
    <row r="6" spans="1:19" ht="18.600000000000001" thickBot="1" x14ac:dyDescent="0.35">
      <c r="A6" s="3">
        <v>30</v>
      </c>
      <c r="B6" s="3">
        <v>0.09</v>
      </c>
      <c r="C6" s="3">
        <v>6.2</v>
      </c>
      <c r="D6" s="3">
        <v>2.4</v>
      </c>
      <c r="E6" s="3">
        <v>2</v>
      </c>
      <c r="F6" s="7">
        <f t="shared" ref="F6:F14" si="4">1/E6*LN(C6/D6)</f>
        <v>0.47454027734857301</v>
      </c>
      <c r="G6" s="7">
        <f t="shared" si="0"/>
        <v>10.251512869608799</v>
      </c>
      <c r="H6" s="3">
        <f t="shared" si="1"/>
        <v>85.6</v>
      </c>
      <c r="I6" s="7">
        <f t="shared" si="2"/>
        <v>7.0651891946289389</v>
      </c>
      <c r="J6" s="23">
        <f t="shared" si="3"/>
        <v>7.8761666175612399</v>
      </c>
      <c r="M6" s="15" t="s">
        <v>23</v>
      </c>
    </row>
    <row r="7" spans="1:19" ht="18" x14ac:dyDescent="0.3">
      <c r="A7" s="3">
        <v>40</v>
      </c>
      <c r="B7" s="3">
        <v>0.09</v>
      </c>
      <c r="C7" s="3">
        <v>6</v>
      </c>
      <c r="D7" s="3">
        <v>2</v>
      </c>
      <c r="E7" s="3">
        <v>2</v>
      </c>
      <c r="F7" s="7">
        <f t="shared" si="4"/>
        <v>0.54930614433405489</v>
      </c>
      <c r="G7" s="7">
        <f t="shared" si="0"/>
        <v>9.4247779607693776</v>
      </c>
      <c r="H7" s="3">
        <f t="shared" si="1"/>
        <v>95.6</v>
      </c>
      <c r="I7" s="7">
        <f t="shared" si="2"/>
        <v>6.5767191600382153</v>
      </c>
      <c r="J7" s="23">
        <f t="shared" si="3"/>
        <v>7.0522998165611108</v>
      </c>
      <c r="M7" s="14">
        <f>POWER(I3-$N$3,2)</f>
        <v>1.2719740609008421</v>
      </c>
      <c r="N7">
        <f>SQRT(SUM(M7:M20)/13/12)</f>
        <v>0.14983144071907625</v>
      </c>
    </row>
    <row r="8" spans="1:19" ht="18" x14ac:dyDescent="0.3">
      <c r="A8" s="3">
        <v>50</v>
      </c>
      <c r="B8" s="3">
        <v>0.09</v>
      </c>
      <c r="C8" s="3">
        <v>5.9</v>
      </c>
      <c r="D8" s="3">
        <v>3.2</v>
      </c>
      <c r="E8" s="3">
        <v>1</v>
      </c>
      <c r="F8" s="7">
        <f t="shared" si="4"/>
        <v>0.61180154110599294</v>
      </c>
      <c r="G8" s="7">
        <f t="shared" si="0"/>
        <v>8.9018184999154002</v>
      </c>
      <c r="H8" s="3">
        <f t="shared" si="1"/>
        <v>105.6</v>
      </c>
      <c r="I8" s="7">
        <f t="shared" si="2"/>
        <v>6.4688805133162015</v>
      </c>
      <c r="J8" s="23">
        <f t="shared" si="3"/>
        <v>6.3844683945382776</v>
      </c>
      <c r="M8" s="14">
        <f t="shared" ref="M8:M17" si="5">POWER(I4-$N$3,2)</f>
        <v>1.1302667504182546</v>
      </c>
    </row>
    <row r="9" spans="1:19" ht="18" x14ac:dyDescent="0.3">
      <c r="A9" s="3">
        <v>60</v>
      </c>
      <c r="B9" s="3">
        <v>0.09</v>
      </c>
      <c r="C9" s="3">
        <v>11.2</v>
      </c>
      <c r="D9" s="3">
        <v>2.8</v>
      </c>
      <c r="E9" s="3">
        <v>2</v>
      </c>
      <c r="F9" s="7">
        <f t="shared" si="4"/>
        <v>0.69314718055994529</v>
      </c>
      <c r="G9" s="7">
        <f t="shared" si="0"/>
        <v>8.3775804095727811</v>
      </c>
      <c r="H9" s="3">
        <f t="shared" si="1"/>
        <v>115.6</v>
      </c>
      <c r="I9" s="7">
        <f t="shared" si="2"/>
        <v>6.0393079087219954</v>
      </c>
      <c r="J9" s="23">
        <f t="shared" si="3"/>
        <v>5.8321787410315062</v>
      </c>
      <c r="M9" s="14">
        <f t="shared" si="5"/>
        <v>0.29973029030127546</v>
      </c>
    </row>
    <row r="10" spans="1:19" ht="18" x14ac:dyDescent="0.3">
      <c r="A10" s="3">
        <v>70</v>
      </c>
      <c r="B10" s="3">
        <v>0.09</v>
      </c>
      <c r="C10" s="3">
        <v>11</v>
      </c>
      <c r="D10" s="3">
        <v>2.6</v>
      </c>
      <c r="E10" s="3">
        <v>2</v>
      </c>
      <c r="F10" s="7">
        <f t="shared" si="4"/>
        <v>0.72119191388546711</v>
      </c>
      <c r="G10" s="7">
        <f t="shared" si="0"/>
        <v>8.2279807594018379</v>
      </c>
      <c r="H10" s="3">
        <f t="shared" si="1"/>
        <v>125.6</v>
      </c>
      <c r="I10" s="7">
        <f t="shared" si="2"/>
        <v>6.5856706469484694</v>
      </c>
      <c r="J10" s="23">
        <f t="shared" si="3"/>
        <v>5.367833299866577</v>
      </c>
      <c r="M10" s="14">
        <f t="shared" si="5"/>
        <v>0.12183823558515967</v>
      </c>
    </row>
    <row r="11" spans="1:19" ht="18" x14ac:dyDescent="0.3">
      <c r="A11" s="3">
        <v>80</v>
      </c>
      <c r="B11" s="3">
        <v>0.09</v>
      </c>
      <c r="C11" s="3">
        <v>10.8</v>
      </c>
      <c r="D11" s="3">
        <v>2.4</v>
      </c>
      <c r="E11" s="3">
        <v>2</v>
      </c>
      <c r="F11" s="7">
        <f t="shared" si="4"/>
        <v>0.75203869838813708</v>
      </c>
      <c r="G11" s="7">
        <f t="shared" si="0"/>
        <v>8.0783811092308966</v>
      </c>
      <c r="H11" s="3">
        <f t="shared" si="1"/>
        <v>135.6</v>
      </c>
      <c r="I11" s="7">
        <f t="shared" si="2"/>
        <v>7.0592965630061153</v>
      </c>
      <c r="J11" s="23">
        <f t="shared" si="3"/>
        <v>4.9719753868970651</v>
      </c>
      <c r="M11" s="14">
        <f t="shared" si="5"/>
        <v>1.9437014163433984E-2</v>
      </c>
    </row>
    <row r="12" spans="1:19" ht="18" x14ac:dyDescent="0.3">
      <c r="A12" s="3">
        <v>90</v>
      </c>
      <c r="B12" s="3">
        <v>0.09</v>
      </c>
      <c r="C12" s="3">
        <v>10.4</v>
      </c>
      <c r="D12" s="3">
        <v>2</v>
      </c>
      <c r="E12" s="3">
        <v>2</v>
      </c>
      <c r="F12" s="7">
        <f t="shared" si="4"/>
        <v>0.82432931279369082</v>
      </c>
      <c r="G12" s="7">
        <f t="shared" si="0"/>
        <v>7.7791818088890112</v>
      </c>
      <c r="H12" s="3">
        <f t="shared" si="1"/>
        <v>145.6</v>
      </c>
      <c r="I12" s="7">
        <f t="shared" si="2"/>
        <v>6.7739765562372076</v>
      </c>
      <c r="J12" s="23">
        <f t="shared" si="3"/>
        <v>4.6304935608739157</v>
      </c>
      <c r="M12" s="14">
        <f t="shared" si="5"/>
        <v>6.1135202801804525E-2</v>
      </c>
    </row>
    <row r="13" spans="1:19" ht="18" x14ac:dyDescent="0.3">
      <c r="A13" s="3">
        <v>100</v>
      </c>
      <c r="B13" s="3">
        <v>0.09</v>
      </c>
      <c r="C13" s="3">
        <v>10.199999999999999</v>
      </c>
      <c r="D13" s="3">
        <v>4.2</v>
      </c>
      <c r="E13" s="3">
        <v>1</v>
      </c>
      <c r="F13" s="7">
        <f t="shared" si="4"/>
        <v>0.88730319500090271</v>
      </c>
      <c r="G13" s="7">
        <f t="shared" si="0"/>
        <v>7.5660023073954186</v>
      </c>
      <c r="H13" s="3">
        <f t="shared" si="1"/>
        <v>155.6</v>
      </c>
      <c r="I13" s="7">
        <f t="shared" si="2"/>
        <v>6.6772482179182751</v>
      </c>
      <c r="J13" s="23">
        <f t="shared" si="3"/>
        <v>4.3329040004064403</v>
      </c>
      <c r="M13" s="14">
        <f t="shared" si="5"/>
        <v>0.45809606560716953</v>
      </c>
    </row>
    <row r="14" spans="1:19" ht="18" x14ac:dyDescent="0.3">
      <c r="A14" s="3">
        <v>200</v>
      </c>
      <c r="B14" s="3">
        <v>0.09</v>
      </c>
      <c r="C14" s="3">
        <v>8.4</v>
      </c>
      <c r="D14" s="3">
        <v>2</v>
      </c>
      <c r="E14" s="3">
        <v>1</v>
      </c>
      <c r="F14" s="7">
        <f t="shared" si="4"/>
        <v>1.4350845252893227</v>
      </c>
      <c r="G14" s="7">
        <f t="shared" si="0"/>
        <v>6.6607805780437443</v>
      </c>
      <c r="H14" s="3">
        <f t="shared" si="1"/>
        <v>255.6</v>
      </c>
      <c r="I14" s="7">
        <f t="shared" si="2"/>
        <v>6.8879369388516052</v>
      </c>
      <c r="J14" s="23">
        <f t="shared" si="3"/>
        <v>2.6377146418749691</v>
      </c>
      <c r="M14" s="14">
        <f t="shared" si="5"/>
        <v>1.7021169884354998E-2</v>
      </c>
    </row>
    <row r="15" spans="1:19" ht="18" x14ac:dyDescent="0.3">
      <c r="A15" s="3">
        <v>300</v>
      </c>
      <c r="B15" s="3">
        <v>0.09</v>
      </c>
      <c r="C15" s="3">
        <v>7.2</v>
      </c>
      <c r="D15" s="3">
        <v>0.9</v>
      </c>
      <c r="E15" s="3">
        <v>1</v>
      </c>
      <c r="F15" s="7">
        <f>1/E15*LN(C15/D15)</f>
        <v>2.0794415416798357</v>
      </c>
      <c r="G15" s="7">
        <f t="shared" si="0"/>
        <v>6.3829184072935483</v>
      </c>
      <c r="H15" s="3">
        <f t="shared" si="1"/>
        <v>355.6</v>
      </c>
      <c r="I15" s="7">
        <f t="shared" si="2"/>
        <v>6.3496896532064158</v>
      </c>
      <c r="J15" s="23">
        <f t="shared" si="3"/>
        <v>1.8959501194129416</v>
      </c>
      <c r="M15" s="14">
        <f t="shared" si="5"/>
        <v>0.11775927316995741</v>
      </c>
    </row>
    <row r="16" spans="1:19" ht="18.600000000000001" thickBot="1" x14ac:dyDescent="0.35">
      <c r="A16" s="3">
        <v>400</v>
      </c>
      <c r="B16" s="3">
        <v>0.09</v>
      </c>
      <c r="C16" s="3">
        <v>4.9000000000000004</v>
      </c>
      <c r="D16" s="3">
        <v>0.4</v>
      </c>
      <c r="E16" s="3">
        <v>1</v>
      </c>
      <c r="F16" s="7">
        <f>1/E16*LN(C16/D16)</f>
        <v>2.5055259369907361</v>
      </c>
      <c r="G16" s="7">
        <f t="shared" si="0"/>
        <v>6.3253366551522792</v>
      </c>
      <c r="H16" s="3">
        <f t="shared" si="1"/>
        <v>455.6</v>
      </c>
      <c r="I16" s="12">
        <f>PI()*PI()*POWER(H16, 2) / POWER(F16,2) * 0.022*POWER(10,-3)</f>
        <v>7.1794644810536816</v>
      </c>
      <c r="J16" s="23">
        <f t="shared" si="3"/>
        <v>1.4798065462318746</v>
      </c>
      <c r="M16" s="14">
        <f t="shared" si="5"/>
        <v>3.3455469978418842E-3</v>
      </c>
    </row>
    <row r="17" spans="1:13" ht="24" customHeight="1" thickBot="1" x14ac:dyDescent="0.35">
      <c r="I17" s="13" t="s">
        <v>22</v>
      </c>
      <c r="J17" s="24"/>
      <c r="M17" s="14">
        <f t="shared" si="5"/>
        <v>1.512248130739533E-3</v>
      </c>
    </row>
    <row r="18" spans="1:13" ht="18.600000000000001" thickBot="1" x14ac:dyDescent="0.35">
      <c r="I18" s="16">
        <f>2.26*SQRT(SUM(M7:M20)/13/12)</f>
        <v>0.33861905602511227</v>
      </c>
      <c r="J18" s="25"/>
      <c r="M18" s="14"/>
    </row>
    <row r="19" spans="1:13" ht="18" x14ac:dyDescent="0.3">
      <c r="M19" s="14"/>
    </row>
    <row r="20" spans="1:13" ht="18" x14ac:dyDescent="0.3">
      <c r="M20" s="14"/>
    </row>
    <row r="22" spans="1:13" ht="18" x14ac:dyDescent="0.3">
      <c r="A22" s="18" t="s">
        <v>11</v>
      </c>
      <c r="B22" s="19"/>
      <c r="C22" s="19"/>
      <c r="D22" s="20"/>
    </row>
    <row r="23" spans="1:13" ht="18" x14ac:dyDescent="0.3">
      <c r="A23" s="2" t="s">
        <v>12</v>
      </c>
      <c r="B23" s="2" t="s">
        <v>13</v>
      </c>
      <c r="C23" s="2" t="s">
        <v>14</v>
      </c>
      <c r="D23" s="2" t="s">
        <v>15</v>
      </c>
    </row>
    <row r="24" spans="1:13" ht="18" x14ac:dyDescent="0.3">
      <c r="A24" s="2">
        <v>2.1999999999999999E-2</v>
      </c>
      <c r="B24" s="2">
        <v>0.09</v>
      </c>
      <c r="C24" s="8">
        <f>2*PI() / SQRT(POWER(10,9)/A24/$N$3 - POWER(10,6)*$M$3*$M$3/4/$N$3/$N$3)*1000</f>
        <v>7.6471809906890467E-2</v>
      </c>
      <c r="D24" s="9">
        <f>(B24-C24)/C24*100</f>
        <v>17.690427504698793</v>
      </c>
    </row>
    <row r="25" spans="1:13" ht="18" x14ac:dyDescent="0.3">
      <c r="A25" s="2">
        <v>3.3000000000000002E-2</v>
      </c>
      <c r="B25" s="2">
        <v>0.11</v>
      </c>
      <c r="C25" s="8">
        <f t="shared" ref="C25:C27" si="6">2*PI() / SQRT(POWER(10,9)/A25/$N$3 - POWER(10,6)*$M$3*$M$3/4/$N$3/$N$3)*1000</f>
        <v>9.3717940177703518E-2</v>
      </c>
      <c r="D25" s="9">
        <f>(B25-C25)/C25*100</f>
        <v>17.373471708216389</v>
      </c>
    </row>
    <row r="26" spans="1:13" ht="18" x14ac:dyDescent="0.3">
      <c r="A26" s="2">
        <v>4.7E-2</v>
      </c>
      <c r="B26" s="2">
        <v>0.13</v>
      </c>
      <c r="C26" s="8">
        <f t="shared" si="6"/>
        <v>0.11193506035382268</v>
      </c>
      <c r="D26" s="9">
        <f t="shared" ref="D26:D27" si="7">(B26-C26)/C26*100</f>
        <v>16.138767950876787</v>
      </c>
    </row>
    <row r="27" spans="1:13" ht="18" x14ac:dyDescent="0.3">
      <c r="A27" s="2">
        <v>0.47</v>
      </c>
      <c r="B27" s="2">
        <v>0.43</v>
      </c>
      <c r="C27" s="8">
        <f t="shared" si="6"/>
        <v>0.36296288989559045</v>
      </c>
      <c r="D27" s="9">
        <f t="shared" si="7"/>
        <v>18.469411603950302</v>
      </c>
    </row>
  </sheetData>
  <mergeCells count="2">
    <mergeCell ref="A1:I1"/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</dc:creator>
  <cp:lastModifiedBy>Семен</cp:lastModifiedBy>
  <dcterms:created xsi:type="dcterms:W3CDTF">2021-05-07T13:12:52Z</dcterms:created>
  <dcterms:modified xsi:type="dcterms:W3CDTF">2021-05-11T14:14:19Z</dcterms:modified>
</cp:coreProperties>
</file>