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rgre\Desktop\"/>
    </mc:Choice>
  </mc:AlternateContent>
  <xr:revisionPtr revIDLastSave="0" documentId="13_ncr:1_{D3E99187-3930-4C93-AB2B-C97A3076FE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+lH0VYxS1I7SUa6Xn6TeRs3izw=="/>
    </ext>
  </extLst>
</workbook>
</file>

<file path=xl/calcChain.xml><?xml version="1.0" encoding="utf-8"?>
<calcChain xmlns="http://schemas.openxmlformats.org/spreadsheetml/2006/main">
  <c r="T46" i="1" l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S46" i="1"/>
  <c r="S43" i="1"/>
  <c r="W60" i="1" l="1"/>
  <c r="X60" i="1"/>
  <c r="Y60" i="1"/>
  <c r="N68" i="1"/>
  <c r="O68" i="1"/>
  <c r="P68" i="1"/>
  <c r="Q68" i="1"/>
  <c r="R68" i="1"/>
  <c r="S68" i="1"/>
  <c r="T68" i="1"/>
  <c r="U68" i="1"/>
  <c r="V68" i="1"/>
  <c r="W68" i="1"/>
  <c r="X68" i="1"/>
  <c r="Y68" i="1"/>
  <c r="N66" i="1"/>
  <c r="O66" i="1"/>
  <c r="P66" i="1"/>
  <c r="Q66" i="1"/>
  <c r="R66" i="1"/>
  <c r="S66" i="1"/>
  <c r="T66" i="1"/>
  <c r="U66" i="1"/>
  <c r="V66" i="1"/>
  <c r="W66" i="1"/>
  <c r="X66" i="1"/>
  <c r="Y66" i="1"/>
  <c r="N64" i="1"/>
  <c r="O64" i="1"/>
  <c r="P64" i="1"/>
  <c r="Q64" i="1"/>
  <c r="R64" i="1"/>
  <c r="S64" i="1"/>
  <c r="T64" i="1"/>
  <c r="U64" i="1"/>
  <c r="V64" i="1"/>
  <c r="W64" i="1"/>
  <c r="X64" i="1"/>
  <c r="Y64" i="1"/>
  <c r="N62" i="1"/>
  <c r="O62" i="1"/>
  <c r="P62" i="1"/>
  <c r="Q62" i="1"/>
  <c r="R62" i="1"/>
  <c r="S62" i="1"/>
  <c r="T62" i="1"/>
  <c r="U62" i="1"/>
  <c r="V62" i="1"/>
  <c r="W62" i="1"/>
  <c r="X62" i="1"/>
  <c r="Y62" i="1"/>
  <c r="N60" i="1"/>
  <c r="O60" i="1"/>
  <c r="P60" i="1"/>
  <c r="Q60" i="1"/>
  <c r="R60" i="1"/>
  <c r="S60" i="1"/>
  <c r="T60" i="1"/>
  <c r="U60" i="1"/>
  <c r="V60" i="1"/>
  <c r="N58" i="1"/>
  <c r="O58" i="1"/>
  <c r="P58" i="1"/>
  <c r="Q58" i="1"/>
  <c r="R58" i="1"/>
  <c r="S58" i="1"/>
  <c r="T58" i="1"/>
  <c r="U58" i="1"/>
  <c r="V58" i="1"/>
  <c r="W58" i="1"/>
  <c r="X58" i="1"/>
  <c r="Y58" i="1"/>
  <c r="M68" i="1"/>
  <c r="M66" i="1"/>
  <c r="M64" i="1"/>
  <c r="M62" i="1"/>
  <c r="M60" i="1"/>
  <c r="M58" i="1"/>
  <c r="M41" i="1"/>
  <c r="N41" i="1"/>
  <c r="O41" i="1"/>
  <c r="O51" i="1"/>
  <c r="M51" i="1" l="1"/>
  <c r="N51" i="1"/>
  <c r="L51" i="1"/>
  <c r="M49" i="1"/>
  <c r="N49" i="1"/>
  <c r="O49" i="1"/>
  <c r="L49" i="1"/>
  <c r="M47" i="1"/>
  <c r="N47" i="1"/>
  <c r="O47" i="1"/>
  <c r="L47" i="1"/>
  <c r="M45" i="1"/>
  <c r="N45" i="1"/>
  <c r="O45" i="1"/>
  <c r="L45" i="1"/>
  <c r="L43" i="1"/>
  <c r="M43" i="1"/>
  <c r="N43" i="1"/>
  <c r="O43" i="1"/>
  <c r="L41" i="1"/>
  <c r="N23" i="1"/>
  <c r="O23" i="1"/>
  <c r="P23" i="1"/>
  <c r="T29" i="1" l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M23" i="1"/>
  <c r="L23" i="1"/>
  <c r="K23" i="1"/>
  <c r="H18" i="1"/>
  <c r="R12" i="1" s="1"/>
  <c r="G18" i="1"/>
  <c r="Q12" i="1" s="1"/>
  <c r="F18" i="1"/>
  <c r="P12" i="1" s="1"/>
  <c r="E18" i="1"/>
  <c r="D18" i="1"/>
  <c r="C18" i="1"/>
  <c r="M12" i="1" s="1"/>
  <c r="B18" i="1"/>
  <c r="B17" i="1"/>
  <c r="B16" i="1"/>
  <c r="B15" i="1"/>
  <c r="H14" i="1"/>
  <c r="R9" i="1" s="1"/>
  <c r="G14" i="1"/>
  <c r="Q9" i="1" s="1"/>
  <c r="F14" i="1"/>
  <c r="E14" i="1"/>
  <c r="D14" i="1"/>
  <c r="C14" i="1"/>
  <c r="M9" i="1" s="1"/>
  <c r="B14" i="1"/>
  <c r="B13" i="1"/>
  <c r="B12" i="1"/>
  <c r="B11" i="1"/>
  <c r="H10" i="1"/>
  <c r="R6" i="1" s="1"/>
  <c r="G10" i="1"/>
  <c r="Q6" i="1" s="1"/>
  <c r="F10" i="1"/>
  <c r="E10" i="1"/>
  <c r="O6" i="1" s="1"/>
  <c r="D10" i="1"/>
  <c r="N6" i="1" s="1"/>
  <c r="C10" i="1"/>
  <c r="M6" i="1" s="1"/>
  <c r="B10" i="1"/>
  <c r="B9" i="1"/>
  <c r="J8" i="1"/>
  <c r="B8" i="1"/>
  <c r="B7" i="1"/>
  <c r="J6" i="1"/>
  <c r="H6" i="1"/>
  <c r="R3" i="1" s="1"/>
  <c r="R4" i="1" s="1"/>
  <c r="G6" i="1"/>
  <c r="Q3" i="1" s="1"/>
  <c r="F6" i="1"/>
  <c r="P3" i="1" s="1"/>
  <c r="P4" i="1" s="1"/>
  <c r="E6" i="1"/>
  <c r="O3" i="1" s="1"/>
  <c r="O4" i="1" s="1"/>
  <c r="D6" i="1"/>
  <c r="N3" i="1" s="1"/>
  <c r="N4" i="1" s="1"/>
  <c r="C6" i="1"/>
  <c r="N7" i="1" l="1"/>
  <c r="P9" i="1"/>
  <c r="P10" i="1" s="1"/>
  <c r="F45" i="1" s="1"/>
  <c r="N12" i="1"/>
  <c r="N13" i="1" s="1"/>
  <c r="G39" i="1" s="1"/>
  <c r="P5" i="1"/>
  <c r="O8" i="1"/>
  <c r="N14" i="1"/>
  <c r="O5" i="1"/>
  <c r="P14" i="1"/>
  <c r="N5" i="1"/>
  <c r="P11" i="1"/>
  <c r="N8" i="1"/>
  <c r="O7" i="1"/>
  <c r="G42" i="1"/>
  <c r="O12" i="1"/>
  <c r="O13" i="1" s="1"/>
  <c r="P6" i="1"/>
  <c r="P7" i="1" s="1"/>
  <c r="N27" i="1" s="1"/>
  <c r="N9" i="1"/>
  <c r="N10" i="1" s="1"/>
  <c r="F39" i="1" s="1"/>
  <c r="R10" i="1"/>
  <c r="F51" i="1" s="1"/>
  <c r="P13" i="1"/>
  <c r="G45" i="1" s="1"/>
  <c r="J20" i="1"/>
  <c r="M7" i="1"/>
  <c r="E36" i="1" s="1"/>
  <c r="Q7" i="1"/>
  <c r="E48" i="1" s="1"/>
  <c r="O9" i="1"/>
  <c r="O10" i="1" s="1"/>
  <c r="F42" i="1" s="1"/>
  <c r="M14" i="1"/>
  <c r="G37" i="1" s="1"/>
  <c r="D51" i="1"/>
  <c r="R13" i="1"/>
  <c r="G51" i="1" s="1"/>
  <c r="M10" i="1"/>
  <c r="F36" i="1" s="1"/>
  <c r="Q10" i="1"/>
  <c r="F48" i="1" s="1"/>
  <c r="M3" i="1"/>
  <c r="R7" i="1"/>
  <c r="E51" i="1" s="1"/>
  <c r="I51" i="1" s="1"/>
  <c r="R8" i="1"/>
  <c r="E52" i="1" s="1"/>
  <c r="Q14" i="1"/>
  <c r="G49" i="1" s="1"/>
  <c r="Q13" i="1"/>
  <c r="G48" i="1" s="1"/>
  <c r="E42" i="1"/>
  <c r="E43" i="1"/>
  <c r="E39" i="1"/>
  <c r="E40" i="1"/>
  <c r="M13" i="1"/>
  <c r="G36" i="1" s="1"/>
  <c r="D39" i="1"/>
  <c r="L27" i="1"/>
  <c r="D43" i="1"/>
  <c r="R14" i="1"/>
  <c r="G52" i="1" s="1"/>
  <c r="Q5" i="1"/>
  <c r="Q4" i="1"/>
  <c r="U30" i="1"/>
  <c r="R5" i="1"/>
  <c r="G46" i="1"/>
  <c r="J18" i="1"/>
  <c r="J19" i="1"/>
  <c r="M8" i="1"/>
  <c r="E37" i="1" s="1"/>
  <c r="Q8" i="1"/>
  <c r="E49" i="1" s="1"/>
  <c r="R11" i="1"/>
  <c r="F52" i="1" s="1"/>
  <c r="F46" i="1"/>
  <c r="M11" i="1"/>
  <c r="F37" i="1" s="1"/>
  <c r="Q11" i="1"/>
  <c r="F49" i="1" s="1"/>
  <c r="G40" i="1"/>
  <c r="D48" i="1" l="1"/>
  <c r="O27" i="1"/>
  <c r="D49" i="1"/>
  <c r="O26" i="1"/>
  <c r="O24" i="1"/>
  <c r="I39" i="1"/>
  <c r="E45" i="1"/>
  <c r="O11" i="1"/>
  <c r="F43" i="1" s="1"/>
  <c r="D52" i="1"/>
  <c r="I52" i="1" s="1"/>
  <c r="P26" i="1"/>
  <c r="P24" i="1"/>
  <c r="P8" i="1"/>
  <c r="E46" i="1" s="1"/>
  <c r="O14" i="1"/>
  <c r="G43" i="1" s="1"/>
  <c r="I43" i="1" s="1"/>
  <c r="N11" i="1"/>
  <c r="F40" i="1" s="1"/>
  <c r="P27" i="1"/>
  <c r="I49" i="1"/>
  <c r="I48" i="1"/>
  <c r="M4" i="1"/>
  <c r="M5" i="1"/>
  <c r="D40" i="1"/>
  <c r="M26" i="1"/>
  <c r="K18" i="1"/>
  <c r="L18" i="1" s="1"/>
  <c r="O18" i="1" s="1"/>
  <c r="O20" i="1" s="1"/>
  <c r="D45" i="1"/>
  <c r="I45" i="1" s="1"/>
  <c r="M27" i="1"/>
  <c r="D42" i="1"/>
  <c r="I42" i="1" s="1"/>
  <c r="T34" i="1"/>
  <c r="D46" i="1"/>
  <c r="I46" i="1" s="1"/>
  <c r="I40" i="1" l="1"/>
  <c r="N26" i="1"/>
  <c r="O30" i="1"/>
  <c r="O29" i="1"/>
  <c r="L26" i="1"/>
  <c r="L24" i="1" s="1"/>
  <c r="L25" i="1" s="1"/>
  <c r="L29" i="1" s="1"/>
  <c r="P25" i="1"/>
  <c r="P29" i="1" s="1"/>
  <c r="O25" i="1"/>
  <c r="M24" i="1"/>
  <c r="K26" i="1"/>
  <c r="D37" i="1"/>
  <c r="I37" i="1" s="1"/>
  <c r="V29" i="1"/>
  <c r="D36" i="1"/>
  <c r="I36" i="1" s="1"/>
  <c r="K27" i="1"/>
  <c r="J2" i="1"/>
  <c r="P30" i="1" l="1"/>
  <c r="N24" i="1"/>
  <c r="V27" i="1" s="1"/>
  <c r="V25" i="1"/>
  <c r="V28" i="1"/>
  <c r="L30" i="1"/>
  <c r="K24" i="1"/>
  <c r="V24" i="1" s="1"/>
  <c r="V26" i="1"/>
  <c r="M25" i="1"/>
  <c r="M30" i="1" s="1"/>
  <c r="N25" i="1" l="1"/>
  <c r="N30" i="1" s="1"/>
  <c r="M29" i="1"/>
  <c r="K25" i="1"/>
  <c r="K29" i="1" s="1"/>
  <c r="K30" i="1"/>
  <c r="V30" i="1"/>
  <c r="N29" i="1" l="1"/>
  <c r="T32" i="1"/>
  <c r="T33" i="1" l="1"/>
  <c r="U35" i="1" l="1"/>
  <c r="W29" i="1"/>
  <c r="W28" i="1"/>
  <c r="W25" i="1"/>
  <c r="W24" i="1"/>
  <c r="W27" i="1"/>
  <c r="W26" i="1"/>
  <c r="U36" i="1"/>
  <c r="U39" i="1" l="1"/>
  <c r="U40" i="1"/>
</calcChain>
</file>

<file path=xl/sharedStrings.xml><?xml version="1.0" encoding="utf-8"?>
<sst xmlns="http://schemas.openxmlformats.org/spreadsheetml/2006/main" count="128" uniqueCount="62">
  <si>
    <t>Масса груза, гр</t>
  </si>
  <si>
    <t>Положение утяжелителей</t>
  </si>
  <si>
    <t>dt1</t>
  </si>
  <si>
    <t>1 риска</t>
  </si>
  <si>
    <t>2 риска</t>
  </si>
  <si>
    <t>3 риска</t>
  </si>
  <si>
    <t>4 риска</t>
  </si>
  <si>
    <t>5 риска</t>
  </si>
  <si>
    <t>6 риска</t>
  </si>
  <si>
    <t xml:space="preserve">	m1</t>
  </si>
  <si>
    <t>t1</t>
  </si>
  <si>
    <t>h</t>
  </si>
  <si>
    <t>m1</t>
  </si>
  <si>
    <t>a</t>
  </si>
  <si>
    <t>t2</t>
  </si>
  <si>
    <t>ε</t>
  </si>
  <si>
    <t>t3</t>
  </si>
  <si>
    <t>d</t>
  </si>
  <si>
    <t>M</t>
  </si>
  <si>
    <t>tср</t>
  </si>
  <si>
    <t>m2</t>
  </si>
  <si>
    <t>m</t>
  </si>
  <si>
    <t>g</t>
  </si>
  <si>
    <t>m3</t>
  </si>
  <si>
    <t>m4</t>
  </si>
  <si>
    <t>(ti-tср)^2</t>
  </si>
  <si>
    <t>СКО</t>
  </si>
  <si>
    <t>dt_cp</t>
  </si>
  <si>
    <t>dh</t>
  </si>
  <si>
    <t>da</t>
  </si>
  <si>
    <t>dd</t>
  </si>
  <si>
    <t>dε</t>
  </si>
  <si>
    <t>М = Мтр + Iε</t>
  </si>
  <si>
    <t>Номер риски</t>
  </si>
  <si>
    <t>R</t>
  </si>
  <si>
    <t>R^2</t>
  </si>
  <si>
    <t>I</t>
  </si>
  <si>
    <t>d_i^2</t>
  </si>
  <si>
    <t>Mтр</t>
  </si>
  <si>
    <t>Mcр</t>
  </si>
  <si>
    <t>εcp</t>
  </si>
  <si>
    <t>Средние:</t>
  </si>
  <si>
    <t>4*mут</t>
  </si>
  <si>
    <t>I0</t>
  </si>
  <si>
    <t>D</t>
  </si>
  <si>
    <t>S_I_0</t>
  </si>
  <si>
    <t>S_4mут</t>
  </si>
  <si>
    <t>М</t>
  </si>
  <si>
    <t>ср.знач</t>
  </si>
  <si>
    <t>M1</t>
  </si>
  <si>
    <t>M2</t>
  </si>
  <si>
    <t>M3</t>
  </si>
  <si>
    <t>M4</t>
  </si>
  <si>
    <t>M5</t>
  </si>
  <si>
    <t>M6</t>
  </si>
  <si>
    <t>ε1</t>
  </si>
  <si>
    <t>ε2</t>
  </si>
  <si>
    <t>ε3</t>
  </si>
  <si>
    <t>ε5</t>
  </si>
  <si>
    <t>ε4</t>
  </si>
  <si>
    <t>ε6</t>
  </si>
  <si>
    <t>4*ут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</si>
</sst>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i/>
      <sz val="11"/>
      <color rgb="FF7F7F7F"/>
      <name val="Calibri"/>
    </font>
    <font>
      <sz val="11"/>
      <color theme="0"/>
      <name val="Calibri"/>
    </font>
    <font>
      <sz val="11"/>
      <color theme="1"/>
      <name val="Calibri"/>
    </font>
    <font>
      <sz val="11"/>
      <color rgb="FFA5A5A5"/>
      <name val="Calibri"/>
    </font>
    <font>
      <sz val="11"/>
      <color theme="1"/>
      <name val="Arial"/>
      <family val="2"/>
      <charset val="204"/>
    </font>
    <font>
      <sz val="11"/>
      <color theme="0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2"/>
        <bgColor theme="4"/>
      </patternFill>
    </fill>
    <fill>
      <patternFill patternType="solid">
        <fgColor theme="2"/>
        <bgColor rgb="FFD9E2F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4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>
      <alignment horizontal="right"/>
    </xf>
    <xf numFmtId="0" fontId="3" fillId="0" borderId="7" xfId="0" applyFont="1" applyBorder="1"/>
    <xf numFmtId="0" fontId="1" fillId="0" borderId="9" xfId="0" applyFont="1" applyBorder="1"/>
    <xf numFmtId="0" fontId="1" fillId="2" borderId="9" xfId="0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9" xfId="0" applyFont="1" applyBorder="1"/>
    <xf numFmtId="0" fontId="1" fillId="0" borderId="9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/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9" xfId="0" applyNumberFormat="1" applyFont="1" applyBorder="1"/>
    <xf numFmtId="0" fontId="0" fillId="0" borderId="19" xfId="0" applyFont="1" applyBorder="1" applyAlignment="1"/>
    <xf numFmtId="0" fontId="1" fillId="2" borderId="19" xfId="0" applyFont="1" applyFill="1" applyBorder="1"/>
    <xf numFmtId="0" fontId="1" fillId="2" borderId="19" xfId="0" applyFont="1" applyFill="1" applyBorder="1" applyAlignment="1">
      <alignment horizontal="center"/>
    </xf>
    <xf numFmtId="0" fontId="1" fillId="0" borderId="19" xfId="0" applyFont="1" applyBorder="1"/>
    <xf numFmtId="0" fontId="1" fillId="0" borderId="5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1" xfId="0" applyFont="1" applyBorder="1"/>
    <xf numFmtId="0" fontId="1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3" xfId="0" applyFont="1" applyBorder="1"/>
    <xf numFmtId="0" fontId="1" fillId="2" borderId="15" xfId="0" applyFont="1" applyFill="1" applyBorder="1" applyAlignment="1">
      <alignment horizontal="center"/>
    </xf>
    <xf numFmtId="0" fontId="1" fillId="0" borderId="16" xfId="0" applyFont="1" applyBorder="1"/>
    <xf numFmtId="0" fontId="2" fillId="0" borderId="7" xfId="0" applyFont="1" applyBorder="1"/>
    <xf numFmtId="0" fontId="1" fillId="2" borderId="17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11" xfId="0" applyFont="1" applyBorder="1" applyAlignment="1">
      <alignment horizontal="center"/>
    </xf>
    <xf numFmtId="0" fontId="2" fillId="0" borderId="12" xfId="0" applyFont="1" applyBorder="1"/>
    <xf numFmtId="0" fontId="1" fillId="2" borderId="13" xfId="0" applyFont="1" applyFill="1" applyBorder="1" applyAlignment="1">
      <alignment horizontal="center"/>
    </xf>
    <xf numFmtId="0" fontId="2" fillId="0" borderId="1" xfId="0" applyFont="1" applyBorder="1"/>
    <xf numFmtId="0" fontId="0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8" fillId="3" borderId="10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9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7" fillId="0" borderId="0" xfId="0" applyFont="1" applyAlignment="1"/>
    <xf numFmtId="0" fontId="9" fillId="0" borderId="9" xfId="0" applyFont="1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Зависимость </a:t>
            </a:r>
            <a:r>
              <a:rPr lang="en-US" sz="1400" b="0" i="0">
                <a:solidFill>
                  <a:srgbClr val="757575"/>
                </a:solidFill>
                <a:latin typeface="+mn-lt"/>
              </a:rPr>
              <a:t>M(</a:t>
            </a:r>
            <a:r>
              <a:rPr lang="el-GR" sz="1400" b="0" i="0">
                <a:solidFill>
                  <a:srgbClr val="757575"/>
                </a:solidFill>
                <a:latin typeface="+mn-lt"/>
              </a:rPr>
              <a:t>ε)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1313995152016"/>
          <c:y val="0.24288604785707435"/>
          <c:w val="0.87083438742547858"/>
          <c:h val="0.63794152497888479"/>
        </c:manualLayout>
      </c:layout>
      <c:scatterChart>
        <c:scatterStyle val="lineMarker"/>
        <c:varyColors val="0"/>
        <c:ser>
          <c:idx val="12"/>
          <c:order val="0"/>
          <c:spPr>
            <a:ln w="19050">
              <a:noFill/>
            </a:ln>
          </c:spPr>
          <c:xVal>
            <c:numRef>
              <c:f>Лист1!$D$36:$G$36</c:f>
              <c:numCache>
                <c:formatCode>General</c:formatCode>
                <c:ptCount val="4"/>
                <c:pt idx="0">
                  <c:v>2.5984207541062472</c:v>
                </c:pt>
                <c:pt idx="1">
                  <c:v>5.7746384113914742</c:v>
                </c:pt>
                <c:pt idx="2">
                  <c:v>8.3497345977217172</c:v>
                </c:pt>
                <c:pt idx="3">
                  <c:v>11.847449977433435</c:v>
                </c:pt>
              </c:numCache>
            </c:numRef>
          </c:xVal>
          <c:yVal>
            <c:numRef>
              <c:f>Лист1!$D$37:$G$37</c:f>
              <c:numCache>
                <c:formatCode>General</c:formatCode>
                <c:ptCount val="4"/>
                <c:pt idx="0">
                  <c:v>5.9931961537427775E-2</c:v>
                </c:pt>
                <c:pt idx="1">
                  <c:v>0.10849583540854209</c:v>
                </c:pt>
                <c:pt idx="2">
                  <c:v>0.15654523409124829</c:v>
                </c:pt>
                <c:pt idx="3">
                  <c:v>0.20354281661771625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4D2-43EF-8EB0-E316DB1AFAB1}"/>
            </c:ext>
          </c:extLst>
        </c:ser>
        <c:ser>
          <c:idx val="13"/>
          <c:order val="1"/>
          <c:tx>
            <c:v>ряд 2</c:v>
          </c:tx>
          <c:spPr>
            <a:ln w="19050">
              <a:noFill/>
            </a:ln>
          </c:spPr>
          <c:xVal>
            <c:numRef>
              <c:f>Лист1!$D$39:$G$39</c:f>
              <c:numCache>
                <c:formatCode>General</c:formatCode>
                <c:ptCount val="4"/>
                <c:pt idx="0">
                  <c:v>1.92263934069218</c:v>
                </c:pt>
                <c:pt idx="1">
                  <c:v>4.050263513037204</c:v>
                </c:pt>
                <c:pt idx="2">
                  <c:v>6.5006584238317844</c:v>
                </c:pt>
                <c:pt idx="3">
                  <c:v>8.2273958176621012</c:v>
                </c:pt>
              </c:numCache>
            </c:numRef>
          </c:xVal>
          <c:yVal>
            <c:numRef>
              <c:f>Лист1!$D$40:$G$40</c:f>
              <c:numCache>
                <c:formatCode>General</c:formatCode>
                <c:ptCount val="4"/>
                <c:pt idx="0">
                  <c:v>6.0027410931602618E-2</c:v>
                </c:pt>
                <c:pt idx="1">
                  <c:v>0.1089400740429808</c:v>
                </c:pt>
                <c:pt idx="2">
                  <c:v>0.15723679412751165</c:v>
                </c:pt>
                <c:pt idx="3">
                  <c:v>0.20531802963674742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4D2-43EF-8EB0-E316DB1AFAB1}"/>
            </c:ext>
          </c:extLst>
        </c:ser>
        <c:ser>
          <c:idx val="14"/>
          <c:order val="2"/>
          <c:tx>
            <c:v>ряд 3</c:v>
          </c:tx>
          <c:spPr>
            <a:ln w="19050">
              <a:noFill/>
            </a:ln>
          </c:spPr>
          <c:xVal>
            <c:numRef>
              <c:f>Лист1!$D$42:$G$42</c:f>
              <c:numCache>
                <c:formatCode>General</c:formatCode>
                <c:ptCount val="4"/>
                <c:pt idx="0">
                  <c:v>1.3931480797991243</c:v>
                </c:pt>
                <c:pt idx="1">
                  <c:v>3.0282947275826579</c:v>
                </c:pt>
                <c:pt idx="2">
                  <c:v>4.42234255907697</c:v>
                </c:pt>
                <c:pt idx="3">
                  <c:v>5.9196027739822368</c:v>
                </c:pt>
              </c:numCache>
            </c:numRef>
          </c:xVal>
          <c:yVal>
            <c:numRef>
              <c:f>Лист1!$D$43:$G$43</c:f>
              <c:numCache>
                <c:formatCode>General</c:formatCode>
                <c:ptCount val="4"/>
                <c:pt idx="0">
                  <c:v>6.0102197865764935E-2</c:v>
                </c:pt>
                <c:pt idx="1">
                  <c:v>0.10920335670739596</c:v>
                </c:pt>
                <c:pt idx="2">
                  <c:v>0.15801409049587753</c:v>
                </c:pt>
                <c:pt idx="3">
                  <c:v>0.20644973211288628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4D2-43EF-8EB0-E316DB1AFAB1}"/>
            </c:ext>
          </c:extLst>
        </c:ser>
        <c:ser>
          <c:idx val="15"/>
          <c:order val="3"/>
          <c:tx>
            <c:v>ряд 4</c:v>
          </c:tx>
          <c:spPr>
            <a:ln w="19050">
              <a:noFill/>
            </a:ln>
          </c:spPr>
          <c:xVal>
            <c:numRef>
              <c:f>Лист1!$D$45:$G$45</c:f>
              <c:numCache>
                <c:formatCode>General</c:formatCode>
                <c:ptCount val="4"/>
                <c:pt idx="0">
                  <c:v>1.1411899910790642</c:v>
                </c:pt>
                <c:pt idx="1">
                  <c:v>2.2685099065827621</c:v>
                </c:pt>
                <c:pt idx="2">
                  <c:v>3.3280465816643074</c:v>
                </c:pt>
                <c:pt idx="3">
                  <c:v>4.2450816349413074</c:v>
                </c:pt>
              </c:numCache>
            </c:numRef>
          </c:xVal>
          <c:yVal>
            <c:numRef>
              <c:f>Лист1!$D$46:$G$46</c:f>
              <c:numCache>
                <c:formatCode>General</c:formatCode>
                <c:ptCount val="4"/>
                <c:pt idx="0">
                  <c:v>6.0137785182090023E-2</c:v>
                </c:pt>
                <c:pt idx="1">
                  <c:v>0.1093990947523364</c:v>
                </c:pt>
                <c:pt idx="2">
                  <c:v>0.15842336047431782</c:v>
                </c:pt>
                <c:pt idx="3">
                  <c:v>0.20727088881261257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4D2-43EF-8EB0-E316DB1AFAB1}"/>
            </c:ext>
          </c:extLst>
        </c:ser>
        <c:ser>
          <c:idx val="16"/>
          <c:order val="4"/>
          <c:tx>
            <c:v>ряд 5</c:v>
          </c:tx>
          <c:spPr>
            <a:ln w="19050">
              <a:noFill/>
            </a:ln>
          </c:spPr>
          <c:xVal>
            <c:numRef>
              <c:f>Лист1!$D$48:$G$48</c:f>
              <c:numCache>
                <c:formatCode>General</c:formatCode>
                <c:ptCount val="4"/>
                <c:pt idx="0">
                  <c:v>0.91117496213851079</c:v>
                </c:pt>
                <c:pt idx="1">
                  <c:v>1.7545655990093219</c:v>
                </c:pt>
                <c:pt idx="2">
                  <c:v>2.6455813552695977</c:v>
                </c:pt>
                <c:pt idx="3">
                  <c:v>3.3176949655953702</c:v>
                </c:pt>
              </c:numCache>
            </c:numRef>
          </c:xVal>
          <c:yVal>
            <c:numRef>
              <c:f>Лист1!$D$49:$G$49</c:f>
              <c:numCache>
                <c:formatCode>General</c:formatCode>
                <c:ptCount val="4"/>
                <c:pt idx="0">
                  <c:v>6.0170273194822675E-2</c:v>
                </c:pt>
                <c:pt idx="1">
                  <c:v>0.10953149862668642</c:v>
                </c:pt>
                <c:pt idx="2">
                  <c:v>0.1586786045163851</c:v>
                </c:pt>
                <c:pt idx="3">
                  <c:v>0.20772566346968643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4D2-43EF-8EB0-E316DB1AFAB1}"/>
            </c:ext>
          </c:extLst>
        </c:ser>
        <c:ser>
          <c:idx val="17"/>
          <c:order val="5"/>
          <c:tx>
            <c:v>ряд 6</c:v>
          </c:tx>
          <c:spPr>
            <a:ln w="19050">
              <a:noFill/>
            </a:ln>
          </c:spPr>
          <c:xVal>
            <c:numRef>
              <c:f>Лист1!$D$51:$G$51</c:f>
              <c:numCache>
                <c:formatCode>General</c:formatCode>
                <c:ptCount val="4"/>
                <c:pt idx="0">
                  <c:v>0.68161098756911942</c:v>
                </c:pt>
                <c:pt idx="1">
                  <c:v>1.3573218351081697</c:v>
                </c:pt>
                <c:pt idx="2">
                  <c:v>2.0418080618749515</c:v>
                </c:pt>
                <c:pt idx="3">
                  <c:v>2.7092152796645532</c:v>
                </c:pt>
              </c:numCache>
            </c:numRef>
          </c:xVal>
          <c:yVal>
            <c:numRef>
              <c:f>Лист1!$D$52:$G$52</c:f>
              <c:numCache>
                <c:formatCode>General</c:formatCode>
                <c:ptCount val="4"/>
                <c:pt idx="0">
                  <c:v>6.0202697499282781E-2</c:v>
                </c:pt>
                <c:pt idx="1">
                  <c:v>0.10963383775687392</c:v>
                </c:pt>
                <c:pt idx="2">
                  <c:v>0.15890441753943457</c:v>
                </c:pt>
                <c:pt idx="3">
                  <c:v>0.20802405156351222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4D2-43EF-8EB0-E316DB1AFAB1}"/>
            </c:ext>
          </c:extLst>
        </c:ser>
        <c:ser>
          <c:idx val="0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Лист1!$D$36:$G$36</c:f>
              <c:numCache>
                <c:formatCode>General</c:formatCode>
                <c:ptCount val="4"/>
                <c:pt idx="0">
                  <c:v>2.5984207541062472</c:v>
                </c:pt>
                <c:pt idx="1">
                  <c:v>5.7746384113914742</c:v>
                </c:pt>
                <c:pt idx="2">
                  <c:v>8.3497345977217172</c:v>
                </c:pt>
                <c:pt idx="3">
                  <c:v>11.847449977433435</c:v>
                </c:pt>
              </c:numCache>
            </c:numRef>
          </c:xVal>
          <c:yVal>
            <c:numRef>
              <c:f>Лист1!$D$37:$G$37</c:f>
              <c:numCache>
                <c:formatCode>General</c:formatCode>
                <c:ptCount val="4"/>
                <c:pt idx="0">
                  <c:v>5.9931961537427775E-2</c:v>
                </c:pt>
                <c:pt idx="1">
                  <c:v>0.10849583540854209</c:v>
                </c:pt>
                <c:pt idx="2">
                  <c:v>0.15654523409124829</c:v>
                </c:pt>
                <c:pt idx="3">
                  <c:v>0.20354281661771625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4D2-43EF-8EB0-E316DB1AFAB1}"/>
            </c:ext>
          </c:extLst>
        </c:ser>
        <c:ser>
          <c:idx val="1"/>
          <c:order val="13"/>
          <c:tx>
            <c:v>ряд 2</c:v>
          </c:tx>
          <c:spPr>
            <a:ln w="19050">
              <a:noFill/>
            </a:ln>
          </c:spPr>
          <c:xVal>
            <c:numRef>
              <c:f>Лист1!$D$39:$G$39</c:f>
              <c:numCache>
                <c:formatCode>General</c:formatCode>
                <c:ptCount val="4"/>
                <c:pt idx="0">
                  <c:v>1.92263934069218</c:v>
                </c:pt>
                <c:pt idx="1">
                  <c:v>4.050263513037204</c:v>
                </c:pt>
                <c:pt idx="2">
                  <c:v>6.5006584238317844</c:v>
                </c:pt>
                <c:pt idx="3">
                  <c:v>8.2273958176621012</c:v>
                </c:pt>
              </c:numCache>
            </c:numRef>
          </c:xVal>
          <c:yVal>
            <c:numRef>
              <c:f>Лист1!$D$40:$G$40</c:f>
              <c:numCache>
                <c:formatCode>General</c:formatCode>
                <c:ptCount val="4"/>
                <c:pt idx="0">
                  <c:v>6.0027410931602618E-2</c:v>
                </c:pt>
                <c:pt idx="1">
                  <c:v>0.1089400740429808</c:v>
                </c:pt>
                <c:pt idx="2">
                  <c:v>0.15723679412751165</c:v>
                </c:pt>
                <c:pt idx="3">
                  <c:v>0.20531802963674742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4D2-43EF-8EB0-E316DB1AFAB1}"/>
            </c:ext>
          </c:extLst>
        </c:ser>
        <c:ser>
          <c:idx val="2"/>
          <c:order val="14"/>
          <c:tx>
            <c:v>ряд 3</c:v>
          </c:tx>
          <c:spPr>
            <a:ln w="19050">
              <a:noFill/>
            </a:ln>
          </c:spPr>
          <c:xVal>
            <c:numRef>
              <c:f>Лист1!$D$42:$G$42</c:f>
              <c:numCache>
                <c:formatCode>General</c:formatCode>
                <c:ptCount val="4"/>
                <c:pt idx="0">
                  <c:v>1.3931480797991243</c:v>
                </c:pt>
                <c:pt idx="1">
                  <c:v>3.0282947275826579</c:v>
                </c:pt>
                <c:pt idx="2">
                  <c:v>4.42234255907697</c:v>
                </c:pt>
                <c:pt idx="3">
                  <c:v>5.9196027739822368</c:v>
                </c:pt>
              </c:numCache>
            </c:numRef>
          </c:xVal>
          <c:yVal>
            <c:numRef>
              <c:f>Лист1!$D$43:$G$43</c:f>
              <c:numCache>
                <c:formatCode>General</c:formatCode>
                <c:ptCount val="4"/>
                <c:pt idx="0">
                  <c:v>6.0102197865764935E-2</c:v>
                </c:pt>
                <c:pt idx="1">
                  <c:v>0.10920335670739596</c:v>
                </c:pt>
                <c:pt idx="2">
                  <c:v>0.15801409049587753</c:v>
                </c:pt>
                <c:pt idx="3">
                  <c:v>0.20644973211288628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4D2-43EF-8EB0-E316DB1AFAB1}"/>
            </c:ext>
          </c:extLst>
        </c:ser>
        <c:ser>
          <c:idx val="3"/>
          <c:order val="15"/>
          <c:tx>
            <c:v>ряд 4</c:v>
          </c:tx>
          <c:spPr>
            <a:ln w="19050">
              <a:noFill/>
            </a:ln>
          </c:spPr>
          <c:xVal>
            <c:numRef>
              <c:f>Лист1!$D$45:$G$45</c:f>
              <c:numCache>
                <c:formatCode>General</c:formatCode>
                <c:ptCount val="4"/>
                <c:pt idx="0">
                  <c:v>1.1411899910790642</c:v>
                </c:pt>
                <c:pt idx="1">
                  <c:v>2.2685099065827621</c:v>
                </c:pt>
                <c:pt idx="2">
                  <c:v>3.3280465816643074</c:v>
                </c:pt>
                <c:pt idx="3">
                  <c:v>4.2450816349413074</c:v>
                </c:pt>
              </c:numCache>
            </c:numRef>
          </c:xVal>
          <c:yVal>
            <c:numRef>
              <c:f>Лист1!$D$46:$G$46</c:f>
              <c:numCache>
                <c:formatCode>General</c:formatCode>
                <c:ptCount val="4"/>
                <c:pt idx="0">
                  <c:v>6.0137785182090023E-2</c:v>
                </c:pt>
                <c:pt idx="1">
                  <c:v>0.1093990947523364</c:v>
                </c:pt>
                <c:pt idx="2">
                  <c:v>0.15842336047431782</c:v>
                </c:pt>
                <c:pt idx="3">
                  <c:v>0.20727088881261257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4D2-43EF-8EB0-E316DB1AFAB1}"/>
            </c:ext>
          </c:extLst>
        </c:ser>
        <c:ser>
          <c:idx val="4"/>
          <c:order val="16"/>
          <c:tx>
            <c:v>ряд 5</c:v>
          </c:tx>
          <c:spPr>
            <a:ln w="19050">
              <a:noFill/>
            </a:ln>
          </c:spPr>
          <c:xVal>
            <c:numRef>
              <c:f>Лист1!$D$48:$G$48</c:f>
              <c:numCache>
                <c:formatCode>General</c:formatCode>
                <c:ptCount val="4"/>
                <c:pt idx="0">
                  <c:v>0.91117496213851079</c:v>
                </c:pt>
                <c:pt idx="1">
                  <c:v>1.7545655990093219</c:v>
                </c:pt>
                <c:pt idx="2">
                  <c:v>2.6455813552695977</c:v>
                </c:pt>
                <c:pt idx="3">
                  <c:v>3.3176949655953702</c:v>
                </c:pt>
              </c:numCache>
            </c:numRef>
          </c:xVal>
          <c:yVal>
            <c:numRef>
              <c:f>Лист1!$D$49:$G$49</c:f>
              <c:numCache>
                <c:formatCode>General</c:formatCode>
                <c:ptCount val="4"/>
                <c:pt idx="0">
                  <c:v>6.0170273194822675E-2</c:v>
                </c:pt>
                <c:pt idx="1">
                  <c:v>0.10953149862668642</c:v>
                </c:pt>
                <c:pt idx="2">
                  <c:v>0.1586786045163851</c:v>
                </c:pt>
                <c:pt idx="3">
                  <c:v>0.20772566346968643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4D2-43EF-8EB0-E316DB1AFAB1}"/>
            </c:ext>
          </c:extLst>
        </c:ser>
        <c:ser>
          <c:idx val="5"/>
          <c:order val="17"/>
          <c:tx>
            <c:v>ряд 6</c:v>
          </c:tx>
          <c:spPr>
            <a:ln w="19050">
              <a:noFill/>
            </a:ln>
          </c:spPr>
          <c:xVal>
            <c:numRef>
              <c:f>Лист1!$D$51:$G$51</c:f>
              <c:numCache>
                <c:formatCode>General</c:formatCode>
                <c:ptCount val="4"/>
                <c:pt idx="0">
                  <c:v>0.68161098756911942</c:v>
                </c:pt>
                <c:pt idx="1">
                  <c:v>1.3573218351081697</c:v>
                </c:pt>
                <c:pt idx="2">
                  <c:v>2.0418080618749515</c:v>
                </c:pt>
                <c:pt idx="3">
                  <c:v>2.7092152796645532</c:v>
                </c:pt>
              </c:numCache>
            </c:numRef>
          </c:xVal>
          <c:yVal>
            <c:numRef>
              <c:f>Лист1!$D$52:$G$52</c:f>
              <c:numCache>
                <c:formatCode>General</c:formatCode>
                <c:ptCount val="4"/>
                <c:pt idx="0">
                  <c:v>6.0202697499282781E-2</c:v>
                </c:pt>
                <c:pt idx="1">
                  <c:v>0.10963383775687392</c:v>
                </c:pt>
                <c:pt idx="2">
                  <c:v>0.15890441753943457</c:v>
                </c:pt>
                <c:pt idx="3">
                  <c:v>0.20802405156351222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4D2-43EF-8EB0-E316DB1A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44910"/>
        <c:axId val="327798860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6"/>
                <c:tx>
                  <c:v>график 1</c:v>
                </c:tx>
                <c:xVal>
                  <c:numRef>
                    <c:extLst>
                      <c:ext uri="{02D57815-91ED-43cb-92C2-25804820EDAC}">
                        <c15:formulaRef>
                          <c15:sqref>Лист1!$M$59:$Y$59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Лист1!$M$58:$Y$58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1.9698650340008089E-2</c:v>
                      </c:pt>
                      <c:pt idx="1">
                        <c:v>3.543954672077608E-2</c:v>
                      </c:pt>
                      <c:pt idx="2">
                        <c:v>5.1180443101544064E-2</c:v>
                      </c:pt>
                      <c:pt idx="3">
                        <c:v>6.6921339482312048E-2</c:v>
                      </c:pt>
                      <c:pt idx="4">
                        <c:v>8.2662235863080039E-2</c:v>
                      </c:pt>
                      <c:pt idx="5">
                        <c:v>9.8403132243848029E-2</c:v>
                      </c:pt>
                      <c:pt idx="6">
                        <c:v>0.11414402862461601</c:v>
                      </c:pt>
                      <c:pt idx="7">
                        <c:v>0.12988492500538401</c:v>
                      </c:pt>
                      <c:pt idx="8">
                        <c:v>0.14562582138615199</c:v>
                      </c:pt>
                      <c:pt idx="9">
                        <c:v>0.16136671776691996</c:v>
                      </c:pt>
                      <c:pt idx="10">
                        <c:v>0.17710761414768797</c:v>
                      </c:pt>
                      <c:pt idx="11">
                        <c:v>0.19284851052845595</c:v>
                      </c:pt>
                      <c:pt idx="12">
                        <c:v>0.20858940690922392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B-E4D2-43EF-8EB0-E316DB1AFAB1}"/>
                  </c:ext>
                </c:extLst>
              </c15:ser>
            </c15:filteredScatterSeries>
            <c15:filteredScatterSeries>
              <c15:ser>
                <c:idx val="19"/>
                <c:order val="7"/>
                <c:tx>
                  <c:v>график 2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Лист1!$M$61:$Y$61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Лист1!$M$60:$Y$60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1.6070404959977622E-2</c:v>
                      </c:pt>
                      <c:pt idx="1">
                        <c:v>3.8641375314133253E-2</c:v>
                      </c:pt>
                      <c:pt idx="2">
                        <c:v>6.1212345668288877E-2</c:v>
                      </c:pt>
                      <c:pt idx="3">
                        <c:v>8.3783316022444501E-2</c:v>
                      </c:pt>
                      <c:pt idx="4">
                        <c:v>0.10635428637660013</c:v>
                      </c:pt>
                      <c:pt idx="5">
                        <c:v>0.12892525673075578</c:v>
                      </c:pt>
                      <c:pt idx="6">
                        <c:v>0.15149622708491139</c:v>
                      </c:pt>
                      <c:pt idx="7">
                        <c:v>0.17406719743906701</c:v>
                      </c:pt>
                      <c:pt idx="8">
                        <c:v>0.19663816779322263</c:v>
                      </c:pt>
                      <c:pt idx="9">
                        <c:v>0.21920913814737825</c:v>
                      </c:pt>
                      <c:pt idx="10">
                        <c:v>0.24178010850153392</c:v>
                      </c:pt>
                      <c:pt idx="11">
                        <c:v>0.26435107885568954</c:v>
                      </c:pt>
                      <c:pt idx="12">
                        <c:v>0.28692204920984515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C-E4D2-43EF-8EB0-E316DB1AFAB1}"/>
                  </c:ext>
                </c:extLst>
              </c15:ser>
            </c15:filteredScatterSeries>
            <c15:filteredScatterSeries>
              <c15:ser>
                <c:idx val="20"/>
                <c:order val="8"/>
                <c:tx>
                  <c:v>график 3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Лист1!$M$63:$Y$63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Лист1!$M$62:$Y$62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1.3297119615847008E-2</c:v>
                      </c:pt>
                      <c:pt idx="1">
                        <c:v>4.5849328779954346E-2</c:v>
                      </c:pt>
                      <c:pt idx="2">
                        <c:v>7.8401537944061683E-2</c:v>
                      </c:pt>
                      <c:pt idx="3">
                        <c:v>0.11095374710816902</c:v>
                      </c:pt>
                      <c:pt idx="4">
                        <c:v>0.14350595627227636</c:v>
                      </c:pt>
                      <c:pt idx="5">
                        <c:v>0.1760581654363837</c:v>
                      </c:pt>
                      <c:pt idx="6">
                        <c:v>0.20861037460049103</c:v>
                      </c:pt>
                      <c:pt idx="7">
                        <c:v>0.24116258376459837</c:v>
                      </c:pt>
                      <c:pt idx="8">
                        <c:v>0.27371479292870571</c:v>
                      </c:pt>
                      <c:pt idx="9">
                        <c:v>0.30626700209281305</c:v>
                      </c:pt>
                      <c:pt idx="10">
                        <c:v>0.33881921125692038</c:v>
                      </c:pt>
                      <c:pt idx="11">
                        <c:v>0.37137142042102772</c:v>
                      </c:pt>
                      <c:pt idx="12">
                        <c:v>0.40392362958513506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D-E4D2-43EF-8EB0-E316DB1AFAB1}"/>
                  </c:ext>
                </c:extLst>
              </c15:ser>
            </c15:filteredScatterSeries>
            <c15:filteredScatterSeries>
              <c15:ser>
                <c:idx val="21"/>
                <c:order val="9"/>
                <c:tx>
                  <c:v>график 4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Лист1!$M$65:$Y$65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Лист1!$M$64:$Y$64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4.2335896540292295E-3</c:v>
                      </c:pt>
                      <c:pt idx="1">
                        <c:v>5.1425147712917278E-2</c:v>
                      </c:pt>
                      <c:pt idx="2">
                        <c:v>9.8616705771805327E-2</c:v>
                      </c:pt>
                      <c:pt idx="3">
                        <c:v>0.14580826383069337</c:v>
                      </c:pt>
                      <c:pt idx="4">
                        <c:v>0.19299982188958142</c:v>
                      </c:pt>
                      <c:pt idx="5">
                        <c:v>0.24019137994846948</c:v>
                      </c:pt>
                      <c:pt idx="6">
                        <c:v>0.28738293800735748</c:v>
                      </c:pt>
                      <c:pt idx="7">
                        <c:v>0.33457449606624556</c:v>
                      </c:pt>
                      <c:pt idx="8">
                        <c:v>0.38176605412513365</c:v>
                      </c:pt>
                      <c:pt idx="9">
                        <c:v>0.42895761218402162</c:v>
                      </c:pt>
                      <c:pt idx="10">
                        <c:v>0.4761491702429097</c:v>
                      </c:pt>
                      <c:pt idx="11">
                        <c:v>0.52334072830179779</c:v>
                      </c:pt>
                      <c:pt idx="12">
                        <c:v>0.57053228636068576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E-E4D2-43EF-8EB0-E316DB1AFAB1}"/>
                  </c:ext>
                </c:extLst>
              </c15:ser>
            </c15:filteredScatterSeries>
            <c15:filteredScatterSeries>
              <c15:ser>
                <c:idx val="22"/>
                <c:order val="10"/>
                <c:tx>
                  <c:v>график 5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Лист1!$M$67:$Y$67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Лист1!$M$66:$Y$66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3.6375361845528975E-3</c:v>
                      </c:pt>
                      <c:pt idx="1">
                        <c:v>6.4079635464315943E-2</c:v>
                      </c:pt>
                      <c:pt idx="2">
                        <c:v>0.124521734744079</c:v>
                      </c:pt>
                      <c:pt idx="3">
                        <c:v>0.18496383402384206</c:v>
                      </c:pt>
                      <c:pt idx="4">
                        <c:v>0.24540593330360511</c:v>
                      </c:pt>
                      <c:pt idx="5">
                        <c:v>0.30584803258336812</c:v>
                      </c:pt>
                      <c:pt idx="6">
                        <c:v>0.3662901318631312</c:v>
                      </c:pt>
                      <c:pt idx="7">
                        <c:v>0.42673223114289427</c:v>
                      </c:pt>
                      <c:pt idx="8">
                        <c:v>0.48717433042265734</c:v>
                      </c:pt>
                      <c:pt idx="9">
                        <c:v>0.5476164297024203</c:v>
                      </c:pt>
                      <c:pt idx="10">
                        <c:v>0.60805852898218338</c:v>
                      </c:pt>
                      <c:pt idx="11">
                        <c:v>0.66850062826194645</c:v>
                      </c:pt>
                      <c:pt idx="12">
                        <c:v>0.72894272754170952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F-E4D2-43EF-8EB0-E316DB1AFAB1}"/>
                  </c:ext>
                </c:extLst>
              </c15:ser>
            </c15:filteredScatterSeries>
            <c15:filteredScatterSeries>
              <c15:ser>
                <c:idx val="23"/>
                <c:order val="11"/>
                <c:tx>
                  <c:v>график 6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Лист1!$M$69:$Y$69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Лист1!$M$68:$Y$68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1.0597433313033131E-2</c:v>
                      </c:pt>
                      <c:pt idx="1">
                        <c:v>8.3407221646032786E-2</c:v>
                      </c:pt>
                      <c:pt idx="2">
                        <c:v>0.15621700997903243</c:v>
                      </c:pt>
                      <c:pt idx="3">
                        <c:v>0.2290267983120321</c:v>
                      </c:pt>
                      <c:pt idx="4">
                        <c:v>0.30183658664503177</c:v>
                      </c:pt>
                      <c:pt idx="5">
                        <c:v>0.37464637497803144</c:v>
                      </c:pt>
                      <c:pt idx="6">
                        <c:v>0.44745616331103105</c:v>
                      </c:pt>
                      <c:pt idx="7">
                        <c:v>0.52026595164403067</c:v>
                      </c:pt>
                      <c:pt idx="8">
                        <c:v>0.59307573997703034</c:v>
                      </c:pt>
                      <c:pt idx="9">
                        <c:v>0.66588552831003001</c:v>
                      </c:pt>
                      <c:pt idx="10">
                        <c:v>0.73869531664302968</c:v>
                      </c:pt>
                      <c:pt idx="11">
                        <c:v>0.81150510497602935</c:v>
                      </c:pt>
                      <c:pt idx="12">
                        <c:v>0.8843148933090289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0-E4D2-43EF-8EB0-E316DB1AFAB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6"/>
          <c:order val="18"/>
          <c:tx>
            <c:v>график 1</c:v>
          </c:tx>
          <c:marker>
            <c:symbol val="none"/>
          </c:marker>
          <c:xVal>
            <c:numRef>
              <c:f>Лист1!$M$59:$Y$59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Лист1!$M$58:$Y$58</c:f>
              <c:numCache>
                <c:formatCode>General</c:formatCode>
                <c:ptCount val="13"/>
                <c:pt idx="0">
                  <c:v>1.9698650340008089E-2</c:v>
                </c:pt>
                <c:pt idx="1">
                  <c:v>3.543954672077608E-2</c:v>
                </c:pt>
                <c:pt idx="2">
                  <c:v>5.1180443101544064E-2</c:v>
                </c:pt>
                <c:pt idx="3">
                  <c:v>6.6921339482312048E-2</c:v>
                </c:pt>
                <c:pt idx="4">
                  <c:v>8.2662235863080039E-2</c:v>
                </c:pt>
                <c:pt idx="5">
                  <c:v>9.8403132243848029E-2</c:v>
                </c:pt>
                <c:pt idx="6">
                  <c:v>0.11414402862461601</c:v>
                </c:pt>
                <c:pt idx="7">
                  <c:v>0.12988492500538401</c:v>
                </c:pt>
                <c:pt idx="8">
                  <c:v>0.14562582138615199</c:v>
                </c:pt>
                <c:pt idx="9">
                  <c:v>0.16136671776691996</c:v>
                </c:pt>
                <c:pt idx="10">
                  <c:v>0.17710761414768797</c:v>
                </c:pt>
                <c:pt idx="11">
                  <c:v>0.19284851052845595</c:v>
                </c:pt>
                <c:pt idx="12">
                  <c:v>0.20858940690922392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4D2-43EF-8EB0-E316DB1AFAB1}"/>
            </c:ext>
          </c:extLst>
        </c:ser>
        <c:ser>
          <c:idx val="7"/>
          <c:order val="19"/>
          <c:tx>
            <c:v>график 2</c:v>
          </c:tx>
          <c:marker>
            <c:symbol val="none"/>
          </c:marker>
          <c:xVal>
            <c:numRef>
              <c:f>Лист1!$M$61:$Y$61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Лист1!$M$60:$Y$60</c:f>
              <c:numCache>
                <c:formatCode>General</c:formatCode>
                <c:ptCount val="13"/>
                <c:pt idx="0">
                  <c:v>1.6070404959977622E-2</c:v>
                </c:pt>
                <c:pt idx="1">
                  <c:v>3.8641375314133253E-2</c:v>
                </c:pt>
                <c:pt idx="2">
                  <c:v>6.1212345668288877E-2</c:v>
                </c:pt>
                <c:pt idx="3">
                  <c:v>8.3783316022444501E-2</c:v>
                </c:pt>
                <c:pt idx="4">
                  <c:v>0.10635428637660013</c:v>
                </c:pt>
                <c:pt idx="5">
                  <c:v>0.12892525673075578</c:v>
                </c:pt>
                <c:pt idx="6">
                  <c:v>0.15149622708491139</c:v>
                </c:pt>
                <c:pt idx="7">
                  <c:v>0.17406719743906701</c:v>
                </c:pt>
                <c:pt idx="8">
                  <c:v>0.19663816779322263</c:v>
                </c:pt>
                <c:pt idx="9">
                  <c:v>0.21920913814737825</c:v>
                </c:pt>
                <c:pt idx="10">
                  <c:v>0.24178010850153392</c:v>
                </c:pt>
                <c:pt idx="11">
                  <c:v>0.26435107885568954</c:v>
                </c:pt>
                <c:pt idx="12">
                  <c:v>0.28692204920984515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4D2-43EF-8EB0-E316DB1AFAB1}"/>
            </c:ext>
          </c:extLst>
        </c:ser>
        <c:ser>
          <c:idx val="8"/>
          <c:order val="20"/>
          <c:tx>
            <c:v>график 3</c:v>
          </c:tx>
          <c:marker>
            <c:symbol val="none"/>
          </c:marker>
          <c:xVal>
            <c:numRef>
              <c:f>Лист1!$M$63:$Y$63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Лист1!$M$62:$Y$62</c:f>
              <c:numCache>
                <c:formatCode>General</c:formatCode>
                <c:ptCount val="13"/>
                <c:pt idx="0">
                  <c:v>1.3297119615847008E-2</c:v>
                </c:pt>
                <c:pt idx="1">
                  <c:v>4.5849328779954346E-2</c:v>
                </c:pt>
                <c:pt idx="2">
                  <c:v>7.8401537944061683E-2</c:v>
                </c:pt>
                <c:pt idx="3">
                  <c:v>0.11095374710816902</c:v>
                </c:pt>
                <c:pt idx="4">
                  <c:v>0.14350595627227636</c:v>
                </c:pt>
                <c:pt idx="5">
                  <c:v>0.1760581654363837</c:v>
                </c:pt>
                <c:pt idx="6">
                  <c:v>0.20861037460049103</c:v>
                </c:pt>
                <c:pt idx="7">
                  <c:v>0.24116258376459837</c:v>
                </c:pt>
                <c:pt idx="8">
                  <c:v>0.27371479292870571</c:v>
                </c:pt>
                <c:pt idx="9">
                  <c:v>0.30626700209281305</c:v>
                </c:pt>
                <c:pt idx="10">
                  <c:v>0.33881921125692038</c:v>
                </c:pt>
                <c:pt idx="11">
                  <c:v>0.37137142042102772</c:v>
                </c:pt>
                <c:pt idx="12">
                  <c:v>0.40392362958513506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4D2-43EF-8EB0-E316DB1AFAB1}"/>
            </c:ext>
          </c:extLst>
        </c:ser>
        <c:ser>
          <c:idx val="9"/>
          <c:order val="21"/>
          <c:tx>
            <c:v>график 4</c:v>
          </c:tx>
          <c:marker>
            <c:symbol val="none"/>
          </c:marker>
          <c:xVal>
            <c:numRef>
              <c:f>Лист1!$M$65:$Y$65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Лист1!$M$64:$Y$64</c:f>
              <c:numCache>
                <c:formatCode>General</c:formatCode>
                <c:ptCount val="13"/>
                <c:pt idx="0">
                  <c:v>4.2335896540292295E-3</c:v>
                </c:pt>
                <c:pt idx="1">
                  <c:v>5.1425147712917278E-2</c:v>
                </c:pt>
                <c:pt idx="2">
                  <c:v>9.8616705771805327E-2</c:v>
                </c:pt>
                <c:pt idx="3">
                  <c:v>0.14580826383069337</c:v>
                </c:pt>
                <c:pt idx="4">
                  <c:v>0.19299982188958142</c:v>
                </c:pt>
                <c:pt idx="5">
                  <c:v>0.24019137994846948</c:v>
                </c:pt>
                <c:pt idx="6">
                  <c:v>0.28738293800735748</c:v>
                </c:pt>
                <c:pt idx="7">
                  <c:v>0.33457449606624556</c:v>
                </c:pt>
                <c:pt idx="8">
                  <c:v>0.38176605412513365</c:v>
                </c:pt>
                <c:pt idx="9">
                  <c:v>0.42895761218402162</c:v>
                </c:pt>
                <c:pt idx="10">
                  <c:v>0.4761491702429097</c:v>
                </c:pt>
                <c:pt idx="11">
                  <c:v>0.52334072830179779</c:v>
                </c:pt>
                <c:pt idx="12">
                  <c:v>0.57053228636068576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4D2-43EF-8EB0-E316DB1AFAB1}"/>
            </c:ext>
          </c:extLst>
        </c:ser>
        <c:ser>
          <c:idx val="10"/>
          <c:order val="22"/>
          <c:tx>
            <c:v>график 5</c:v>
          </c:tx>
          <c:marker>
            <c:symbol val="none"/>
          </c:marker>
          <c:xVal>
            <c:numRef>
              <c:f>Лист1!$M$67:$Y$67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Лист1!$M$66:$Y$66</c:f>
              <c:numCache>
                <c:formatCode>General</c:formatCode>
                <c:ptCount val="13"/>
                <c:pt idx="0">
                  <c:v>3.6375361845528975E-3</c:v>
                </c:pt>
                <c:pt idx="1">
                  <c:v>6.4079635464315943E-2</c:v>
                </c:pt>
                <c:pt idx="2">
                  <c:v>0.124521734744079</c:v>
                </c:pt>
                <c:pt idx="3">
                  <c:v>0.18496383402384206</c:v>
                </c:pt>
                <c:pt idx="4">
                  <c:v>0.24540593330360511</c:v>
                </c:pt>
                <c:pt idx="5">
                  <c:v>0.30584803258336812</c:v>
                </c:pt>
                <c:pt idx="6">
                  <c:v>0.3662901318631312</c:v>
                </c:pt>
                <c:pt idx="7">
                  <c:v>0.42673223114289427</c:v>
                </c:pt>
                <c:pt idx="8">
                  <c:v>0.48717433042265734</c:v>
                </c:pt>
                <c:pt idx="9">
                  <c:v>0.5476164297024203</c:v>
                </c:pt>
                <c:pt idx="10">
                  <c:v>0.60805852898218338</c:v>
                </c:pt>
                <c:pt idx="11">
                  <c:v>0.66850062826194645</c:v>
                </c:pt>
                <c:pt idx="12">
                  <c:v>0.72894272754170952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4D2-43EF-8EB0-E316DB1AFAB1}"/>
            </c:ext>
          </c:extLst>
        </c:ser>
        <c:ser>
          <c:idx val="11"/>
          <c:order val="23"/>
          <c:tx>
            <c:v>график 6</c:v>
          </c:tx>
          <c:marker>
            <c:symbol val="none"/>
          </c:marker>
          <c:xVal>
            <c:numRef>
              <c:f>Лист1!$M$69:$Y$69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Лист1!$M$68:$Y$68</c:f>
              <c:numCache>
                <c:formatCode>General</c:formatCode>
                <c:ptCount val="13"/>
                <c:pt idx="0">
                  <c:v>1.0597433313033131E-2</c:v>
                </c:pt>
                <c:pt idx="1">
                  <c:v>8.3407221646032786E-2</c:v>
                </c:pt>
                <c:pt idx="2">
                  <c:v>0.15621700997903243</c:v>
                </c:pt>
                <c:pt idx="3">
                  <c:v>0.2290267983120321</c:v>
                </c:pt>
                <c:pt idx="4">
                  <c:v>0.30183658664503177</c:v>
                </c:pt>
                <c:pt idx="5">
                  <c:v>0.37464637497803144</c:v>
                </c:pt>
                <c:pt idx="6">
                  <c:v>0.44745616331103105</c:v>
                </c:pt>
                <c:pt idx="7">
                  <c:v>0.52026595164403067</c:v>
                </c:pt>
                <c:pt idx="8">
                  <c:v>0.59307573997703034</c:v>
                </c:pt>
                <c:pt idx="9">
                  <c:v>0.66588552831003001</c:v>
                </c:pt>
                <c:pt idx="10">
                  <c:v>0.73869531664302968</c:v>
                </c:pt>
                <c:pt idx="11">
                  <c:v>0.81150510497602935</c:v>
                </c:pt>
                <c:pt idx="12">
                  <c:v>0.8843148933090289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4D2-43EF-8EB0-E316DB1A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44910"/>
        <c:axId val="327798860"/>
      </c:scatterChart>
      <c:valAx>
        <c:axId val="311744910"/>
        <c:scaling>
          <c:orientation val="minMax"/>
          <c:max val="1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 b="0"/>
                  <a:t>ε</a:t>
                </a:r>
                <a:r>
                  <a:rPr lang="en-US" sz="1200" b="0"/>
                  <a:t>,</a:t>
                </a:r>
                <a:r>
                  <a:rPr lang="ru-RU" sz="1200" b="0" baseline="0"/>
                  <a:t> рад</a:t>
                </a:r>
                <a:r>
                  <a:rPr lang="en-US" sz="1200" b="0" baseline="0"/>
                  <a:t>/</a:t>
                </a:r>
                <a:r>
                  <a:rPr lang="ru-RU" sz="1200" b="0" baseline="0"/>
                  <a:t>сек</a:t>
                </a:r>
                <a:endParaRPr lang="ru-RU" sz="12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27798860"/>
        <c:crosses val="autoZero"/>
        <c:crossBetween val="midCat"/>
      </c:valAx>
      <c:valAx>
        <c:axId val="327798860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М, Н*м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17449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I(R^2)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график </c:v>
          </c:tx>
          <c:marker>
            <c:symbol val="none"/>
          </c:marker>
          <c:xVal>
            <c:numRef>
              <c:f>Лист1!$S$45:$AG$45</c:f>
              <c:numCache>
                <c:formatCode>General</c:formatCode>
                <c:ptCount val="15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</c:numCache>
            </c:numRef>
          </c:xVal>
          <c:yVal>
            <c:numRef>
              <c:f>Лист1!$S$46:$AG$46</c:f>
              <c:numCache>
                <c:formatCode>General</c:formatCode>
                <c:ptCount val="15"/>
                <c:pt idx="0">
                  <c:v>6.0000000000000001E-3</c:v>
                </c:pt>
                <c:pt idx="1">
                  <c:v>1.1051999999999999E-2</c:v>
                </c:pt>
                <c:pt idx="2">
                  <c:v>1.6104E-2</c:v>
                </c:pt>
                <c:pt idx="3">
                  <c:v>2.1155999999999998E-2</c:v>
                </c:pt>
                <c:pt idx="4">
                  <c:v>2.6208000000000002E-2</c:v>
                </c:pt>
                <c:pt idx="5">
                  <c:v>3.1259999999999996E-2</c:v>
                </c:pt>
                <c:pt idx="6">
                  <c:v>3.6311999999999997E-2</c:v>
                </c:pt>
                <c:pt idx="7">
                  <c:v>4.1363999999999998E-2</c:v>
                </c:pt>
                <c:pt idx="8">
                  <c:v>4.6415999999999999E-2</c:v>
                </c:pt>
                <c:pt idx="9">
                  <c:v>5.1467999999999993E-2</c:v>
                </c:pt>
                <c:pt idx="10">
                  <c:v>5.6519999999999994E-2</c:v>
                </c:pt>
                <c:pt idx="11">
                  <c:v>6.1572000000000002E-2</c:v>
                </c:pt>
                <c:pt idx="12">
                  <c:v>6.6623999999999989E-2</c:v>
                </c:pt>
                <c:pt idx="13">
                  <c:v>7.1676000000000004E-2</c:v>
                </c:pt>
                <c:pt idx="14">
                  <c:v>7.6728000000000005E-2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7-49E6-B87A-AD99731D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84663"/>
        <c:axId val="428086842"/>
      </c:scatterChar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Лист1!$U$24:$U$29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1.0403999999999998E-2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4.0804000000000007E-2</c:v>
                </c:pt>
              </c:numCache>
            </c:numRef>
          </c:xVal>
          <c:yVal>
            <c:numRef>
              <c:f>Лист1!$V$24:$V$29</c:f>
              <c:numCache>
                <c:formatCode>General</c:formatCode>
                <c:ptCount val="6"/>
                <c:pt idx="0">
                  <c:v>1.5740896380767987E-2</c:v>
                </c:pt>
                <c:pt idx="1">
                  <c:v>2.2570970354155628E-2</c:v>
                </c:pt>
                <c:pt idx="2">
                  <c:v>3.2552209164107337E-2</c:v>
                </c:pt>
                <c:pt idx="3">
                  <c:v>4.7191558058888049E-2</c:v>
                </c:pt>
                <c:pt idx="4">
                  <c:v>6.0442099279763052E-2</c:v>
                </c:pt>
                <c:pt idx="5">
                  <c:v>7.2809788332999656E-2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A-4FA5-8FE2-C3B0A8C1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84663"/>
        <c:axId val="428086842"/>
      </c:scatterChart>
      <c:valAx>
        <c:axId val="1938484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R^2,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8086842"/>
        <c:crosses val="autoZero"/>
        <c:crossBetween val="midCat"/>
      </c:valAx>
      <c:valAx>
        <c:axId val="428086842"/>
        <c:scaling>
          <c:orientation val="minMax"/>
          <c:max val="8.0000000000000016E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I,</a:t>
                </a:r>
                <a:r>
                  <a:rPr lang="ru-RU" baseline="0"/>
                  <a:t> кг *м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848466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111701</xdr:rowOff>
    </xdr:from>
    <xdr:ext cx="5286375" cy="2828925"/>
    <xdr:graphicFrame macro="">
      <xdr:nvGraphicFramePr>
        <xdr:cNvPr id="278851133" name="Chart 1">
          <a:extLst>
            <a:ext uri="{FF2B5EF4-FFF2-40B4-BE49-F238E27FC236}">
              <a16:creationId xmlns:a16="http://schemas.microsoft.com/office/drawing/2014/main" id="{00000000-0008-0000-0000-00003DEE9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407527</xdr:colOff>
      <xdr:row>21</xdr:row>
      <xdr:rowOff>48891</xdr:rowOff>
    </xdr:from>
    <xdr:ext cx="3819525" cy="2571750"/>
    <xdr:graphicFrame macro="">
      <xdr:nvGraphicFramePr>
        <xdr:cNvPr id="192207683" name="Chart 2">
          <a:extLst>
            <a:ext uri="{FF2B5EF4-FFF2-40B4-BE49-F238E27FC236}">
              <a16:creationId xmlns:a16="http://schemas.microsoft.com/office/drawing/2014/main" id="{00000000-0008-0000-0000-000043DB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P16" zoomScaleNormal="100" workbookViewId="0">
      <selection activeCell="X38" sqref="X38"/>
    </sheetView>
  </sheetViews>
  <sheetFormatPr defaultColWidth="12.59765625" defaultRowHeight="15" customHeight="1" x14ac:dyDescent="0.25"/>
  <cols>
    <col min="1" max="1" width="12.59765625" customWidth="1"/>
    <col min="2" max="2" width="3" customWidth="1"/>
    <col min="3" max="8" width="8" customWidth="1"/>
    <col min="9" max="9" width="7.59765625" customWidth="1"/>
    <col min="10" max="10" width="9.8984375" customWidth="1"/>
    <col min="11" max="11" width="7.69921875" customWidth="1"/>
    <col min="12" max="12" width="9.5" customWidth="1"/>
    <col min="13" max="14" width="8.5" customWidth="1"/>
    <col min="15" max="15" width="10.19921875" customWidth="1"/>
    <col min="16" max="16" width="8.5" customWidth="1"/>
    <col min="17" max="18" width="8.19921875" customWidth="1"/>
    <col min="19" max="19" width="13.59765625" customWidth="1"/>
    <col min="20" max="20" width="11.8984375" customWidth="1"/>
    <col min="21" max="21" width="10.3984375" customWidth="1"/>
    <col min="22" max="22" width="8.19921875" customWidth="1"/>
    <col min="23" max="23" width="10.3984375" customWidth="1"/>
    <col min="24" max="26" width="7.59765625" customWidth="1"/>
  </cols>
  <sheetData>
    <row r="1" spans="1:18" ht="14.4" x14ac:dyDescent="0.3">
      <c r="A1" s="34" t="s">
        <v>0</v>
      </c>
      <c r="B1" s="35"/>
      <c r="C1" s="37" t="s">
        <v>1</v>
      </c>
      <c r="D1" s="38"/>
      <c r="E1" s="38"/>
      <c r="F1" s="38"/>
      <c r="G1" s="38"/>
      <c r="H1" s="39"/>
      <c r="J1" s="1" t="s">
        <v>2</v>
      </c>
      <c r="K1" s="2"/>
      <c r="L1" s="3"/>
      <c r="M1" s="40"/>
      <c r="N1" s="41"/>
      <c r="O1" s="41"/>
      <c r="P1" s="41"/>
      <c r="Q1" s="41"/>
      <c r="R1" s="33"/>
    </row>
    <row r="2" spans="1:18" ht="14.4" x14ac:dyDescent="0.3">
      <c r="A2" s="30"/>
      <c r="B2" s="36"/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6">
        <f>L18</f>
        <v>0.23682553353330288</v>
      </c>
      <c r="K2" s="42"/>
      <c r="L2" s="43"/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</row>
    <row r="3" spans="1:18" ht="14.4" x14ac:dyDescent="0.3">
      <c r="A3" s="44" t="s">
        <v>9</v>
      </c>
      <c r="B3" s="7" t="s">
        <v>10</v>
      </c>
      <c r="C3" s="23">
        <v>4.9400000000000004</v>
      </c>
      <c r="D3" s="8">
        <v>5.69</v>
      </c>
      <c r="E3" s="8">
        <v>6.63</v>
      </c>
      <c r="F3" s="8">
        <v>7.47</v>
      </c>
      <c r="G3" s="8">
        <v>8.2200000000000006</v>
      </c>
      <c r="H3" s="8">
        <v>9.44</v>
      </c>
      <c r="J3" s="9" t="s">
        <v>11</v>
      </c>
      <c r="K3" s="44" t="s">
        <v>12</v>
      </c>
      <c r="L3" s="10" t="s">
        <v>13</v>
      </c>
      <c r="M3" s="8">
        <f>(2*$J$4)/(C6*C6)</f>
        <v>5.9763677344443683E-2</v>
      </c>
      <c r="N3" s="8">
        <f t="shared" ref="N3:P3" si="0">(2*$J$4)/(D6*D6)</f>
        <v>4.4220704835920138E-2</v>
      </c>
      <c r="O3" s="8">
        <f t="shared" si="0"/>
        <v>3.2042405835379859E-2</v>
      </c>
      <c r="P3" s="8">
        <f t="shared" si="0"/>
        <v>2.6247369794818474E-2</v>
      </c>
      <c r="Q3" s="8">
        <f>(2*$J$4)/(G6*G6)</f>
        <v>2.0957024129185747E-2</v>
      </c>
      <c r="R3" s="8">
        <f>(2*$J$4)/(H6*H6)</f>
        <v>1.5677052714089746E-2</v>
      </c>
    </row>
    <row r="4" spans="1:18" ht="14.4" x14ac:dyDescent="0.3">
      <c r="A4" s="45"/>
      <c r="B4" s="11" t="s">
        <v>14</v>
      </c>
      <c r="C4" s="8">
        <v>4.83</v>
      </c>
      <c r="D4" s="8">
        <v>5.63</v>
      </c>
      <c r="E4" s="8">
        <v>6.6</v>
      </c>
      <c r="F4" s="8">
        <v>7.16</v>
      </c>
      <c r="G4" s="8">
        <v>8.06</v>
      </c>
      <c r="H4" s="8">
        <v>9.3800000000000008</v>
      </c>
      <c r="J4" s="12">
        <v>0.7</v>
      </c>
      <c r="K4" s="45"/>
      <c r="L4" s="10" t="s">
        <v>15</v>
      </c>
      <c r="M4" s="8">
        <f t="shared" ref="M4:R4" si="1">(2*M3)/$J$6</f>
        <v>2.5984207541062472</v>
      </c>
      <c r="N4" s="8">
        <f t="shared" si="1"/>
        <v>1.92263934069218</v>
      </c>
      <c r="O4" s="8">
        <f t="shared" si="1"/>
        <v>1.3931480797991243</v>
      </c>
      <c r="P4" s="8">
        <f t="shared" si="1"/>
        <v>1.1411899910790642</v>
      </c>
      <c r="Q4" s="8">
        <f t="shared" si="1"/>
        <v>0.91117496213851079</v>
      </c>
      <c r="R4" s="8">
        <f t="shared" si="1"/>
        <v>0.68161098756911942</v>
      </c>
    </row>
    <row r="5" spans="1:18" ht="14.4" x14ac:dyDescent="0.3">
      <c r="A5" s="45"/>
      <c r="B5" s="11" t="s">
        <v>16</v>
      </c>
      <c r="C5" s="8">
        <v>4.75</v>
      </c>
      <c r="D5" s="8">
        <v>5.56</v>
      </c>
      <c r="E5" s="8">
        <v>6.6</v>
      </c>
      <c r="F5" s="8">
        <v>7.28</v>
      </c>
      <c r="G5" s="8">
        <v>8.24</v>
      </c>
      <c r="H5" s="8">
        <v>9.5299999999999994</v>
      </c>
      <c r="J5" s="9" t="s">
        <v>17</v>
      </c>
      <c r="K5" s="36"/>
      <c r="L5" s="10" t="s">
        <v>18</v>
      </c>
      <c r="M5" s="8">
        <f t="shared" ref="M5:R5" si="2">(($J$6*($J$8+0.047))*(9.81908-M3))/2</f>
        <v>5.9931961537427775E-2</v>
      </c>
      <c r="N5" s="8">
        <f t="shared" si="2"/>
        <v>6.0027410931602618E-2</v>
      </c>
      <c r="O5" s="8">
        <f t="shared" si="2"/>
        <v>6.0102197865764935E-2</v>
      </c>
      <c r="P5" s="8">
        <f t="shared" si="2"/>
        <v>6.0137785182090023E-2</v>
      </c>
      <c r="Q5" s="8">
        <f t="shared" si="2"/>
        <v>6.0170273194822675E-2</v>
      </c>
      <c r="R5" s="8">
        <f t="shared" si="2"/>
        <v>6.0202697499282781E-2</v>
      </c>
    </row>
    <row r="6" spans="1:18" ht="14.4" x14ac:dyDescent="0.3">
      <c r="A6" s="36"/>
      <c r="B6" s="11" t="s">
        <v>19</v>
      </c>
      <c r="C6" s="8">
        <f t="shared" ref="C6:H6" si="3">AVERAGE(C3:C5)</f>
        <v>4.84</v>
      </c>
      <c r="D6" s="8">
        <f t="shared" si="3"/>
        <v>5.626666666666666</v>
      </c>
      <c r="E6" s="8">
        <f t="shared" si="3"/>
        <v>6.6099999999999994</v>
      </c>
      <c r="F6" s="8">
        <f t="shared" si="3"/>
        <v>7.3033333333333337</v>
      </c>
      <c r="G6" s="8">
        <f t="shared" si="3"/>
        <v>8.1733333333333338</v>
      </c>
      <c r="H6" s="8">
        <f t="shared" si="3"/>
        <v>9.4500000000000011</v>
      </c>
      <c r="J6" s="13">
        <f>0.046</f>
        <v>4.5999999999999999E-2</v>
      </c>
      <c r="K6" s="44" t="s">
        <v>20</v>
      </c>
      <c r="L6" s="10" t="s">
        <v>13</v>
      </c>
      <c r="M6" s="8">
        <f t="shared" ref="M6:P6" si="4">(2*$J$4)/(C10*C10)</f>
        <v>0.1328166834620039</v>
      </c>
      <c r="N6" s="8">
        <f t="shared" si="4"/>
        <v>9.3156060799855694E-2</v>
      </c>
      <c r="O6" s="8">
        <f t="shared" si="4"/>
        <v>6.9650778734401134E-2</v>
      </c>
      <c r="P6" s="8">
        <f t="shared" si="4"/>
        <v>5.2175727851403529E-2</v>
      </c>
      <c r="Q6" s="8">
        <f>(2*$J$4)/(G10*G10)</f>
        <v>4.0355008777214402E-2</v>
      </c>
      <c r="R6" s="8">
        <f>(2*$J$4)/(H10*H10)</f>
        <v>3.1218402207487905E-2</v>
      </c>
    </row>
    <row r="7" spans="1:18" ht="14.4" x14ac:dyDescent="0.3">
      <c r="A7" s="44" t="s">
        <v>20</v>
      </c>
      <c r="B7" s="11" t="str">
        <f t="shared" ref="B7:B10" si="5">B3</f>
        <v>t1</v>
      </c>
      <c r="C7" s="8">
        <v>3.31</v>
      </c>
      <c r="D7" s="8">
        <v>3.88</v>
      </c>
      <c r="E7" s="8">
        <v>4.53</v>
      </c>
      <c r="F7" s="8">
        <v>5.15</v>
      </c>
      <c r="G7" s="8">
        <v>5.94</v>
      </c>
      <c r="H7" s="8">
        <v>6.72</v>
      </c>
      <c r="J7" s="9" t="s">
        <v>21</v>
      </c>
      <c r="K7" s="45"/>
      <c r="L7" s="55" t="s">
        <v>15</v>
      </c>
      <c r="M7" s="8">
        <f t="shared" ref="M7:R7" si="6">(2*M6)/$J$6</f>
        <v>5.7746384113914742</v>
      </c>
      <c r="N7" s="8">
        <f t="shared" si="6"/>
        <v>4.050263513037204</v>
      </c>
      <c r="O7" s="8">
        <f t="shared" si="6"/>
        <v>3.0282947275826579</v>
      </c>
      <c r="P7" s="8">
        <f t="shared" si="6"/>
        <v>2.2685099065827621</v>
      </c>
      <c r="Q7" s="8">
        <f t="shared" si="6"/>
        <v>1.7545655990093219</v>
      </c>
      <c r="R7" s="8">
        <f t="shared" si="6"/>
        <v>1.3573218351081697</v>
      </c>
    </row>
    <row r="8" spans="1:18" ht="14.4" x14ac:dyDescent="0.3">
      <c r="A8" s="45"/>
      <c r="B8" s="11" t="str">
        <f t="shared" si="5"/>
        <v>t2</v>
      </c>
      <c r="C8" s="8">
        <v>3.15</v>
      </c>
      <c r="D8" s="8">
        <v>3.9</v>
      </c>
      <c r="E8" s="8">
        <v>4.4400000000000004</v>
      </c>
      <c r="F8" s="8">
        <v>5.19</v>
      </c>
      <c r="G8" s="8">
        <v>5.9</v>
      </c>
      <c r="H8" s="8">
        <v>6.68</v>
      </c>
      <c r="J8" s="12">
        <f>0.22</f>
        <v>0.22</v>
      </c>
      <c r="K8" s="36"/>
      <c r="L8" s="10" t="s">
        <v>18</v>
      </c>
      <c r="M8" s="8">
        <f t="shared" ref="M8:R8" si="7">(($J$6*($J$8*2+0.047))*(9.81908-M6))/2</f>
        <v>0.10849583540854209</v>
      </c>
      <c r="N8" s="8">
        <f t="shared" si="7"/>
        <v>0.1089400740429808</v>
      </c>
      <c r="O8" s="8">
        <f t="shared" si="7"/>
        <v>0.10920335670739596</v>
      </c>
      <c r="P8" s="8">
        <f t="shared" si="7"/>
        <v>0.1093990947523364</v>
      </c>
      <c r="Q8" s="8">
        <f t="shared" si="7"/>
        <v>0.10953149862668642</v>
      </c>
      <c r="R8" s="8">
        <f t="shared" si="7"/>
        <v>0.10963383775687392</v>
      </c>
    </row>
    <row r="9" spans="1:18" ht="14.4" x14ac:dyDescent="0.3">
      <c r="A9" s="45"/>
      <c r="B9" s="11" t="str">
        <f t="shared" si="5"/>
        <v>t3</v>
      </c>
      <c r="C9" s="8">
        <v>3.28</v>
      </c>
      <c r="D9" s="8">
        <v>3.85</v>
      </c>
      <c r="E9" s="8">
        <v>4.4800000000000004</v>
      </c>
      <c r="F9" s="8">
        <v>5.2</v>
      </c>
      <c r="G9" s="8">
        <v>5.83</v>
      </c>
      <c r="H9" s="8">
        <v>6.69</v>
      </c>
      <c r="J9" s="9" t="s">
        <v>22</v>
      </c>
      <c r="K9" s="44" t="s">
        <v>23</v>
      </c>
      <c r="L9" s="10" t="s">
        <v>13</v>
      </c>
      <c r="M9" s="8">
        <f t="shared" ref="M9:P9" si="8">(2*$J$4)/(C14*C14)</f>
        <v>0.19204389574759947</v>
      </c>
      <c r="N9" s="8">
        <f t="shared" si="8"/>
        <v>0.14951514374813105</v>
      </c>
      <c r="O9" s="8">
        <f t="shared" si="8"/>
        <v>0.10171387885877031</v>
      </c>
      <c r="P9" s="8">
        <f t="shared" si="8"/>
        <v>7.6545071378279067E-2</v>
      </c>
      <c r="Q9" s="8">
        <f>(2*$J$4)/(G14*G14)</f>
        <v>6.0848371171200746E-2</v>
      </c>
      <c r="R9" s="8">
        <f>(2*$J$4)/(H14*H14)</f>
        <v>4.6961585423123883E-2</v>
      </c>
    </row>
    <row r="10" spans="1:18" ht="14.4" x14ac:dyDescent="0.3">
      <c r="A10" s="36"/>
      <c r="B10" s="11" t="str">
        <f t="shared" si="5"/>
        <v>tср</v>
      </c>
      <c r="C10" s="8">
        <f t="shared" ref="C10:H10" si="9">AVERAGE(C7:C9)</f>
        <v>3.2466666666666666</v>
      </c>
      <c r="D10" s="8">
        <f t="shared" si="9"/>
        <v>3.8766666666666665</v>
      </c>
      <c r="E10" s="8">
        <f t="shared" si="9"/>
        <v>4.4833333333333334</v>
      </c>
      <c r="F10" s="8">
        <f t="shared" si="9"/>
        <v>5.18</v>
      </c>
      <c r="G10" s="8">
        <f t="shared" si="9"/>
        <v>5.8900000000000006</v>
      </c>
      <c r="H10" s="8">
        <f t="shared" si="9"/>
        <v>6.6966666666666663</v>
      </c>
      <c r="J10" s="12">
        <v>9.8190799999999996</v>
      </c>
      <c r="K10" s="45"/>
      <c r="L10" s="10" t="s">
        <v>15</v>
      </c>
      <c r="M10" s="8">
        <f t="shared" ref="M10:R10" si="10">(2*M9)/$J$6</f>
        <v>8.3497345977217172</v>
      </c>
      <c r="N10" s="8">
        <f t="shared" si="10"/>
        <v>6.5006584238317844</v>
      </c>
      <c r="O10" s="8">
        <f t="shared" si="10"/>
        <v>4.42234255907697</v>
      </c>
      <c r="P10" s="8">
        <f t="shared" si="10"/>
        <v>3.3280465816643074</v>
      </c>
      <c r="Q10" s="8">
        <f t="shared" si="10"/>
        <v>2.6455813552695977</v>
      </c>
      <c r="R10" s="8">
        <f t="shared" si="10"/>
        <v>2.0418080618749515</v>
      </c>
    </row>
    <row r="11" spans="1:18" ht="14.4" x14ac:dyDescent="0.3">
      <c r="A11" s="44" t="s">
        <v>23</v>
      </c>
      <c r="B11" s="11" t="str">
        <f t="shared" ref="B11:B14" si="11">B3</f>
        <v>t1</v>
      </c>
      <c r="C11" s="8">
        <v>2.69</v>
      </c>
      <c r="D11" s="8">
        <v>3.09</v>
      </c>
      <c r="E11" s="8">
        <v>3.66</v>
      </c>
      <c r="F11" s="8">
        <v>4.29</v>
      </c>
      <c r="G11" s="8">
        <v>4.75</v>
      </c>
      <c r="H11" s="8">
        <v>5.41</v>
      </c>
      <c r="K11" s="36"/>
      <c r="L11" s="10" t="s">
        <v>18</v>
      </c>
      <c r="M11" s="8">
        <f t="shared" ref="M11:R11" si="12">(($J$6*($J$8*3+0.047))*(9.81908-M9))/2</f>
        <v>0.15654523409124829</v>
      </c>
      <c r="N11" s="8">
        <f t="shared" si="12"/>
        <v>0.15723679412751165</v>
      </c>
      <c r="O11" s="8">
        <f t="shared" si="12"/>
        <v>0.15801409049587753</v>
      </c>
      <c r="P11" s="8">
        <f t="shared" si="12"/>
        <v>0.15842336047431782</v>
      </c>
      <c r="Q11" s="8">
        <f t="shared" si="12"/>
        <v>0.1586786045163851</v>
      </c>
      <c r="R11" s="8">
        <f t="shared" si="12"/>
        <v>0.15890441753943457</v>
      </c>
    </row>
    <row r="12" spans="1:18" ht="14.4" x14ac:dyDescent="0.3">
      <c r="A12" s="45"/>
      <c r="B12" s="11" t="str">
        <f t="shared" si="11"/>
        <v>t2</v>
      </c>
      <c r="C12" s="8">
        <v>2.72</v>
      </c>
      <c r="D12" s="8">
        <v>3.03</v>
      </c>
      <c r="E12" s="8">
        <v>3.69</v>
      </c>
      <c r="F12" s="8">
        <v>4.28</v>
      </c>
      <c r="G12" s="8">
        <v>4.8499999999999996</v>
      </c>
      <c r="H12" s="8">
        <v>5.47</v>
      </c>
      <c r="K12" s="44" t="s">
        <v>24</v>
      </c>
      <c r="L12" s="10" t="s">
        <v>13</v>
      </c>
      <c r="M12" s="8">
        <f t="shared" ref="M12:P12" si="13">(2*$J$4)/(C18*C18)</f>
        <v>0.27249134948096898</v>
      </c>
      <c r="N12" s="8">
        <f t="shared" si="13"/>
        <v>0.18923010380622832</v>
      </c>
      <c r="O12" s="8">
        <f t="shared" si="13"/>
        <v>0.13615086380159144</v>
      </c>
      <c r="P12" s="8">
        <f t="shared" si="13"/>
        <v>9.7636877603650071E-2</v>
      </c>
      <c r="Q12" s="8">
        <f>(2*$J$4)/(G18*G18)</f>
        <v>7.6306984208693515E-2</v>
      </c>
      <c r="R12" s="8">
        <f>(2*$J$4)/(H18*H18)</f>
        <v>6.2311951432284726E-2</v>
      </c>
    </row>
    <row r="13" spans="1:18" ht="14.4" x14ac:dyDescent="0.3">
      <c r="A13" s="45"/>
      <c r="B13" s="11" t="str">
        <f t="shared" si="11"/>
        <v>t3</v>
      </c>
      <c r="C13" s="8">
        <v>2.69</v>
      </c>
      <c r="D13" s="8">
        <v>3.06</v>
      </c>
      <c r="E13" s="8">
        <v>3.78</v>
      </c>
      <c r="F13" s="8">
        <v>4.26</v>
      </c>
      <c r="G13" s="8">
        <v>4.79</v>
      </c>
      <c r="H13" s="8">
        <v>5.5</v>
      </c>
      <c r="K13" s="45"/>
      <c r="L13" s="10" t="s">
        <v>15</v>
      </c>
      <c r="M13" s="8">
        <f t="shared" ref="M13:R13" si="14">(2*M12)/$J$6</f>
        <v>11.847449977433435</v>
      </c>
      <c r="N13" s="8">
        <f t="shared" si="14"/>
        <v>8.2273958176621012</v>
      </c>
      <c r="O13" s="8">
        <f t="shared" si="14"/>
        <v>5.9196027739822368</v>
      </c>
      <c r="P13" s="8">
        <f t="shared" si="14"/>
        <v>4.2450816349413074</v>
      </c>
      <c r="Q13" s="8">
        <f t="shared" si="14"/>
        <v>3.3176949655953702</v>
      </c>
      <c r="R13" s="8">
        <f t="shared" si="14"/>
        <v>2.7092152796645532</v>
      </c>
    </row>
    <row r="14" spans="1:18" ht="14.4" x14ac:dyDescent="0.3">
      <c r="A14" s="36"/>
      <c r="B14" s="11" t="str">
        <f t="shared" si="11"/>
        <v>tср</v>
      </c>
      <c r="C14" s="8">
        <f t="shared" ref="C14:H14" si="15">AVERAGE(C11:C13)</f>
        <v>2.6999999999999997</v>
      </c>
      <c r="D14" s="8">
        <f t="shared" si="15"/>
        <v>3.06</v>
      </c>
      <c r="E14" s="8">
        <f t="shared" si="15"/>
        <v>3.7099999999999995</v>
      </c>
      <c r="F14" s="8">
        <f t="shared" si="15"/>
        <v>4.2766666666666664</v>
      </c>
      <c r="G14" s="8">
        <f t="shared" si="15"/>
        <v>4.7966666666666669</v>
      </c>
      <c r="H14" s="8">
        <f t="shared" si="15"/>
        <v>5.46</v>
      </c>
      <c r="K14" s="36"/>
      <c r="L14" s="10" t="s">
        <v>18</v>
      </c>
      <c r="M14" s="8">
        <f>(($J$6*($J$8*4+0.047)) *(9.81908-M12))/2</f>
        <v>0.20354281661771625</v>
      </c>
      <c r="N14" s="8">
        <f t="shared" ref="N14:R14" si="16">(($J$6*($J$8*4+0.047))*(9.81908-N12))/2</f>
        <v>0.20531802963674742</v>
      </c>
      <c r="O14" s="8">
        <f t="shared" si="16"/>
        <v>0.20644973211288628</v>
      </c>
      <c r="P14" s="8">
        <f t="shared" si="16"/>
        <v>0.20727088881261257</v>
      </c>
      <c r="Q14" s="8">
        <f t="shared" si="16"/>
        <v>0.20772566346968643</v>
      </c>
      <c r="R14" s="8">
        <f t="shared" si="16"/>
        <v>0.20802405156351222</v>
      </c>
    </row>
    <row r="15" spans="1:18" ht="14.4" x14ac:dyDescent="0.3">
      <c r="A15" s="44" t="s">
        <v>24</v>
      </c>
      <c r="B15" s="11" t="str">
        <f t="shared" ref="B15:B18" si="17">B3</f>
        <v>t1</v>
      </c>
      <c r="C15" s="8">
        <v>2.21</v>
      </c>
      <c r="D15" s="8">
        <v>2.72</v>
      </c>
      <c r="E15" s="8">
        <v>3.21</v>
      </c>
      <c r="F15" s="8">
        <v>3.82</v>
      </c>
      <c r="G15" s="8">
        <v>4.28</v>
      </c>
      <c r="H15" s="8">
        <v>4.75</v>
      </c>
    </row>
    <row r="16" spans="1:18" ht="14.4" x14ac:dyDescent="0.3">
      <c r="A16" s="45"/>
      <c r="B16" s="11" t="str">
        <f t="shared" si="17"/>
        <v>t2</v>
      </c>
      <c r="C16" s="8">
        <v>2.31</v>
      </c>
      <c r="D16" s="8">
        <v>2.72</v>
      </c>
      <c r="E16" s="8">
        <v>3.22</v>
      </c>
      <c r="F16" s="8">
        <v>3.78</v>
      </c>
      <c r="G16" s="8">
        <v>4.1900000000000004</v>
      </c>
      <c r="H16" s="8">
        <v>4.8099999999999996</v>
      </c>
    </row>
    <row r="17" spans="1:23" ht="14.4" x14ac:dyDescent="0.3">
      <c r="A17" s="45"/>
      <c r="B17" s="11" t="str">
        <f t="shared" si="17"/>
        <v>t3</v>
      </c>
      <c r="C17" s="8">
        <v>2.2799999999999998</v>
      </c>
      <c r="D17" s="8">
        <v>2.72</v>
      </c>
      <c r="E17" s="8">
        <v>3.19</v>
      </c>
      <c r="F17" s="8">
        <v>3.76</v>
      </c>
      <c r="G17" s="8">
        <v>4.38</v>
      </c>
      <c r="H17" s="8">
        <v>4.66</v>
      </c>
      <c r="J17" s="5" t="s">
        <v>25</v>
      </c>
      <c r="K17" s="5" t="s">
        <v>26</v>
      </c>
      <c r="L17" s="14" t="s">
        <v>27</v>
      </c>
      <c r="N17" s="5" t="s">
        <v>28</v>
      </c>
      <c r="O17" s="5" t="s">
        <v>29</v>
      </c>
    </row>
    <row r="18" spans="1:23" ht="14.4" x14ac:dyDescent="0.3">
      <c r="A18" s="36"/>
      <c r="B18" s="11" t="str">
        <f t="shared" si="17"/>
        <v>tср</v>
      </c>
      <c r="C18" s="8">
        <f t="shared" ref="C18:H18" si="18">AVERAGE(C15:C17)</f>
        <v>2.2666666666666662</v>
      </c>
      <c r="D18" s="8">
        <f t="shared" si="18"/>
        <v>2.72</v>
      </c>
      <c r="E18" s="8">
        <f t="shared" si="18"/>
        <v>3.2066666666666666</v>
      </c>
      <c r="F18" s="8">
        <f t="shared" si="18"/>
        <v>3.7866666666666666</v>
      </c>
      <c r="G18" s="8">
        <f t="shared" si="18"/>
        <v>4.2833333333333341</v>
      </c>
      <c r="H18" s="8">
        <f t="shared" si="18"/>
        <v>4.7399999999999993</v>
      </c>
      <c r="J18" s="8">
        <f t="shared" ref="J18:J20" si="19">POWER(C3-$C$6,2)</f>
        <v>1.0000000000000106E-2</v>
      </c>
      <c r="K18" s="47">
        <f>SQRT(SUM(J18:J20)/6)</f>
        <v>5.5075705472861135E-2</v>
      </c>
      <c r="L18" s="28">
        <f>4.3*K18</f>
        <v>0.23682553353330288</v>
      </c>
      <c r="M18" s="15"/>
      <c r="N18" s="8">
        <v>1E-3</v>
      </c>
      <c r="O18" s="8">
        <f>SQRT(POWER((2/POWER(C6,2))*N18,2)+POWER((4*J4/POWER(C6,3))*L18,2))</f>
        <v>5.8492036093816795E-3</v>
      </c>
    </row>
    <row r="19" spans="1:23" ht="14.4" x14ac:dyDescent="0.3">
      <c r="J19" s="8">
        <f t="shared" si="19"/>
        <v>9.9999999999995736E-5</v>
      </c>
      <c r="K19" s="45"/>
      <c r="L19" s="29"/>
      <c r="M19" s="15"/>
      <c r="N19" s="5" t="s">
        <v>30</v>
      </c>
      <c r="O19" s="5" t="s">
        <v>31</v>
      </c>
    </row>
    <row r="20" spans="1:23" ht="14.4" x14ac:dyDescent="0.3">
      <c r="J20" s="16">
        <f t="shared" si="19"/>
        <v>8.0999999999999753E-3</v>
      </c>
      <c r="K20" s="45"/>
      <c r="L20" s="30"/>
      <c r="M20" s="15"/>
      <c r="N20" s="8">
        <v>5.0000000000000001E-4</v>
      </c>
      <c r="O20" s="8">
        <f>SQRT(POWER((2/POWER(M3,2))*N20,2)+POWER((4*J6/POWER(M3,3))*O18,2))</f>
        <v>5.0497650342760885</v>
      </c>
    </row>
    <row r="21" spans="1:23" ht="15.75" customHeight="1" x14ac:dyDescent="0.3">
      <c r="J21" s="3"/>
      <c r="K21" s="17"/>
      <c r="L21" s="17"/>
      <c r="M21" s="18"/>
    </row>
    <row r="22" spans="1:23" ht="15.75" customHeight="1" x14ac:dyDescent="0.3">
      <c r="J22" s="24"/>
      <c r="K22" s="31" t="s">
        <v>32</v>
      </c>
      <c r="L22" s="32"/>
      <c r="M22" s="32"/>
      <c r="N22" s="32"/>
      <c r="O22" s="32"/>
      <c r="P22" s="32"/>
    </row>
    <row r="23" spans="1:23" ht="15.75" customHeight="1" x14ac:dyDescent="0.3">
      <c r="J23" s="24"/>
      <c r="K23" s="25" t="str">
        <f t="shared" ref="K23:P23" si="20">M2</f>
        <v>1 риска</v>
      </c>
      <c r="L23" s="25" t="str">
        <f>N2</f>
        <v>2 риска</v>
      </c>
      <c r="M23" s="25" t="str">
        <f>O2</f>
        <v>3 риска</v>
      </c>
      <c r="N23" s="25" t="str">
        <f t="shared" si="20"/>
        <v>4 риска</v>
      </c>
      <c r="O23" s="25" t="str">
        <f t="shared" si="20"/>
        <v>5 риска</v>
      </c>
      <c r="P23" s="25" t="str">
        <f t="shared" si="20"/>
        <v>6 риска</v>
      </c>
      <c r="S23" s="5" t="s">
        <v>33</v>
      </c>
      <c r="T23" s="5" t="s">
        <v>34</v>
      </c>
      <c r="U23" s="5" t="s">
        <v>35</v>
      </c>
      <c r="V23" s="5" t="s">
        <v>36</v>
      </c>
      <c r="W23" s="5" t="s">
        <v>37</v>
      </c>
    </row>
    <row r="24" spans="1:23" ht="15.75" customHeight="1" x14ac:dyDescent="0.3">
      <c r="J24" s="26" t="s">
        <v>36</v>
      </c>
      <c r="K24" s="27">
        <f t="shared" ref="K24:P24" si="21">((M5-K26)*(M4-K27) + (M8-K26)*(M7-K27) + (M11-K26)*(M10-K27) + (M14-K26)*(M13-K27))/(POWER(M4-K27, 2)+POWER(M7-K27, 2)+POWER(M10-K27, 2)+POWER(M13-K27, 2))</f>
        <v>1.5740896380767987E-2</v>
      </c>
      <c r="L24" s="27">
        <f>((N5-L26)*(N4-L27) + (N8-L26)*(N7-L27) + (N11-L26)*(N10-L27) + (N14-L26)*(N13-L27))/(POWER(N4-L27, 2)+POWER(N7-L27, 2)+POWER(N10-L27, 2)+POWER(N13-L27, 2))</f>
        <v>2.2570970354155628E-2</v>
      </c>
      <c r="M24" s="27">
        <f>((O5-M26)*(O4-M27) + (O8-M26)*(O7-M27) + (O11-M26)*(O10-M27) + (O14-M26)*(O13-M27))/(POWER(O4-M27, 2)+POWER(O7-M27, 2)+POWER(O10-M27, 2)+POWER(O13-M27, 2))</f>
        <v>3.2552209164107337E-2</v>
      </c>
      <c r="N24" s="27">
        <f t="shared" si="21"/>
        <v>4.7191558058888049E-2</v>
      </c>
      <c r="O24" s="27">
        <f t="shared" si="21"/>
        <v>6.0442099279763052E-2</v>
      </c>
      <c r="P24" s="27">
        <f t="shared" si="21"/>
        <v>7.2809788332999656E-2</v>
      </c>
      <c r="S24" s="8">
        <v>1</v>
      </c>
      <c r="T24" s="8">
        <f t="shared" ref="T24:T29" si="22">(57+(S24-1)*25+20)/1000</f>
        <v>7.6999999999999999E-2</v>
      </c>
      <c r="U24" s="8">
        <f t="shared" ref="U24:U29" si="23">T24*T24</f>
        <v>5.9290000000000002E-3</v>
      </c>
      <c r="V24" s="8">
        <f>K24</f>
        <v>1.5740896380767987E-2</v>
      </c>
      <c r="W24" s="8">
        <f t="shared" ref="W24:W29" si="24">POWER(V24-($T$33+$T$32*U24),2)</f>
        <v>7.1572728752192913E-8</v>
      </c>
    </row>
    <row r="25" spans="1:23" ht="15.75" customHeight="1" x14ac:dyDescent="0.3">
      <c r="J25" s="26" t="s">
        <v>38</v>
      </c>
      <c r="K25" s="27">
        <f t="shared" ref="K25:P25" si="25">K26-K24*K27</f>
        <v>1.9698650340008089E-2</v>
      </c>
      <c r="L25" s="27">
        <f t="shared" si="25"/>
        <v>1.6070404959977622E-2</v>
      </c>
      <c r="M25" s="27">
        <f t="shared" si="25"/>
        <v>1.3297119615847008E-2</v>
      </c>
      <c r="N25" s="27">
        <f t="shared" si="25"/>
        <v>4.2335896540292295E-3</v>
      </c>
      <c r="O25" s="27">
        <f t="shared" si="25"/>
        <v>3.6375361845528975E-3</v>
      </c>
      <c r="P25" s="27">
        <f t="shared" si="25"/>
        <v>1.0597433313033131E-2</v>
      </c>
      <c r="S25" s="8">
        <v>2</v>
      </c>
      <c r="T25" s="8">
        <f t="shared" si="22"/>
        <v>0.10199999999999999</v>
      </c>
      <c r="U25" s="8">
        <f t="shared" si="23"/>
        <v>1.0403999999999998E-2</v>
      </c>
      <c r="V25" s="8">
        <f>L24</f>
        <v>2.2570970354155628E-2</v>
      </c>
      <c r="W25" s="8">
        <f t="shared" si="24"/>
        <v>9.5865831796655408E-7</v>
      </c>
    </row>
    <row r="26" spans="1:23" ht="15.75" customHeight="1" x14ac:dyDescent="0.3">
      <c r="J26" s="26" t="s">
        <v>39</v>
      </c>
      <c r="K26" s="27">
        <f t="shared" ref="K26:P26" si="26">AVERAGE(M5, M8, M11, M14)</f>
        <v>0.13212896191373361</v>
      </c>
      <c r="L26" s="27">
        <f>AVERAGE(N5, N8, N11, N14)</f>
        <v>0.13288057718471061</v>
      </c>
      <c r="M26" s="27">
        <f>AVERAGE(O5, O8, O11, O14)</f>
        <v>0.13344234429548119</v>
      </c>
      <c r="N26" s="27">
        <f t="shared" si="26"/>
        <v>0.13380778230533921</v>
      </c>
      <c r="O26" s="27">
        <f t="shared" si="26"/>
        <v>0.13402650995189516</v>
      </c>
      <c r="P26" s="27">
        <f t="shared" si="26"/>
        <v>0.13419125108977586</v>
      </c>
      <c r="S26" s="8">
        <v>3</v>
      </c>
      <c r="T26" s="8">
        <f t="shared" si="22"/>
        <v>0.127</v>
      </c>
      <c r="U26" s="8">
        <f t="shared" si="23"/>
        <v>1.6129000000000001E-2</v>
      </c>
      <c r="V26" s="8">
        <f>M24</f>
        <v>3.2552209164107337E-2</v>
      </c>
      <c r="W26" s="8">
        <f t="shared" si="24"/>
        <v>4.1748867718316551E-7</v>
      </c>
    </row>
    <row r="27" spans="1:23" ht="15.75" customHeight="1" x14ac:dyDescent="0.3">
      <c r="J27" s="26" t="s">
        <v>40</v>
      </c>
      <c r="K27" s="27">
        <f t="shared" ref="K27:P27" si="27">AVERAGE(M4, M7, M10, M13)</f>
        <v>7.1425609351632184</v>
      </c>
      <c r="L27" s="27">
        <f>AVERAGE(N4, N7, N10, N13)</f>
        <v>5.1752392738058166</v>
      </c>
      <c r="M27" s="27">
        <f>AVERAGE(O4, O7, O10, O13)</f>
        <v>3.6908470351102469</v>
      </c>
      <c r="N27" s="27">
        <f t="shared" si="27"/>
        <v>2.7457070285668603</v>
      </c>
      <c r="O27" s="27">
        <f t="shared" si="27"/>
        <v>2.1572542205032001</v>
      </c>
      <c r="P27" s="27">
        <f t="shared" si="27"/>
        <v>1.6974890410541983</v>
      </c>
      <c r="S27" s="8">
        <v>4</v>
      </c>
      <c r="T27" s="8">
        <f t="shared" si="22"/>
        <v>0.152</v>
      </c>
      <c r="U27" s="8">
        <f t="shared" si="23"/>
        <v>2.3104E-2</v>
      </c>
      <c r="V27" s="8">
        <f>N24</f>
        <v>4.7191558058888049E-2</v>
      </c>
      <c r="W27" s="8">
        <f t="shared" si="24"/>
        <v>5.0101949973039911E-6</v>
      </c>
    </row>
    <row r="28" spans="1:23" ht="15.75" customHeight="1" x14ac:dyDescent="0.3">
      <c r="S28" s="8">
        <v>5</v>
      </c>
      <c r="T28" s="8">
        <f t="shared" si="22"/>
        <v>0.17699999999999999</v>
      </c>
      <c r="U28" s="8">
        <f t="shared" si="23"/>
        <v>3.1328999999999996E-2</v>
      </c>
      <c r="V28" s="8">
        <f>O24</f>
        <v>6.0442099279763052E-2</v>
      </c>
      <c r="W28" s="8">
        <f t="shared" si="24"/>
        <v>2.6484686183266545E-6</v>
      </c>
    </row>
    <row r="29" spans="1:23" ht="15.75" customHeight="1" x14ac:dyDescent="0.3">
      <c r="J29" s="19">
        <v>-1</v>
      </c>
      <c r="K29" s="19">
        <f t="shared" ref="K29:P29" si="28">$J$29*K24+K25</f>
        <v>3.9577539592401019E-3</v>
      </c>
      <c r="L29" s="19">
        <f t="shared" si="28"/>
        <v>-6.500565394178006E-3</v>
      </c>
      <c r="M29" s="19">
        <f t="shared" si="28"/>
        <v>-1.9255089548260329E-2</v>
      </c>
      <c r="N29" s="19">
        <f t="shared" si="28"/>
        <v>-4.2957968404858819E-2</v>
      </c>
      <c r="O29" s="19">
        <f t="shared" si="28"/>
        <v>-5.6804563095210155E-2</v>
      </c>
      <c r="P29" s="19">
        <f t="shared" si="28"/>
        <v>-6.2212355019966525E-2</v>
      </c>
      <c r="S29" s="8">
        <v>6</v>
      </c>
      <c r="T29" s="8">
        <f t="shared" si="22"/>
        <v>0.20200000000000001</v>
      </c>
      <c r="U29" s="8">
        <f t="shared" si="23"/>
        <v>4.0804000000000007E-2</v>
      </c>
      <c r="V29" s="8">
        <f>P24</f>
        <v>7.2809788332999656E-2</v>
      </c>
      <c r="W29" s="8">
        <f t="shared" si="24"/>
        <v>3.8926607284163005E-6</v>
      </c>
    </row>
    <row r="30" spans="1:23" ht="15.75" customHeight="1" x14ac:dyDescent="0.3">
      <c r="J30" s="19">
        <v>11</v>
      </c>
      <c r="K30" s="19">
        <f t="shared" ref="K30:P30" si="29">$J$30*K24+K25</f>
        <v>0.19284851052845595</v>
      </c>
      <c r="L30" s="19">
        <f t="shared" si="29"/>
        <v>0.26435107885568954</v>
      </c>
      <c r="M30" s="19">
        <f t="shared" si="29"/>
        <v>0.37137142042102772</v>
      </c>
      <c r="N30" s="19">
        <f t="shared" si="29"/>
        <v>0.52334072830179779</v>
      </c>
      <c r="O30" s="19">
        <f t="shared" si="29"/>
        <v>0.66850062826194645</v>
      </c>
      <c r="P30" s="19">
        <f t="shared" si="29"/>
        <v>0.81150510497602935</v>
      </c>
      <c r="T30" s="5" t="s">
        <v>41</v>
      </c>
      <c r="U30" s="8">
        <f t="shared" ref="U30:V30" si="30">AVERAGE(U24:U29)</f>
        <v>2.1283166666666669E-2</v>
      </c>
      <c r="V30" s="8">
        <f t="shared" si="30"/>
        <v>4.1884586928446953E-2</v>
      </c>
      <c r="W30" s="8"/>
    </row>
    <row r="31" spans="1:23" ht="15.75" customHeight="1" x14ac:dyDescent="0.25"/>
    <row r="32" spans="1:23" ht="15.75" customHeight="1" x14ac:dyDescent="0.3">
      <c r="J32" s="20"/>
      <c r="S32" s="19" t="s">
        <v>42</v>
      </c>
      <c r="T32" s="19">
        <f>((U24-U30)*(V24-V30)+(U25-U30)*(V25-V30)+(U26-U30)*(V26-V30)+(U27-U30)*(V27-V30)+(U28-U30)*(V28-V30)+(U29-U30)*(V29-V30))/(POWER(U24-U30,2)+POWER(U25-U30,2)+POWER(U26-U30,2)+POWER(U27-U30,2)+POWER(U28-U30,2)+POWER(U29-U30,2))</f>
        <v>1.6852858451916055</v>
      </c>
      <c r="U32" s="19"/>
    </row>
    <row r="33" spans="1:33" ht="15.75" customHeight="1" x14ac:dyDescent="0.3">
      <c r="S33" s="19" t="s">
        <v>43</v>
      </c>
      <c r="T33" s="19">
        <f>V30-T32*U30</f>
        <v>6.0163674042598078E-3</v>
      </c>
      <c r="U33" s="19"/>
    </row>
    <row r="34" spans="1:33" ht="15.75" customHeight="1" x14ac:dyDescent="0.3">
      <c r="S34" s="19" t="s">
        <v>44</v>
      </c>
      <c r="T34" s="19">
        <f>POWER(U24-U30,2)+POWER(U25-U30,2)+POWER(U26-U30,2)+POWER(U27-U30,2)+POWER(U28-U30,2)+POWER(U29-U30,2)</f>
        <v>8.6596927083333359E-4</v>
      </c>
      <c r="U34" s="19"/>
    </row>
    <row r="35" spans="1:33" ht="15.75" customHeight="1" x14ac:dyDescent="0.3">
      <c r="D35" t="s">
        <v>12</v>
      </c>
      <c r="E35" t="s">
        <v>20</v>
      </c>
      <c r="F35" t="s">
        <v>23</v>
      </c>
      <c r="G35" t="s">
        <v>24</v>
      </c>
      <c r="N35" s="52"/>
      <c r="O35" s="52"/>
      <c r="S35" s="19"/>
      <c r="T35" s="19">
        <v>0</v>
      </c>
      <c r="U35" s="19">
        <f t="shared" ref="U35:U36" si="31">T35*$T$32+$T$33</f>
        <v>6.0163674042598078E-3</v>
      </c>
    </row>
    <row r="36" spans="1:33" ht="15.75" customHeight="1" x14ac:dyDescent="0.3">
      <c r="A36" s="46" t="s">
        <v>3</v>
      </c>
      <c r="C36" t="s">
        <v>15</v>
      </c>
      <c r="D36" s="19">
        <f t="shared" ref="D36:D37" si="32">M4</f>
        <v>2.5984207541062472</v>
      </c>
      <c r="E36" s="19">
        <f t="shared" ref="E36:E37" si="33">M7</f>
        <v>5.7746384113914742</v>
      </c>
      <c r="F36" s="19">
        <f t="shared" ref="F36:F37" si="34">M10</f>
        <v>8.3497345977217172</v>
      </c>
      <c r="G36" s="19">
        <f t="shared" ref="G36:G37" si="35">M13</f>
        <v>11.847449977433435</v>
      </c>
      <c r="H36" t="s">
        <v>48</v>
      </c>
      <c r="I36">
        <f>AVERAGE(D36:G36)</f>
        <v>7.1425609351632184</v>
      </c>
      <c r="N36" s="48"/>
      <c r="O36" s="49"/>
      <c r="P36" s="21"/>
      <c r="S36" s="19"/>
      <c r="T36" s="19">
        <v>0.1</v>
      </c>
      <c r="U36" s="19">
        <f t="shared" si="31"/>
        <v>0.17454495192342037</v>
      </c>
    </row>
    <row r="37" spans="1:33" ht="15.75" customHeight="1" x14ac:dyDescent="0.3">
      <c r="A37" s="46"/>
      <c r="C37" t="s">
        <v>47</v>
      </c>
      <c r="D37" s="19">
        <f t="shared" si="32"/>
        <v>5.9931961537427775E-2</v>
      </c>
      <c r="E37" s="19">
        <f t="shared" si="33"/>
        <v>0.10849583540854209</v>
      </c>
      <c r="F37" s="19">
        <f t="shared" si="34"/>
        <v>0.15654523409124829</v>
      </c>
      <c r="G37" s="19">
        <f t="shared" si="35"/>
        <v>0.20354281661771625</v>
      </c>
      <c r="H37" t="s">
        <v>48</v>
      </c>
      <c r="I37">
        <f>AVERAGE(D37:G37)</f>
        <v>0.13212896191373361</v>
      </c>
      <c r="N37" s="50"/>
      <c r="O37" s="50"/>
      <c r="P37" s="21"/>
    </row>
    <row r="38" spans="1:33" ht="15.75" customHeight="1" x14ac:dyDescent="0.3">
      <c r="D38" s="19"/>
      <c r="E38" s="19"/>
      <c r="F38" s="19"/>
      <c r="G38" s="19"/>
      <c r="N38" s="51"/>
      <c r="O38" s="50"/>
      <c r="P38" s="21"/>
    </row>
    <row r="39" spans="1:33" ht="15.75" customHeight="1" x14ac:dyDescent="0.3">
      <c r="A39" s="46" t="s">
        <v>4</v>
      </c>
      <c r="C39" t="s">
        <v>15</v>
      </c>
      <c r="D39" s="19">
        <f>N4</f>
        <v>1.92263934069218</v>
      </c>
      <c r="E39" s="19">
        <f>N7</f>
        <v>4.050263513037204</v>
      </c>
      <c r="F39" s="19">
        <f>N10</f>
        <v>6.5006584238317844</v>
      </c>
      <c r="G39" s="19">
        <f>N13</f>
        <v>8.2273958176621012</v>
      </c>
      <c r="H39" t="s">
        <v>48</v>
      </c>
      <c r="I39">
        <f t="shared" ref="I39:I40" si="36">AVERAGE(D39:G39)</f>
        <v>5.1752392738058166</v>
      </c>
      <c r="N39" s="53"/>
      <c r="O39" s="53"/>
      <c r="T39" s="22" t="s">
        <v>45</v>
      </c>
      <c r="U39" s="22">
        <f>(1/T34)*(SUM(W24:W29)/(6-2))</f>
        <v>3.7527440365868032E-3</v>
      </c>
    </row>
    <row r="40" spans="1:33" ht="15.75" customHeight="1" x14ac:dyDescent="0.3">
      <c r="A40" s="46"/>
      <c r="C40" t="s">
        <v>47</v>
      </c>
      <c r="D40" s="19">
        <f>N5</f>
        <v>6.0027410931602618E-2</v>
      </c>
      <c r="E40" s="19">
        <f>N8</f>
        <v>0.1089400740429808</v>
      </c>
      <c r="F40" s="19">
        <f>N11</f>
        <v>0.15723679412751165</v>
      </c>
      <c r="G40" s="19">
        <f>N14</f>
        <v>0.20531802963674742</v>
      </c>
      <c r="H40" t="s">
        <v>48</v>
      </c>
      <c r="I40">
        <f t="shared" si="36"/>
        <v>0.13288057718471061</v>
      </c>
      <c r="T40" s="22" t="s">
        <v>46</v>
      </c>
      <c r="U40" s="22">
        <f>((1/6)+(U30*U30)/T34)*(SUM(W24:W29)/4)</f>
        <v>2.2415192487566863E-6</v>
      </c>
    </row>
    <row r="41" spans="1:33" ht="15.75" customHeight="1" x14ac:dyDescent="0.25">
      <c r="K41" s="54" t="s">
        <v>49</v>
      </c>
      <c r="L41">
        <f>$K$24*L42+$K$25</f>
        <v>6.0600110313723241E-2</v>
      </c>
      <c r="M41">
        <f t="shared" ref="M41:O41" si="37">$K$24*M42+$K$25</f>
        <v>0.11059666021624613</v>
      </c>
      <c r="N41">
        <f t="shared" si="37"/>
        <v>0.15113088507739797</v>
      </c>
      <c r="O41">
        <f t="shared" si="37"/>
        <v>0.20618734612151876</v>
      </c>
    </row>
    <row r="42" spans="1:33" ht="15.75" customHeight="1" x14ac:dyDescent="0.3">
      <c r="A42" s="46" t="s">
        <v>5</v>
      </c>
      <c r="C42" t="s">
        <v>15</v>
      </c>
      <c r="D42" s="21">
        <f>O4</f>
        <v>1.3931480797991243</v>
      </c>
      <c r="E42" s="21">
        <f>O7</f>
        <v>3.0282947275826579</v>
      </c>
      <c r="F42" s="21">
        <f>O10</f>
        <v>4.42234255907697</v>
      </c>
      <c r="G42" s="21">
        <f>O13</f>
        <v>5.9196027739822368</v>
      </c>
      <c r="H42" t="s">
        <v>48</v>
      </c>
      <c r="I42">
        <f t="shared" ref="I42:I46" si="38">AVERAGE(D42:G42)</f>
        <v>3.6908470351102469</v>
      </c>
      <c r="K42" s="54" t="s">
        <v>55</v>
      </c>
      <c r="L42" s="56">
        <v>2.59842</v>
      </c>
      <c r="M42" s="56">
        <v>5.7746399999999998</v>
      </c>
      <c r="N42" s="56">
        <v>8.3497299999999992</v>
      </c>
      <c r="O42" s="56">
        <v>11.8474</v>
      </c>
    </row>
    <row r="43" spans="1:33" ht="15.75" customHeight="1" x14ac:dyDescent="0.3">
      <c r="A43" s="46"/>
      <c r="C43" t="s">
        <v>47</v>
      </c>
      <c r="D43" s="21">
        <f>O5</f>
        <v>6.0102197865764935E-2</v>
      </c>
      <c r="E43" s="21">
        <f>O8</f>
        <v>0.10920335670739596</v>
      </c>
      <c r="F43" s="21">
        <f>O11</f>
        <v>0.15801409049587753</v>
      </c>
      <c r="G43" s="21">
        <f>O14</f>
        <v>0.20644973211288628</v>
      </c>
      <c r="H43" t="s">
        <v>48</v>
      </c>
      <c r="I43">
        <f t="shared" si="38"/>
        <v>0.13344234429548119</v>
      </c>
      <c r="K43" s="54" t="s">
        <v>50</v>
      </c>
      <c r="L43">
        <f>$L$24*L44+$L$25</f>
        <v>5.9466255401691398E-2</v>
      </c>
      <c r="M43">
        <f t="shared" ref="M43:O43" si="39">$L$24*M42+$L$25</f>
        <v>0.14640963320589889</v>
      </c>
      <c r="N43">
        <f t="shared" si="39"/>
        <v>0.2045319132551815</v>
      </c>
      <c r="O43">
        <f t="shared" si="39"/>
        <v>0.28347771913380104</v>
      </c>
      <c r="R43" s="54" t="s">
        <v>61</v>
      </c>
      <c r="S43">
        <f>4*0.421</f>
        <v>1.6839999999999999</v>
      </c>
    </row>
    <row r="44" spans="1:33" ht="15.75" customHeight="1" x14ac:dyDescent="0.25">
      <c r="K44" s="54" t="s">
        <v>56</v>
      </c>
      <c r="L44" s="56">
        <v>1.9226399999999999</v>
      </c>
      <c r="M44" s="56">
        <v>4.0502599999999997</v>
      </c>
      <c r="N44" s="56">
        <v>6.5006599999999999</v>
      </c>
      <c r="O44" s="56">
        <v>8.2273999999999994</v>
      </c>
      <c r="R44" s="54" t="s">
        <v>43</v>
      </c>
      <c r="S44">
        <v>6.0000000000000001E-3</v>
      </c>
    </row>
    <row r="45" spans="1:33" ht="15.75" customHeight="1" x14ac:dyDescent="0.3">
      <c r="A45" s="46" t="s">
        <v>6</v>
      </c>
      <c r="C45" t="s">
        <v>15</v>
      </c>
      <c r="D45" s="21">
        <f>P4</f>
        <v>1.1411899910790642</v>
      </c>
      <c r="E45" s="21">
        <f>P7</f>
        <v>2.2685099065827621</v>
      </c>
      <c r="F45" s="21">
        <f>P10</f>
        <v>3.3280465816643074</v>
      </c>
      <c r="G45" s="21">
        <f>P13</f>
        <v>4.2450816349413074</v>
      </c>
      <c r="H45" t="s">
        <v>48</v>
      </c>
      <c r="I45">
        <f t="shared" si="38"/>
        <v>2.7457070285668603</v>
      </c>
      <c r="K45" s="54" t="s">
        <v>51</v>
      </c>
      <c r="L45">
        <f>$M$24*L46+$M$25</f>
        <v>5.8647164708404823E-2</v>
      </c>
      <c r="M45">
        <f t="shared" ref="M45:O45" si="40">$M$24*M46+$M$25</f>
        <v>0.11187481186646743</v>
      </c>
      <c r="N45">
        <f t="shared" si="40"/>
        <v>0.15725415394727293</v>
      </c>
      <c r="O45">
        <f t="shared" si="40"/>
        <v>0.2059932746403243</v>
      </c>
      <c r="R45" s="54" t="s">
        <v>35</v>
      </c>
      <c r="S45">
        <v>0</v>
      </c>
      <c r="T45">
        <v>3.0000000000000001E-3</v>
      </c>
      <c r="U45">
        <v>6.0000000000000001E-3</v>
      </c>
      <c r="V45">
        <v>8.9999999999999993E-3</v>
      </c>
      <c r="W45">
        <v>1.2E-2</v>
      </c>
      <c r="X45">
        <v>1.4999999999999999E-2</v>
      </c>
      <c r="Y45">
        <v>1.7999999999999999E-2</v>
      </c>
      <c r="Z45">
        <v>2.1000000000000001E-2</v>
      </c>
      <c r="AA45">
        <v>2.4E-2</v>
      </c>
      <c r="AB45">
        <v>2.7E-2</v>
      </c>
      <c r="AC45">
        <v>0.03</v>
      </c>
      <c r="AD45">
        <v>3.3000000000000002E-2</v>
      </c>
      <c r="AE45">
        <v>3.5999999999999997E-2</v>
      </c>
      <c r="AF45">
        <v>3.9E-2</v>
      </c>
      <c r="AG45">
        <v>4.2000000000000003E-2</v>
      </c>
    </row>
    <row r="46" spans="1:33" ht="15.75" customHeight="1" x14ac:dyDescent="0.3">
      <c r="A46" s="46"/>
      <c r="C46" t="s">
        <v>47</v>
      </c>
      <c r="D46" s="21">
        <f>P5</f>
        <v>6.0137785182090023E-2</v>
      </c>
      <c r="E46" s="21">
        <f>P8</f>
        <v>0.1093990947523364</v>
      </c>
      <c r="F46" s="21">
        <f>P11</f>
        <v>0.15842336047431782</v>
      </c>
      <c r="G46" s="21">
        <f>P14</f>
        <v>0.20727088881261257</v>
      </c>
      <c r="H46" t="s">
        <v>48</v>
      </c>
      <c r="I46">
        <f t="shared" si="38"/>
        <v>0.13380778230533921</v>
      </c>
      <c r="K46" s="54" t="s">
        <v>57</v>
      </c>
      <c r="L46" s="57">
        <v>1.3931480000000001</v>
      </c>
      <c r="M46" s="57">
        <v>3.028295</v>
      </c>
      <c r="N46" s="57">
        <v>4.4223429999999997</v>
      </c>
      <c r="O46" s="57">
        <v>5.9196030000000004</v>
      </c>
      <c r="R46" s="54" t="s">
        <v>36</v>
      </c>
      <c r="S46">
        <f>$S$43*S45+$S$44</f>
        <v>6.0000000000000001E-3</v>
      </c>
      <c r="T46">
        <f t="shared" ref="T46:AG46" si="41">$S$43*T45+$S$44</f>
        <v>1.1051999999999999E-2</v>
      </c>
      <c r="U46">
        <f t="shared" si="41"/>
        <v>1.6104E-2</v>
      </c>
      <c r="V46">
        <f t="shared" si="41"/>
        <v>2.1155999999999998E-2</v>
      </c>
      <c r="W46">
        <f t="shared" si="41"/>
        <v>2.6208000000000002E-2</v>
      </c>
      <c r="X46">
        <f t="shared" si="41"/>
        <v>3.1259999999999996E-2</v>
      </c>
      <c r="Y46">
        <f t="shared" si="41"/>
        <v>3.6311999999999997E-2</v>
      </c>
      <c r="Z46">
        <f t="shared" si="41"/>
        <v>4.1363999999999998E-2</v>
      </c>
      <c r="AA46">
        <f t="shared" si="41"/>
        <v>4.6415999999999999E-2</v>
      </c>
      <c r="AB46">
        <f t="shared" si="41"/>
        <v>5.1467999999999993E-2</v>
      </c>
      <c r="AC46">
        <f t="shared" si="41"/>
        <v>5.6519999999999994E-2</v>
      </c>
      <c r="AD46">
        <f t="shared" si="41"/>
        <v>6.1572000000000002E-2</v>
      </c>
      <c r="AE46">
        <f t="shared" si="41"/>
        <v>6.6623999999999989E-2</v>
      </c>
      <c r="AF46">
        <f t="shared" si="41"/>
        <v>7.1676000000000004E-2</v>
      </c>
      <c r="AG46">
        <f t="shared" si="41"/>
        <v>7.6728000000000005E-2</v>
      </c>
    </row>
    <row r="47" spans="1:33" ht="15.75" customHeight="1" x14ac:dyDescent="0.25">
      <c r="K47" s="54" t="s">
        <v>52</v>
      </c>
      <c r="L47">
        <f>$N$24*L48+$N$25</f>
        <v>5.8088123795251675E-2</v>
      </c>
      <c r="M47">
        <f t="shared" ref="M47:O47" si="42">$N$24*M48+$N$25</f>
        <v>0.11128811102619736</v>
      </c>
      <c r="N47">
        <f t="shared" si="42"/>
        <v>0.16128931287723744</v>
      </c>
      <c r="O47">
        <f t="shared" si="42"/>
        <v>0.20456562332176983</v>
      </c>
    </row>
    <row r="48" spans="1:33" ht="15.75" customHeight="1" x14ac:dyDescent="0.3">
      <c r="A48" s="46" t="s">
        <v>7</v>
      </c>
      <c r="C48" t="s">
        <v>15</v>
      </c>
      <c r="D48" s="21">
        <f>Q4</f>
        <v>0.91117496213851079</v>
      </c>
      <c r="E48" s="21">
        <f>Q7</f>
        <v>1.7545655990093219</v>
      </c>
      <c r="F48" s="21">
        <f>Q10</f>
        <v>2.6455813552695977</v>
      </c>
      <c r="G48" s="21">
        <f>Q13</f>
        <v>3.3176949655953702</v>
      </c>
      <c r="H48" t="s">
        <v>48</v>
      </c>
      <c r="I48">
        <f t="shared" ref="I48:I49" si="43">AVERAGE(D48:G48)</f>
        <v>2.1572542205032001</v>
      </c>
      <c r="K48" s="54" t="s">
        <v>59</v>
      </c>
      <c r="L48" s="57">
        <v>1.1411899999999999</v>
      </c>
      <c r="M48" s="57">
        <v>2.26851</v>
      </c>
      <c r="N48" s="57">
        <v>3.3280470000000002</v>
      </c>
      <c r="O48" s="57">
        <v>4.245082</v>
      </c>
    </row>
    <row r="49" spans="1:25" ht="15.75" customHeight="1" x14ac:dyDescent="0.3">
      <c r="A49" s="46"/>
      <c r="C49" t="s">
        <v>47</v>
      </c>
      <c r="D49" s="21">
        <f>Q5</f>
        <v>6.0170273194822675E-2</v>
      </c>
      <c r="E49" s="21">
        <f>Q8</f>
        <v>0.10953149862668642</v>
      </c>
      <c r="F49" s="21">
        <f>Q11</f>
        <v>0.1586786045163851</v>
      </c>
      <c r="G49" s="21">
        <f>Q14</f>
        <v>0.20772566346968643</v>
      </c>
      <c r="H49" t="s">
        <v>48</v>
      </c>
      <c r="I49">
        <f t="shared" si="43"/>
        <v>0.13402650995189516</v>
      </c>
      <c r="K49" s="54" t="s">
        <v>53</v>
      </c>
      <c r="L49">
        <f>$O$24*L50+$O$25</f>
        <v>5.8710865995790992E-2</v>
      </c>
      <c r="M49">
        <f t="shared" ref="M49:O49" si="44">$O$24*M50+$O$25</f>
        <v>0.10968718854944964</v>
      </c>
      <c r="N49">
        <f t="shared" si="44"/>
        <v>0.1635420056392077</v>
      </c>
      <c r="O49">
        <f t="shared" si="44"/>
        <v>0.20416598675452638</v>
      </c>
    </row>
    <row r="50" spans="1:25" ht="15.75" customHeight="1" x14ac:dyDescent="0.25">
      <c r="K50" s="54" t="s">
        <v>58</v>
      </c>
      <c r="L50" s="57">
        <v>0.91117499999999996</v>
      </c>
      <c r="M50" s="57">
        <v>1.7545660000000001</v>
      </c>
      <c r="N50" s="57">
        <v>2.645581</v>
      </c>
      <c r="O50" s="57">
        <v>3.3176950000000001</v>
      </c>
    </row>
    <row r="51" spans="1:25" ht="15.75" customHeight="1" x14ac:dyDescent="0.3">
      <c r="A51" s="46" t="s">
        <v>8</v>
      </c>
      <c r="C51" t="s">
        <v>15</v>
      </c>
      <c r="D51" s="21">
        <f>R4</f>
        <v>0.68161098756911942</v>
      </c>
      <c r="E51" s="21">
        <f>R7</f>
        <v>1.3573218351081697</v>
      </c>
      <c r="F51" s="21">
        <f>R10</f>
        <v>2.0418080618749515</v>
      </c>
      <c r="G51" s="21">
        <f>R13</f>
        <v>2.7092152796645532</v>
      </c>
      <c r="H51" t="s">
        <v>48</v>
      </c>
      <c r="I51">
        <f t="shared" ref="I51:I52" si="45">AVERAGE(D51:G51)</f>
        <v>1.6974890410541983</v>
      </c>
      <c r="K51" s="54" t="s">
        <v>54</v>
      </c>
      <c r="L51">
        <f>$P$24*L52+$P$25</f>
        <v>6.0225385948477358E-2</v>
      </c>
      <c r="M51">
        <f t="shared" ref="M51:O51" si="46">$P$24*M52+$P$25</f>
        <v>0.10942376083275689</v>
      </c>
      <c r="N51">
        <f t="shared" si="46"/>
        <v>0.15926104160965848</v>
      </c>
      <c r="O51">
        <f>$P$24*O52+$P$25</f>
        <v>0.20785480401162076</v>
      </c>
    </row>
    <row r="52" spans="1:25" ht="15.75" customHeight="1" x14ac:dyDescent="0.3">
      <c r="A52" s="46"/>
      <c r="C52" t="s">
        <v>47</v>
      </c>
      <c r="D52" s="21">
        <f>R5</f>
        <v>6.0202697499282781E-2</v>
      </c>
      <c r="E52" s="21">
        <f>R8</f>
        <v>0.10963383775687392</v>
      </c>
      <c r="F52" s="21">
        <f>R11</f>
        <v>0.15890441753943457</v>
      </c>
      <c r="G52" s="21">
        <f>R14</f>
        <v>0.20802405156351222</v>
      </c>
      <c r="H52" t="s">
        <v>48</v>
      </c>
      <c r="I52">
        <f t="shared" si="45"/>
        <v>0.13419125108977586</v>
      </c>
      <c r="K52" s="54" t="s">
        <v>60</v>
      </c>
      <c r="L52" s="57">
        <v>0.68161099999999997</v>
      </c>
      <c r="M52" s="57">
        <v>1.3573219999999999</v>
      </c>
      <c r="N52" s="57">
        <v>2.0418080000000001</v>
      </c>
      <c r="O52" s="57">
        <v>2.7092149999999999</v>
      </c>
    </row>
    <row r="53" spans="1:25" ht="15.75" customHeight="1" x14ac:dyDescent="0.25"/>
    <row r="54" spans="1:25" ht="15.75" customHeight="1" x14ac:dyDescent="0.25"/>
    <row r="55" spans="1:25" ht="15.75" customHeight="1" x14ac:dyDescent="0.25"/>
    <row r="56" spans="1:25" ht="15.75" customHeight="1" x14ac:dyDescent="0.25"/>
    <row r="57" spans="1:25" ht="15.75" customHeight="1" x14ac:dyDescent="0.25"/>
    <row r="58" spans="1:25" ht="15.75" customHeight="1" x14ac:dyDescent="0.25">
      <c r="L58" s="54" t="s">
        <v>49</v>
      </c>
      <c r="M58">
        <f>$K$24*M59+$K$25</f>
        <v>1.9698650340008089E-2</v>
      </c>
      <c r="N58">
        <f t="shared" ref="N58:Y58" si="47">$K$24*N59+$K$25</f>
        <v>3.543954672077608E-2</v>
      </c>
      <c r="O58">
        <f t="shared" si="47"/>
        <v>5.1180443101544064E-2</v>
      </c>
      <c r="P58">
        <f t="shared" si="47"/>
        <v>6.6921339482312048E-2</v>
      </c>
      <c r="Q58">
        <f t="shared" si="47"/>
        <v>8.2662235863080039E-2</v>
      </c>
      <c r="R58">
        <f t="shared" si="47"/>
        <v>9.8403132243848029E-2</v>
      </c>
      <c r="S58">
        <f t="shared" si="47"/>
        <v>0.11414402862461601</v>
      </c>
      <c r="T58">
        <f t="shared" si="47"/>
        <v>0.12988492500538401</v>
      </c>
      <c r="U58">
        <f t="shared" si="47"/>
        <v>0.14562582138615199</v>
      </c>
      <c r="V58">
        <f t="shared" si="47"/>
        <v>0.16136671776691996</v>
      </c>
      <c r="W58">
        <f t="shared" si="47"/>
        <v>0.17710761414768797</v>
      </c>
      <c r="X58">
        <f t="shared" si="47"/>
        <v>0.19284851052845595</v>
      </c>
      <c r="Y58">
        <f t="shared" si="47"/>
        <v>0.20858940690922392</v>
      </c>
    </row>
    <row r="59" spans="1:25" ht="15.75" customHeight="1" x14ac:dyDescent="0.25">
      <c r="L59" s="54" t="s">
        <v>55</v>
      </c>
      <c r="M59" s="56">
        <v>0</v>
      </c>
      <c r="N59" s="56">
        <v>1</v>
      </c>
      <c r="O59" s="56">
        <v>2</v>
      </c>
      <c r="P59" s="56">
        <v>3</v>
      </c>
      <c r="Q59" s="56">
        <v>4</v>
      </c>
      <c r="R59" s="56">
        <v>5</v>
      </c>
      <c r="S59" s="56">
        <v>6</v>
      </c>
      <c r="T59" s="56">
        <v>7</v>
      </c>
      <c r="U59" s="56">
        <v>8</v>
      </c>
      <c r="V59" s="56">
        <v>9</v>
      </c>
      <c r="W59" s="56">
        <v>10</v>
      </c>
      <c r="X59" s="56">
        <v>11</v>
      </c>
      <c r="Y59" s="56">
        <v>12</v>
      </c>
    </row>
    <row r="60" spans="1:25" ht="15.75" customHeight="1" x14ac:dyDescent="0.25">
      <c r="L60" s="54" t="s">
        <v>50</v>
      </c>
      <c r="M60">
        <f>$L$24*M61+$L$25</f>
        <v>1.6070404959977622E-2</v>
      </c>
      <c r="N60">
        <f t="shared" ref="N60:Y60" si="48">$L$24*N61+$L$25</f>
        <v>3.8641375314133253E-2</v>
      </c>
      <c r="O60">
        <f t="shared" si="48"/>
        <v>6.1212345668288877E-2</v>
      </c>
      <c r="P60">
        <f t="shared" si="48"/>
        <v>8.3783316022444501E-2</v>
      </c>
      <c r="Q60">
        <f t="shared" si="48"/>
        <v>0.10635428637660013</v>
      </c>
      <c r="R60">
        <f t="shared" si="48"/>
        <v>0.12892525673075578</v>
      </c>
      <c r="S60">
        <f t="shared" si="48"/>
        <v>0.15149622708491139</v>
      </c>
      <c r="T60">
        <f t="shared" si="48"/>
        <v>0.17406719743906701</v>
      </c>
      <c r="U60">
        <f t="shared" si="48"/>
        <v>0.19663816779322263</v>
      </c>
      <c r="V60">
        <f t="shared" si="48"/>
        <v>0.21920913814737825</v>
      </c>
      <c r="W60">
        <f t="shared" si="48"/>
        <v>0.24178010850153392</v>
      </c>
      <c r="X60">
        <f t="shared" si="48"/>
        <v>0.26435107885568954</v>
      </c>
      <c r="Y60">
        <f t="shared" si="48"/>
        <v>0.28692204920984515</v>
      </c>
    </row>
    <row r="61" spans="1:25" ht="15.75" customHeight="1" x14ac:dyDescent="0.25">
      <c r="L61" s="54" t="s">
        <v>56</v>
      </c>
      <c r="M61" s="56">
        <v>0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</row>
    <row r="62" spans="1:25" ht="15.75" customHeight="1" x14ac:dyDescent="0.25">
      <c r="L62" s="54" t="s">
        <v>51</v>
      </c>
      <c r="M62">
        <f>$M$24*M63+$M$25</f>
        <v>1.3297119615847008E-2</v>
      </c>
      <c r="N62">
        <f t="shared" ref="N62:Y62" si="49">$M$24*N63+$M$25</f>
        <v>4.5849328779954346E-2</v>
      </c>
      <c r="O62">
        <f t="shared" si="49"/>
        <v>7.8401537944061683E-2</v>
      </c>
      <c r="P62">
        <f t="shared" si="49"/>
        <v>0.11095374710816902</v>
      </c>
      <c r="Q62">
        <f t="shared" si="49"/>
        <v>0.14350595627227636</v>
      </c>
      <c r="R62">
        <f t="shared" si="49"/>
        <v>0.1760581654363837</v>
      </c>
      <c r="S62">
        <f t="shared" si="49"/>
        <v>0.20861037460049103</v>
      </c>
      <c r="T62">
        <f t="shared" si="49"/>
        <v>0.24116258376459837</v>
      </c>
      <c r="U62">
        <f t="shared" si="49"/>
        <v>0.27371479292870571</v>
      </c>
      <c r="V62">
        <f t="shared" si="49"/>
        <v>0.30626700209281305</v>
      </c>
      <c r="W62">
        <f t="shared" si="49"/>
        <v>0.33881921125692038</v>
      </c>
      <c r="X62">
        <f t="shared" si="49"/>
        <v>0.37137142042102772</v>
      </c>
      <c r="Y62">
        <f t="shared" si="49"/>
        <v>0.40392362958513506</v>
      </c>
    </row>
    <row r="63" spans="1:25" ht="15.75" customHeight="1" x14ac:dyDescent="0.25">
      <c r="L63" s="54" t="s">
        <v>57</v>
      </c>
      <c r="M63" s="56">
        <v>0</v>
      </c>
      <c r="N63" s="56">
        <v>1</v>
      </c>
      <c r="O63" s="56">
        <v>2</v>
      </c>
      <c r="P63" s="56">
        <v>3</v>
      </c>
      <c r="Q63" s="56">
        <v>4</v>
      </c>
      <c r="R63" s="56">
        <v>5</v>
      </c>
      <c r="S63" s="56">
        <v>6</v>
      </c>
      <c r="T63" s="56">
        <v>7</v>
      </c>
      <c r="U63" s="56">
        <v>8</v>
      </c>
      <c r="V63" s="56">
        <v>9</v>
      </c>
      <c r="W63" s="56">
        <v>10</v>
      </c>
      <c r="X63" s="56">
        <v>11</v>
      </c>
      <c r="Y63" s="56">
        <v>12</v>
      </c>
    </row>
    <row r="64" spans="1:25" ht="15.75" customHeight="1" x14ac:dyDescent="0.25">
      <c r="L64" s="54" t="s">
        <v>52</v>
      </c>
      <c r="M64">
        <f>$N$24*M65+$N$25</f>
        <v>4.2335896540292295E-3</v>
      </c>
      <c r="N64">
        <f t="shared" ref="N64:Y64" si="50">$N$24*N65+$N$25</f>
        <v>5.1425147712917278E-2</v>
      </c>
      <c r="O64">
        <f t="shared" si="50"/>
        <v>9.8616705771805327E-2</v>
      </c>
      <c r="P64">
        <f t="shared" si="50"/>
        <v>0.14580826383069337</v>
      </c>
      <c r="Q64">
        <f t="shared" si="50"/>
        <v>0.19299982188958142</v>
      </c>
      <c r="R64">
        <f t="shared" si="50"/>
        <v>0.24019137994846948</v>
      </c>
      <c r="S64">
        <f t="shared" si="50"/>
        <v>0.28738293800735748</v>
      </c>
      <c r="T64">
        <f t="shared" si="50"/>
        <v>0.33457449606624556</v>
      </c>
      <c r="U64">
        <f t="shared" si="50"/>
        <v>0.38176605412513365</v>
      </c>
      <c r="V64">
        <f t="shared" si="50"/>
        <v>0.42895761218402162</v>
      </c>
      <c r="W64">
        <f t="shared" si="50"/>
        <v>0.4761491702429097</v>
      </c>
      <c r="X64">
        <f t="shared" si="50"/>
        <v>0.52334072830179779</v>
      </c>
      <c r="Y64">
        <f t="shared" si="50"/>
        <v>0.57053228636068576</v>
      </c>
    </row>
    <row r="65" spans="12:25" ht="15.75" customHeight="1" x14ac:dyDescent="0.25">
      <c r="L65" s="54" t="s">
        <v>59</v>
      </c>
      <c r="M65" s="56">
        <v>0</v>
      </c>
      <c r="N65" s="56">
        <v>1</v>
      </c>
      <c r="O65" s="56">
        <v>2</v>
      </c>
      <c r="P65" s="56">
        <v>3</v>
      </c>
      <c r="Q65" s="56">
        <v>4</v>
      </c>
      <c r="R65" s="56">
        <v>5</v>
      </c>
      <c r="S65" s="56">
        <v>6</v>
      </c>
      <c r="T65" s="56">
        <v>7</v>
      </c>
      <c r="U65" s="56">
        <v>8</v>
      </c>
      <c r="V65" s="56">
        <v>9</v>
      </c>
      <c r="W65" s="56">
        <v>10</v>
      </c>
      <c r="X65" s="56">
        <v>11</v>
      </c>
      <c r="Y65" s="56">
        <v>12</v>
      </c>
    </row>
    <row r="66" spans="12:25" ht="15.75" customHeight="1" x14ac:dyDescent="0.25">
      <c r="L66" s="54" t="s">
        <v>53</v>
      </c>
      <c r="M66">
        <f>$O$24*M67+$O$25</f>
        <v>3.6375361845528975E-3</v>
      </c>
      <c r="N66">
        <f t="shared" ref="N66:Y66" si="51">$O$24*N67+$O$25</f>
        <v>6.4079635464315943E-2</v>
      </c>
      <c r="O66">
        <f t="shared" si="51"/>
        <v>0.124521734744079</v>
      </c>
      <c r="P66">
        <f t="shared" si="51"/>
        <v>0.18496383402384206</v>
      </c>
      <c r="Q66">
        <f t="shared" si="51"/>
        <v>0.24540593330360511</v>
      </c>
      <c r="R66">
        <f t="shared" si="51"/>
        <v>0.30584803258336812</v>
      </c>
      <c r="S66">
        <f t="shared" si="51"/>
        <v>0.3662901318631312</v>
      </c>
      <c r="T66">
        <f t="shared" si="51"/>
        <v>0.42673223114289427</v>
      </c>
      <c r="U66">
        <f t="shared" si="51"/>
        <v>0.48717433042265734</v>
      </c>
      <c r="V66">
        <f t="shared" si="51"/>
        <v>0.5476164297024203</v>
      </c>
      <c r="W66">
        <f t="shared" si="51"/>
        <v>0.60805852898218338</v>
      </c>
      <c r="X66">
        <f t="shared" si="51"/>
        <v>0.66850062826194645</v>
      </c>
      <c r="Y66">
        <f t="shared" si="51"/>
        <v>0.72894272754170952</v>
      </c>
    </row>
    <row r="67" spans="12:25" ht="15.75" customHeight="1" x14ac:dyDescent="0.25">
      <c r="L67" s="54" t="s">
        <v>58</v>
      </c>
      <c r="M67" s="56">
        <v>0</v>
      </c>
      <c r="N67" s="56">
        <v>1</v>
      </c>
      <c r="O67" s="56">
        <v>2</v>
      </c>
      <c r="P67" s="56">
        <v>3</v>
      </c>
      <c r="Q67" s="56">
        <v>4</v>
      </c>
      <c r="R67" s="56">
        <v>5</v>
      </c>
      <c r="S67" s="56">
        <v>6</v>
      </c>
      <c r="T67" s="56">
        <v>7</v>
      </c>
      <c r="U67" s="56">
        <v>8</v>
      </c>
      <c r="V67" s="56">
        <v>9</v>
      </c>
      <c r="W67" s="56">
        <v>10</v>
      </c>
      <c r="X67" s="56">
        <v>11</v>
      </c>
      <c r="Y67" s="56">
        <v>12</v>
      </c>
    </row>
    <row r="68" spans="12:25" ht="15.75" customHeight="1" x14ac:dyDescent="0.25">
      <c r="L68" s="54" t="s">
        <v>54</v>
      </c>
      <c r="M68">
        <f>$P$24*M69+$P$25</f>
        <v>1.0597433313033131E-2</v>
      </c>
      <c r="N68">
        <f t="shared" ref="N68:Y68" si="52">$P$24*N69+$P$25</f>
        <v>8.3407221646032786E-2</v>
      </c>
      <c r="O68">
        <f t="shared" si="52"/>
        <v>0.15621700997903243</v>
      </c>
      <c r="P68">
        <f t="shared" si="52"/>
        <v>0.2290267983120321</v>
      </c>
      <c r="Q68">
        <f t="shared" si="52"/>
        <v>0.30183658664503177</v>
      </c>
      <c r="R68">
        <f t="shared" si="52"/>
        <v>0.37464637497803144</v>
      </c>
      <c r="S68">
        <f t="shared" si="52"/>
        <v>0.44745616331103105</v>
      </c>
      <c r="T68">
        <f t="shared" si="52"/>
        <v>0.52026595164403067</v>
      </c>
      <c r="U68">
        <f t="shared" si="52"/>
        <v>0.59307573997703034</v>
      </c>
      <c r="V68">
        <f t="shared" si="52"/>
        <v>0.66588552831003001</v>
      </c>
      <c r="W68">
        <f t="shared" si="52"/>
        <v>0.73869531664302968</v>
      </c>
      <c r="X68">
        <f t="shared" si="52"/>
        <v>0.81150510497602935</v>
      </c>
      <c r="Y68">
        <f t="shared" si="52"/>
        <v>0.8843148933090289</v>
      </c>
    </row>
    <row r="69" spans="12:25" ht="15.75" customHeight="1" x14ac:dyDescent="0.25">
      <c r="L69" s="54" t="s">
        <v>60</v>
      </c>
      <c r="M69" s="56">
        <v>0</v>
      </c>
      <c r="N69" s="56">
        <v>1</v>
      </c>
      <c r="O69" s="56">
        <v>2</v>
      </c>
      <c r="P69" s="56">
        <v>3</v>
      </c>
      <c r="Q69" s="56">
        <v>4</v>
      </c>
      <c r="R69" s="56">
        <v>5</v>
      </c>
      <c r="S69" s="56">
        <v>6</v>
      </c>
      <c r="T69" s="56">
        <v>7</v>
      </c>
      <c r="U69" s="56">
        <v>8</v>
      </c>
      <c r="V69" s="56">
        <v>9</v>
      </c>
      <c r="W69" s="56">
        <v>10</v>
      </c>
      <c r="X69" s="56">
        <v>11</v>
      </c>
      <c r="Y69" s="56">
        <v>12</v>
      </c>
    </row>
    <row r="70" spans="12:25" ht="15.75" customHeight="1" x14ac:dyDescent="0.25"/>
    <row r="71" spans="12:25" ht="15.75" customHeight="1" x14ac:dyDescent="0.25"/>
    <row r="72" spans="12:25" ht="15.75" customHeight="1" x14ac:dyDescent="0.25"/>
    <row r="73" spans="12:25" ht="15.75" customHeight="1" x14ac:dyDescent="0.25"/>
    <row r="74" spans="12:25" ht="15.75" customHeight="1" x14ac:dyDescent="0.25"/>
    <row r="75" spans="12:25" ht="15.75" customHeight="1" x14ac:dyDescent="0.25"/>
    <row r="76" spans="12:25" ht="15.75" customHeight="1" x14ac:dyDescent="0.25"/>
    <row r="77" spans="12:25" ht="15.75" customHeight="1" x14ac:dyDescent="0.25"/>
    <row r="78" spans="12:25" ht="15.75" customHeight="1" x14ac:dyDescent="0.25"/>
    <row r="79" spans="12:25" ht="15.75" customHeight="1" x14ac:dyDescent="0.25"/>
    <row r="80" spans="12:2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K12:K14"/>
    <mergeCell ref="K18:K20"/>
    <mergeCell ref="A51:A52"/>
    <mergeCell ref="A48:A49"/>
    <mergeCell ref="A45:A46"/>
    <mergeCell ref="A42:A43"/>
    <mergeCell ref="A39:A40"/>
    <mergeCell ref="L18:L20"/>
    <mergeCell ref="K22:P22"/>
    <mergeCell ref="A1:A2"/>
    <mergeCell ref="B1:B2"/>
    <mergeCell ref="C1:H1"/>
    <mergeCell ref="M1:R1"/>
    <mergeCell ref="K2:L2"/>
    <mergeCell ref="K3:K5"/>
    <mergeCell ref="K6:K8"/>
    <mergeCell ref="A36:A37"/>
    <mergeCell ref="A3:A6"/>
    <mergeCell ref="A7:A10"/>
    <mergeCell ref="A11:A14"/>
    <mergeCell ref="A15:A18"/>
    <mergeCell ref="K9:K1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Lord Kelvin</cp:lastModifiedBy>
  <dcterms:created xsi:type="dcterms:W3CDTF">2020-10-19T16:15:41Z</dcterms:created>
  <dcterms:modified xsi:type="dcterms:W3CDTF">2020-11-17T06:34:29Z</dcterms:modified>
</cp:coreProperties>
</file>