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j+lH0VYxS1I7SUa6Xn6TeRs3izw=="/>
    </ext>
  </extLst>
</workbook>
</file>

<file path=xl/sharedStrings.xml><?xml version="1.0" encoding="utf-8"?>
<sst xmlns="http://schemas.openxmlformats.org/spreadsheetml/2006/main" count="70" uniqueCount="51">
  <si>
    <t>Масса груза, гр</t>
  </si>
  <si>
    <t>Положение утяжелителей</t>
  </si>
  <si>
    <t>dt1</t>
  </si>
  <si>
    <t>1 риска</t>
  </si>
  <si>
    <t>2 риска</t>
  </si>
  <si>
    <t>3 риска</t>
  </si>
  <si>
    <t>4 риска</t>
  </si>
  <si>
    <t>5 риска</t>
  </si>
  <si>
    <t>6 риска</t>
  </si>
  <si>
    <t xml:space="preserve">	m1</t>
  </si>
  <si>
    <t>t1</t>
  </si>
  <si>
    <t>h</t>
  </si>
  <si>
    <t>m1</t>
  </si>
  <si>
    <t>a</t>
  </si>
  <si>
    <t>t2</t>
  </si>
  <si>
    <t>ε</t>
  </si>
  <si>
    <t>t3</t>
  </si>
  <si>
    <t>d</t>
  </si>
  <si>
    <t>M</t>
  </si>
  <si>
    <t>tср</t>
  </si>
  <si>
    <t>m2</t>
  </si>
  <si>
    <t>m</t>
  </si>
  <si>
    <t>g</t>
  </si>
  <si>
    <t>m3</t>
  </si>
  <si>
    <t>m4</t>
  </si>
  <si>
    <t>(ti-tср)^2</t>
  </si>
  <si>
    <t>СКО</t>
  </si>
  <si>
    <t>dt_cp</t>
  </si>
  <si>
    <t>dh</t>
  </si>
  <si>
    <t>da</t>
  </si>
  <si>
    <t>dd</t>
  </si>
  <si>
    <t>dε</t>
  </si>
  <si>
    <t>М = Мтр + Iε</t>
  </si>
  <si>
    <t>Номер риски</t>
  </si>
  <si>
    <t>R</t>
  </si>
  <si>
    <t>R^2</t>
  </si>
  <si>
    <t>I</t>
  </si>
  <si>
    <t>d_i^2</t>
  </si>
  <si>
    <t>Mтр</t>
  </si>
  <si>
    <t>Mcр</t>
  </si>
  <si>
    <t>εcp</t>
  </si>
  <si>
    <t>Средние:</t>
  </si>
  <si>
    <t>4*mут</t>
  </si>
  <si>
    <t>I0</t>
  </si>
  <si>
    <t>D</t>
  </si>
  <si>
    <t>В вывод:</t>
  </si>
  <si>
    <t>Погрешность:</t>
  </si>
  <si>
    <t>i_0</t>
  </si>
  <si>
    <t>mут</t>
  </si>
  <si>
    <t>S_I_0</t>
  </si>
  <si>
    <t>S_4mут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</si>
</sst>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i/>
      <sz val="11.0"/>
      <color rgb="FF7F7F7F"/>
      <name val="Calibri"/>
    </font>
    <font>
      <sz val="11.0"/>
      <color theme="0"/>
      <name val="Calibri"/>
    </font>
    <font>
      <color theme="1"/>
      <name val="Calibri"/>
    </font>
    <font>
      <sz val="11.0"/>
      <color rgb="FFA5A5A5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18">
    <border/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1" numFmtId="0" xfId="0" applyBorder="1" applyFont="1"/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right"/>
    </xf>
    <xf borderId="7" fillId="0" fontId="1" numFmtId="0" xfId="0" applyBorder="1" applyFont="1"/>
    <xf borderId="8" fillId="0" fontId="1" numFmtId="0" xfId="0" applyBorder="1" applyFont="1"/>
    <xf borderId="4" fillId="0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0" fontId="1" numFmtId="0" xfId="0" applyAlignment="1" applyBorder="1" applyFont="1">
      <alignment horizontal="right"/>
    </xf>
    <xf borderId="14" fillId="0" fontId="1" numFmtId="0" xfId="0" applyAlignment="1" applyBorder="1" applyFont="1">
      <alignment horizontal="center"/>
    </xf>
    <xf borderId="15" fillId="0" fontId="2" numFmtId="0" xfId="0" applyBorder="1" applyFont="1"/>
    <xf borderId="16" fillId="2" fontId="1" numFmtId="0" xfId="0" applyAlignment="1" applyBorder="1" applyFont="1">
      <alignment horizontal="center"/>
    </xf>
    <xf borderId="10" fillId="0" fontId="3" numFmtId="0" xfId="0" applyBorder="1" applyFont="1"/>
    <xf borderId="12" fillId="0" fontId="1" numFmtId="0" xfId="0" applyBorder="1" applyFont="1"/>
    <xf borderId="12" fillId="2" fontId="1" numFmtId="0" xfId="0" applyAlignment="1" applyBorder="1" applyFont="1">
      <alignment horizontal="right"/>
    </xf>
    <xf borderId="12" fillId="0" fontId="3" numFmtId="0" xfId="0" applyAlignment="1" applyBorder="1" applyFont="1">
      <alignment horizontal="right"/>
    </xf>
    <xf borderId="2" fillId="0" fontId="2" numFmtId="0" xfId="0" applyBorder="1" applyFont="1"/>
    <xf borderId="12" fillId="0" fontId="3" numFmtId="0" xfId="0" applyBorder="1" applyFont="1"/>
    <xf borderId="12" fillId="0" fontId="1" numFmtId="0" xfId="0" applyAlignment="1" applyBorder="1" applyFont="1">
      <alignment horizontal="right"/>
    </xf>
    <xf borderId="12" fillId="0" fontId="1" numFmtId="0" xfId="0" applyAlignment="1" applyBorder="1" applyFont="1">
      <alignment horizontal="right" readingOrder="0"/>
    </xf>
    <xf borderId="12" fillId="2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7" fillId="0" fontId="2" numFmtId="0" xfId="0" applyBorder="1" applyFont="1"/>
    <xf borderId="16" fillId="0" fontId="1" numFmtId="0" xfId="0" applyBorder="1" applyFont="1"/>
    <xf borderId="14" fillId="0" fontId="2" numFmtId="0" xfId="0" applyBorder="1" applyFont="1"/>
    <xf borderId="8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3" fillId="2" fontId="1" numFmtId="0" xfId="0" applyAlignment="1" applyBorder="1" applyFont="1">
      <alignment horizontal="center"/>
    </xf>
    <xf borderId="0" fillId="0" fontId="3" numFmtId="0" xfId="0" applyFont="1"/>
    <xf borderId="0" fillId="0" fontId="1" numFmtId="2" xfId="0" applyFont="1" applyNumberFormat="1"/>
    <xf borderId="13" fillId="3" fontId="4" numFmtId="0" xfId="0" applyAlignment="1" applyBorder="1" applyFill="1" applyFont="1">
      <alignment horizontal="center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M(ε) </a:t>
            </a:r>
          </a:p>
        </c:rich>
      </c:tx>
      <c:overlay val="0"/>
    </c:title>
    <c:plotArea>
      <c:layout>
        <c:manualLayout>
          <c:xMode val="edge"/>
          <c:yMode val="edge"/>
          <c:x val="0.1021313995152016"/>
          <c:y val="0.24288604785707435"/>
          <c:w val="0.8708343874254786"/>
          <c:h val="0.637941524978884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'Лист1'!$D$36:$G$36</c:f>
            </c:numRef>
          </c:xVal>
          <c:yVal>
            <c:numRef>
              <c:f>'Лист1'!$D$37:$G$37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44910"/>
        <c:axId val="327798860"/>
      </c:scatterChart>
      <c:valAx>
        <c:axId val="311744910"/>
        <c:scaling>
          <c:orientation val="minMax"/>
          <c:max val="10.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7798860"/>
      </c:valAx>
      <c:valAx>
        <c:axId val="32779886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174491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I(R^2)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'Лист1'!$U$24:$U$29</c:f>
            </c:numRef>
          </c:xVal>
          <c:yVal>
            <c:numRef>
              <c:f>'Лист1'!$V$24:$V$29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84663"/>
        <c:axId val="428086842"/>
      </c:scatterChart>
      <c:valAx>
        <c:axId val="1938484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8086842"/>
      </c:valAx>
      <c:valAx>
        <c:axId val="42808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848466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18</xdr:row>
      <xdr:rowOff>180975</xdr:rowOff>
    </xdr:from>
    <xdr:ext cx="5286375" cy="2828925"/>
    <xdr:graphicFrame>
      <xdr:nvGraphicFramePr>
        <xdr:cNvPr id="2788511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133350</xdr:colOff>
      <xdr:row>8</xdr:row>
      <xdr:rowOff>9525</xdr:rowOff>
    </xdr:from>
    <xdr:ext cx="3819525" cy="2571750"/>
    <xdr:graphicFrame>
      <xdr:nvGraphicFramePr>
        <xdr:cNvPr id="19220768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.0"/>
    <col customWidth="1" min="3" max="8" width="8.0"/>
    <col customWidth="1" min="9" max="9" width="7.63"/>
    <col customWidth="1" min="10" max="10" width="9.88"/>
    <col customWidth="1" min="11" max="11" width="7.75"/>
    <col customWidth="1" min="12" max="12" width="9.5"/>
    <col customWidth="1" min="13" max="14" width="8.5"/>
    <col customWidth="1" min="15" max="15" width="10.25"/>
    <col customWidth="1" min="16" max="16" width="8.5"/>
    <col customWidth="1" min="17" max="18" width="8.25"/>
    <col customWidth="1" min="19" max="19" width="13.63"/>
    <col customWidth="1" min="20" max="20" width="11.88"/>
    <col customWidth="1" min="21" max="21" width="10.38"/>
    <col customWidth="1" min="22" max="22" width="8.25"/>
    <col customWidth="1" min="23" max="23" width="10.38"/>
    <col customWidth="1" min="24" max="26" width="7.6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5"/>
      <c r="J1" s="6" t="s">
        <v>2</v>
      </c>
      <c r="K1" s="7"/>
      <c r="L1" s="8"/>
      <c r="M1" s="9"/>
      <c r="N1" s="4"/>
      <c r="O1" s="4"/>
      <c r="P1" s="4"/>
      <c r="Q1" s="4"/>
      <c r="R1" s="5"/>
    </row>
    <row r="2">
      <c r="A2" s="10"/>
      <c r="B2" s="11"/>
      <c r="C2" s="12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J2" s="14">
        <f>L18</f>
        <v>0.05167956828</v>
      </c>
      <c r="K2" s="15"/>
      <c r="L2" s="16"/>
      <c r="M2" s="13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</row>
    <row r="3">
      <c r="A3" s="17" t="s">
        <v>9</v>
      </c>
      <c r="B3" s="18" t="s">
        <v>10</v>
      </c>
      <c r="C3" s="19">
        <v>5.06</v>
      </c>
      <c r="D3" s="19">
        <v>6.03</v>
      </c>
      <c r="E3" s="19">
        <v>7.3</v>
      </c>
      <c r="F3" s="19">
        <v>8.6</v>
      </c>
      <c r="G3" s="19">
        <v>9.25</v>
      </c>
      <c r="H3" s="19">
        <v>10.66</v>
      </c>
      <c r="J3" s="20" t="s">
        <v>11</v>
      </c>
      <c r="K3" s="17" t="s">
        <v>12</v>
      </c>
      <c r="L3" s="21" t="s">
        <v>13</v>
      </c>
      <c r="M3" s="19">
        <f t="shared" ref="M3:R3" si="1">(2*$J$4)/(C6*C6)</f>
        <v>0.054321373</v>
      </c>
      <c r="N3" s="19">
        <f t="shared" si="1"/>
        <v>0.03854550082</v>
      </c>
      <c r="O3" s="19">
        <f t="shared" si="1"/>
        <v>0.02615179456</v>
      </c>
      <c r="P3" s="19">
        <f t="shared" si="1"/>
        <v>0.01865339926</v>
      </c>
      <c r="Q3" s="19">
        <f t="shared" si="1"/>
        <v>0.01639774367</v>
      </c>
      <c r="R3" s="19">
        <f t="shared" si="1"/>
        <v>0.01296039755</v>
      </c>
    </row>
    <row r="4">
      <c r="A4" s="22"/>
      <c r="B4" s="23" t="s">
        <v>14</v>
      </c>
      <c r="C4" s="19">
        <v>5.07</v>
      </c>
      <c r="D4" s="19">
        <v>6.0</v>
      </c>
      <c r="E4" s="19">
        <v>7.29</v>
      </c>
      <c r="F4" s="19">
        <v>8.7</v>
      </c>
      <c r="G4" s="19">
        <v>9.19</v>
      </c>
      <c r="H4" s="19">
        <v>10.3</v>
      </c>
      <c r="J4" s="24">
        <v>0.7</v>
      </c>
      <c r="K4" s="22"/>
      <c r="L4" s="21" t="s">
        <v>15</v>
      </c>
      <c r="M4" s="19">
        <f t="shared" ref="M4:R4" si="2">(2*M3)/$J$6</f>
        <v>2.361798826</v>
      </c>
      <c r="N4" s="19">
        <f t="shared" si="2"/>
        <v>1.67589134</v>
      </c>
      <c r="O4" s="19">
        <f t="shared" si="2"/>
        <v>1.137034546</v>
      </c>
      <c r="P4" s="19">
        <f t="shared" si="2"/>
        <v>0.8110173593</v>
      </c>
      <c r="Q4" s="19">
        <f t="shared" si="2"/>
        <v>0.712945377</v>
      </c>
      <c r="R4" s="19">
        <f t="shared" si="2"/>
        <v>0.5634955457</v>
      </c>
    </row>
    <row r="5">
      <c r="A5" s="22"/>
      <c r="B5" s="23" t="s">
        <v>16</v>
      </c>
      <c r="C5" s="19">
        <v>5.1</v>
      </c>
      <c r="D5" s="19">
        <v>6.05</v>
      </c>
      <c r="E5" s="19">
        <v>7.36</v>
      </c>
      <c r="F5" s="19">
        <v>8.69</v>
      </c>
      <c r="G5" s="19">
        <v>9.28</v>
      </c>
      <c r="H5" s="19">
        <v>10.22</v>
      </c>
      <c r="J5" s="20" t="s">
        <v>17</v>
      </c>
      <c r="K5" s="11"/>
      <c r="L5" s="21" t="s">
        <v>18</v>
      </c>
      <c r="M5" s="19">
        <f t="shared" ref="M5:R5" si="3">(($J$6*($J$8+0.047))*(9.81908-M3))/2</f>
        <v>0.05996538273</v>
      </c>
      <c r="N5" s="19">
        <f t="shared" si="3"/>
        <v>0.06006226236</v>
      </c>
      <c r="O5" s="19">
        <f t="shared" si="3"/>
        <v>0.06013837211</v>
      </c>
      <c r="P5" s="19">
        <f t="shared" si="3"/>
        <v>0.06018441976</v>
      </c>
      <c r="Q5" s="19">
        <f t="shared" si="3"/>
        <v>0.06019827174</v>
      </c>
      <c r="R5" s="19">
        <f t="shared" si="3"/>
        <v>0.06021938048</v>
      </c>
    </row>
    <row r="6">
      <c r="A6" s="11"/>
      <c r="B6" s="23" t="s">
        <v>19</v>
      </c>
      <c r="C6" s="19">
        <f t="shared" ref="C6:H6" si="4">AVERAGE(C3:C5)</f>
        <v>5.076666667</v>
      </c>
      <c r="D6" s="19">
        <f t="shared" si="4"/>
        <v>6.026666667</v>
      </c>
      <c r="E6" s="19">
        <f t="shared" si="4"/>
        <v>7.316666667</v>
      </c>
      <c r="F6" s="19">
        <f t="shared" si="4"/>
        <v>8.663333333</v>
      </c>
      <c r="G6" s="19">
        <f t="shared" si="4"/>
        <v>9.24</v>
      </c>
      <c r="H6" s="19">
        <f t="shared" si="4"/>
        <v>10.39333333</v>
      </c>
      <c r="J6" s="25">
        <f>0.046</f>
        <v>0.046</v>
      </c>
      <c r="K6" s="17" t="s">
        <v>20</v>
      </c>
      <c r="L6" s="21" t="s">
        <v>13</v>
      </c>
      <c r="M6" s="19">
        <f t="shared" ref="M6:R6" si="5">(2*$J$4)/(C10*C10)</f>
        <v>0.1129907025</v>
      </c>
      <c r="N6" s="19">
        <f t="shared" si="5"/>
        <v>0.0931560608</v>
      </c>
      <c r="O6" s="19">
        <f t="shared" si="5"/>
        <v>0.05767952523</v>
      </c>
      <c r="P6" s="19">
        <f t="shared" si="5"/>
        <v>0.04166499952</v>
      </c>
      <c r="Q6" s="19">
        <f t="shared" si="5"/>
        <v>0.03693488526</v>
      </c>
      <c r="R6" s="19">
        <f t="shared" si="5"/>
        <v>0.02873539626</v>
      </c>
    </row>
    <row r="7">
      <c r="A7" s="17" t="s">
        <v>20</v>
      </c>
      <c r="B7" s="23" t="str">
        <f t="shared" ref="B7:B10" si="7">B3</f>
        <v>t1</v>
      </c>
      <c r="C7" s="19">
        <v>3.44</v>
      </c>
      <c r="D7" s="19">
        <v>3.88</v>
      </c>
      <c r="E7" s="19">
        <v>4.94</v>
      </c>
      <c r="F7" s="19">
        <v>5.85</v>
      </c>
      <c r="G7" s="19">
        <v>6.13</v>
      </c>
      <c r="H7" s="19">
        <v>7.0</v>
      </c>
      <c r="J7" s="20" t="s">
        <v>21</v>
      </c>
      <c r="K7" s="22"/>
      <c r="L7" s="21" t="s">
        <v>15</v>
      </c>
      <c r="M7" s="19">
        <f t="shared" ref="M7:R7" si="6">(2*M6)/$J$6</f>
        <v>4.912639238</v>
      </c>
      <c r="N7" s="19">
        <f t="shared" si="6"/>
        <v>4.050263513</v>
      </c>
      <c r="O7" s="19">
        <f t="shared" si="6"/>
        <v>2.507805445</v>
      </c>
      <c r="P7" s="19">
        <f t="shared" si="6"/>
        <v>1.811521718</v>
      </c>
      <c r="Q7" s="19">
        <f t="shared" si="6"/>
        <v>1.605864577</v>
      </c>
      <c r="R7" s="19">
        <f t="shared" si="6"/>
        <v>1.249365055</v>
      </c>
    </row>
    <row r="8">
      <c r="A8" s="22"/>
      <c r="B8" s="23" t="str">
        <f t="shared" si="7"/>
        <v>t2</v>
      </c>
      <c r="C8" s="19">
        <v>3.69</v>
      </c>
      <c r="D8" s="19">
        <v>3.93</v>
      </c>
      <c r="E8" s="19">
        <v>4.97</v>
      </c>
      <c r="F8" s="19">
        <v>5.69</v>
      </c>
      <c r="G8" s="19">
        <v>6.14</v>
      </c>
      <c r="H8" s="19">
        <v>7.0</v>
      </c>
      <c r="J8" s="24">
        <f>0.22</f>
        <v>0.22</v>
      </c>
      <c r="K8" s="11"/>
      <c r="L8" s="21" t="s">
        <v>18</v>
      </c>
      <c r="M8" s="19">
        <f t="shared" ref="M8:R8" si="8">(($J$6*($J$8*2+0.047))*(9.81908-M6))/2</f>
        <v>0.1087179062</v>
      </c>
      <c r="N8" s="19">
        <f t="shared" si="8"/>
        <v>0.108940074</v>
      </c>
      <c r="O8" s="19">
        <f t="shared" si="8"/>
        <v>0.1093374467</v>
      </c>
      <c r="P8" s="19">
        <f t="shared" si="8"/>
        <v>0.1095168254</v>
      </c>
      <c r="Q8" s="19">
        <f t="shared" si="8"/>
        <v>0.1095698074</v>
      </c>
      <c r="R8" s="19">
        <f t="shared" si="8"/>
        <v>0.1096616499</v>
      </c>
    </row>
    <row r="9">
      <c r="A9" s="22"/>
      <c r="B9" s="23" t="str">
        <f t="shared" si="7"/>
        <v>t3</v>
      </c>
      <c r="C9" s="19">
        <v>3.43</v>
      </c>
      <c r="D9" s="19">
        <v>3.82</v>
      </c>
      <c r="E9" s="19">
        <v>4.87</v>
      </c>
      <c r="F9" s="19">
        <v>5.85</v>
      </c>
      <c r="G9" s="19">
        <v>6.2</v>
      </c>
      <c r="H9" s="19">
        <v>6.94</v>
      </c>
      <c r="J9" s="20" t="s">
        <v>22</v>
      </c>
      <c r="K9" s="17" t="s">
        <v>23</v>
      </c>
      <c r="L9" s="21" t="s">
        <v>13</v>
      </c>
      <c r="M9" s="19">
        <f t="shared" ref="M9:R9" si="9">(2*$J$4)/(C14*C14)</f>
        <v>0.1929957847</v>
      </c>
      <c r="N9" s="19">
        <f t="shared" si="9"/>
        <v>0.1194619661</v>
      </c>
      <c r="O9" s="19">
        <f t="shared" si="9"/>
        <v>0.0931560608</v>
      </c>
      <c r="P9" s="19">
        <f t="shared" si="9"/>
        <v>0.06364764663</v>
      </c>
      <c r="Q9" s="19">
        <f t="shared" si="9"/>
        <v>0.0540371544</v>
      </c>
      <c r="R9" s="19">
        <f t="shared" si="9"/>
        <v>0.03906230624</v>
      </c>
    </row>
    <row r="10">
      <c r="A10" s="11"/>
      <c r="B10" s="23" t="str">
        <f t="shared" si="7"/>
        <v>tср</v>
      </c>
      <c r="C10" s="19">
        <f t="shared" ref="C10:H10" si="10">AVERAGE(C7:C9)</f>
        <v>3.52</v>
      </c>
      <c r="D10" s="19">
        <f t="shared" si="10"/>
        <v>3.876666667</v>
      </c>
      <c r="E10" s="19">
        <f t="shared" si="10"/>
        <v>4.926666667</v>
      </c>
      <c r="F10" s="19">
        <f t="shared" si="10"/>
        <v>5.796666667</v>
      </c>
      <c r="G10" s="19">
        <f t="shared" si="10"/>
        <v>6.156666667</v>
      </c>
      <c r="H10" s="19">
        <f t="shared" si="10"/>
        <v>6.98</v>
      </c>
      <c r="J10" s="24">
        <v>9.81908</v>
      </c>
      <c r="K10" s="22"/>
      <c r="L10" s="21" t="s">
        <v>15</v>
      </c>
      <c r="M10" s="19">
        <f t="shared" ref="M10:R10" si="11">(2*M9)/$J$6</f>
        <v>8.391121075</v>
      </c>
      <c r="N10" s="19">
        <f t="shared" si="11"/>
        <v>5.193998524</v>
      </c>
      <c r="O10" s="19">
        <f t="shared" si="11"/>
        <v>4.050263513</v>
      </c>
      <c r="P10" s="19">
        <f t="shared" si="11"/>
        <v>2.767288984</v>
      </c>
      <c r="Q10" s="19">
        <f t="shared" si="11"/>
        <v>2.349441496</v>
      </c>
      <c r="R10" s="19">
        <f t="shared" si="11"/>
        <v>1.698361141</v>
      </c>
    </row>
    <row r="11">
      <c r="A11" s="17" t="s">
        <v>23</v>
      </c>
      <c r="B11" s="23" t="str">
        <f t="shared" ref="B11:B14" si="13">B3</f>
        <v>t1</v>
      </c>
      <c r="C11" s="19">
        <v>2.71</v>
      </c>
      <c r="D11" s="19">
        <v>3.48</v>
      </c>
      <c r="E11" s="19">
        <v>3.85</v>
      </c>
      <c r="F11" s="19">
        <v>4.75</v>
      </c>
      <c r="G11" s="19">
        <v>5.0</v>
      </c>
      <c r="H11" s="19">
        <v>5.9</v>
      </c>
      <c r="K11" s="11"/>
      <c r="L11" s="21" t="s">
        <v>18</v>
      </c>
      <c r="M11" s="19">
        <f t="shared" ref="M11:R11" si="12">(($J$6*($J$8*3+0.047))*(9.81908-M9))/2</f>
        <v>0.1565297554</v>
      </c>
      <c r="N11" s="19">
        <f t="shared" si="12"/>
        <v>0.1577254888</v>
      </c>
      <c r="O11" s="19">
        <f t="shared" si="12"/>
        <v>0.1581532492</v>
      </c>
      <c r="P11" s="19">
        <f t="shared" si="12"/>
        <v>0.1586330855</v>
      </c>
      <c r="Q11" s="19">
        <f t="shared" si="12"/>
        <v>0.1587893617</v>
      </c>
      <c r="R11" s="19">
        <f t="shared" si="12"/>
        <v>0.1590328677</v>
      </c>
    </row>
    <row r="12">
      <c r="A12" s="22"/>
      <c r="B12" s="23" t="str">
        <f t="shared" si="13"/>
        <v>t2</v>
      </c>
      <c r="C12" s="19">
        <v>2.68</v>
      </c>
      <c r="D12" s="19">
        <v>3.38</v>
      </c>
      <c r="E12" s="19">
        <v>3.91</v>
      </c>
      <c r="F12" s="19">
        <v>4.66</v>
      </c>
      <c r="G12" s="19">
        <v>5.15</v>
      </c>
      <c r="H12" s="19">
        <v>6.0</v>
      </c>
      <c r="K12" s="17" t="s">
        <v>24</v>
      </c>
      <c r="L12" s="21" t="s">
        <v>13</v>
      </c>
      <c r="M12" s="19">
        <f t="shared" ref="M12:R12" si="14">(2*$J$4)/(C18*C18)</f>
        <v>0.2485481631</v>
      </c>
      <c r="N12" s="19">
        <f t="shared" si="14"/>
        <v>0.1760474825</v>
      </c>
      <c r="O12" s="19">
        <f t="shared" si="14"/>
        <v>0.1372901966</v>
      </c>
      <c r="P12" s="19">
        <f t="shared" si="14"/>
        <v>0.08591762409</v>
      </c>
      <c r="Q12" s="19">
        <f t="shared" si="14"/>
        <v>0.06903349275</v>
      </c>
      <c r="R12" s="19">
        <f t="shared" si="14"/>
        <v>0.05562852507</v>
      </c>
    </row>
    <row r="13">
      <c r="A13" s="22"/>
      <c r="B13" s="23" t="str">
        <f t="shared" si="13"/>
        <v>t3</v>
      </c>
      <c r="C13" s="19">
        <v>2.69</v>
      </c>
      <c r="D13" s="19">
        <v>3.41</v>
      </c>
      <c r="E13" s="19">
        <v>3.87</v>
      </c>
      <c r="F13" s="19">
        <v>4.66</v>
      </c>
      <c r="G13" s="19">
        <v>5.12</v>
      </c>
      <c r="H13" s="19">
        <v>6.06</v>
      </c>
      <c r="K13" s="22"/>
      <c r="L13" s="21" t="s">
        <v>15</v>
      </c>
      <c r="M13" s="19">
        <f t="shared" ref="M13:R13" si="15">(2*M12)/$J$6</f>
        <v>10.80644187</v>
      </c>
      <c r="N13" s="19">
        <f t="shared" si="15"/>
        <v>7.65423837</v>
      </c>
      <c r="O13" s="19">
        <f t="shared" si="15"/>
        <v>5.969138983</v>
      </c>
      <c r="P13" s="19">
        <f t="shared" si="15"/>
        <v>3.735548874</v>
      </c>
      <c r="Q13" s="19">
        <f t="shared" si="15"/>
        <v>3.001456207</v>
      </c>
      <c r="R13" s="19">
        <f t="shared" si="15"/>
        <v>2.418631525</v>
      </c>
    </row>
    <row r="14">
      <c r="A14" s="11"/>
      <c r="B14" s="23" t="str">
        <f t="shared" si="13"/>
        <v>tср</v>
      </c>
      <c r="C14" s="19">
        <f t="shared" ref="C14:H14" si="16">AVERAGE(C11:C13)</f>
        <v>2.693333333</v>
      </c>
      <c r="D14" s="19">
        <f t="shared" si="16"/>
        <v>3.423333333</v>
      </c>
      <c r="E14" s="19">
        <f t="shared" si="16"/>
        <v>3.876666667</v>
      </c>
      <c r="F14" s="19">
        <f t="shared" si="16"/>
        <v>4.69</v>
      </c>
      <c r="G14" s="19">
        <f t="shared" si="16"/>
        <v>5.09</v>
      </c>
      <c r="H14" s="19">
        <f t="shared" si="16"/>
        <v>5.986666667</v>
      </c>
      <c r="K14" s="11"/>
      <c r="L14" s="21" t="s">
        <v>18</v>
      </c>
      <c r="M14" s="19">
        <f>(($J$6*($J$8*4+0.047)) *(9.81908-M12))/2</f>
        <v>0.2040533093</v>
      </c>
      <c r="N14" s="19">
        <f t="shared" ref="N14:R14" si="17">(($J$6*($J$8*4+0.047))*(9.81908-N12))/2</f>
        <v>0.2055990963</v>
      </c>
      <c r="O14" s="19">
        <f t="shared" si="17"/>
        <v>0.2064254404</v>
      </c>
      <c r="P14" s="19">
        <f t="shared" si="17"/>
        <v>0.207520755</v>
      </c>
      <c r="Q14" s="19">
        <f t="shared" si="17"/>
        <v>0.2078807416</v>
      </c>
      <c r="R14" s="19">
        <f t="shared" si="17"/>
        <v>0.2081665489</v>
      </c>
    </row>
    <row r="15">
      <c r="A15" s="17" t="s">
        <v>24</v>
      </c>
      <c r="B15" s="23" t="str">
        <f t="shared" ref="B15:B18" si="18">B3</f>
        <v>t1</v>
      </c>
      <c r="C15" s="19">
        <v>2.38</v>
      </c>
      <c r="D15" s="19">
        <v>2.84</v>
      </c>
      <c r="E15" s="19">
        <v>3.19</v>
      </c>
      <c r="F15" s="19">
        <v>4.04</v>
      </c>
      <c r="G15" s="19">
        <v>4.47</v>
      </c>
      <c r="H15" s="19">
        <v>5.0</v>
      </c>
    </row>
    <row r="16">
      <c r="A16" s="22"/>
      <c r="B16" s="23" t="str">
        <f t="shared" si="18"/>
        <v>t2</v>
      </c>
      <c r="C16" s="19">
        <v>2.37</v>
      </c>
      <c r="D16" s="19">
        <v>2.84</v>
      </c>
      <c r="E16" s="19">
        <v>3.2</v>
      </c>
      <c r="F16" s="19">
        <v>4.01</v>
      </c>
      <c r="G16" s="19">
        <v>4.56</v>
      </c>
      <c r="H16" s="19">
        <v>5.0</v>
      </c>
    </row>
    <row r="17">
      <c r="A17" s="22"/>
      <c r="B17" s="23" t="str">
        <f t="shared" si="18"/>
        <v>t3</v>
      </c>
      <c r="C17" s="19">
        <v>2.37</v>
      </c>
      <c r="D17" s="19">
        <v>2.78</v>
      </c>
      <c r="E17" s="19">
        <v>3.19</v>
      </c>
      <c r="F17" s="19">
        <v>4.06</v>
      </c>
      <c r="G17" s="19">
        <v>4.48</v>
      </c>
      <c r="H17" s="19">
        <v>5.05</v>
      </c>
      <c r="J17" s="13" t="s">
        <v>25</v>
      </c>
      <c r="K17" s="13" t="s">
        <v>26</v>
      </c>
      <c r="L17" s="26" t="s">
        <v>27</v>
      </c>
      <c r="N17" s="13" t="s">
        <v>28</v>
      </c>
      <c r="O17" s="13" t="s">
        <v>29</v>
      </c>
    </row>
    <row r="18">
      <c r="A18" s="11"/>
      <c r="B18" s="23" t="str">
        <f t="shared" si="18"/>
        <v>tср</v>
      </c>
      <c r="C18" s="19">
        <f t="shared" ref="C18:H18" si="19">AVERAGE(C15:C17)</f>
        <v>2.373333333</v>
      </c>
      <c r="D18" s="19">
        <f t="shared" si="19"/>
        <v>2.82</v>
      </c>
      <c r="E18" s="19">
        <f t="shared" si="19"/>
        <v>3.193333333</v>
      </c>
      <c r="F18" s="19">
        <f t="shared" si="19"/>
        <v>4.036666667</v>
      </c>
      <c r="G18" s="19">
        <f t="shared" si="19"/>
        <v>4.503333333</v>
      </c>
      <c r="H18" s="19">
        <f t="shared" si="19"/>
        <v>5.016666667</v>
      </c>
      <c r="J18" s="19">
        <f t="shared" ref="J18:J20" si="20">POWER(C3-$C$6,2)</f>
        <v>0.0002777777778</v>
      </c>
      <c r="K18" s="27">
        <f>SQRT(SUM(J18:J20)/6)</f>
        <v>0.01201850425</v>
      </c>
      <c r="L18" s="28">
        <f>4.3*K18</f>
        <v>0.05167956828</v>
      </c>
      <c r="M18" s="29"/>
      <c r="N18" s="19">
        <v>0.001</v>
      </c>
      <c r="O18" s="19">
        <f>SQRT(POWER((2/POWER(C6,2))*N18,2)+POWER((4*J4/POWER(C6,3))*L18,2))</f>
        <v>0.001108683127</v>
      </c>
    </row>
    <row r="19">
      <c r="J19" s="19">
        <f t="shared" si="20"/>
        <v>0.00004444444444</v>
      </c>
      <c r="K19" s="22"/>
      <c r="L19" s="30"/>
      <c r="M19" s="29"/>
      <c r="N19" s="13" t="s">
        <v>30</v>
      </c>
      <c r="O19" s="13" t="s">
        <v>31</v>
      </c>
    </row>
    <row r="20">
      <c r="J20" s="31">
        <f t="shared" si="20"/>
        <v>0.0005444444444</v>
      </c>
      <c r="K20" s="22"/>
      <c r="L20" s="32"/>
      <c r="M20" s="29"/>
      <c r="N20" s="19">
        <v>5.0E-4</v>
      </c>
      <c r="O20" s="19">
        <f>SQRT(POWER((2/POWER(M3,2))*N20,2)+POWER((4*J6/POWER(M3,3))*O18,2))</f>
        <v>1.317009736</v>
      </c>
    </row>
    <row r="21" ht="15.75" customHeight="1">
      <c r="J21" s="8"/>
      <c r="K21" s="33"/>
      <c r="L21" s="33"/>
      <c r="M21" s="34"/>
    </row>
    <row r="22" ht="15.75" customHeight="1">
      <c r="K22" s="35" t="s">
        <v>32</v>
      </c>
      <c r="L22" s="4"/>
      <c r="M22" s="4"/>
      <c r="N22" s="4"/>
      <c r="O22" s="4"/>
      <c r="P22" s="5"/>
    </row>
    <row r="23" ht="15.75" customHeight="1">
      <c r="K23" s="13" t="str">
        <f t="shared" ref="K23:P23" si="21">M2</f>
        <v>1 риска</v>
      </c>
      <c r="L23" s="13" t="str">
        <f t="shared" si="21"/>
        <v>2 риска</v>
      </c>
      <c r="M23" s="13" t="str">
        <f t="shared" si="21"/>
        <v>3 риска</v>
      </c>
      <c r="N23" s="13" t="str">
        <f t="shared" si="21"/>
        <v>4 риска</v>
      </c>
      <c r="O23" s="13" t="str">
        <f t="shared" si="21"/>
        <v>5 риска</v>
      </c>
      <c r="P23" s="13" t="str">
        <f t="shared" si="21"/>
        <v>6 риска</v>
      </c>
      <c r="S23" s="13" t="s">
        <v>33</v>
      </c>
      <c r="T23" s="13" t="s">
        <v>34</v>
      </c>
      <c r="U23" s="13" t="s">
        <v>35</v>
      </c>
      <c r="V23" s="13" t="s">
        <v>36</v>
      </c>
      <c r="W23" s="13" t="s">
        <v>37</v>
      </c>
    </row>
    <row r="24" ht="15.75" customHeight="1">
      <c r="J24" s="26" t="s">
        <v>36</v>
      </c>
      <c r="K24" s="19">
        <f t="shared" ref="K24:P24" si="22">((M5-K26)*(M4-K27) + (M8-K26)*(M7-K27) + (M11-K26)*(M10-K27) + (M14-K26)*(M13-K27))/(POWER(M4-K27, 2)+POWER(M7-K27, 2)+POWER(M10-K27, 2)+POWER(M13-K27, 2))</f>
        <v>0.01658055867</v>
      </c>
      <c r="L24" s="19">
        <f t="shared" si="22"/>
        <v>0.02498685461</v>
      </c>
      <c r="M24" s="19">
        <f t="shared" si="22"/>
        <v>0.03021477656</v>
      </c>
      <c r="N24" s="19">
        <f t="shared" si="22"/>
        <v>0.05047490379</v>
      </c>
      <c r="O24" s="19">
        <f t="shared" si="22"/>
        <v>0.06437393787</v>
      </c>
      <c r="P24" s="19">
        <f t="shared" si="22"/>
        <v>0.08140702276</v>
      </c>
      <c r="S24" s="19">
        <v>1.0</v>
      </c>
      <c r="T24" s="19">
        <f t="shared" ref="T24:T29" si="24">(57+(S24-1)*25+20)/1000</f>
        <v>0.077</v>
      </c>
      <c r="U24" s="19">
        <f t="shared" ref="U24:U29" si="25">T24*T24</f>
        <v>0.005929</v>
      </c>
      <c r="V24" s="19">
        <f>K24</f>
        <v>0.01658055867</v>
      </c>
      <c r="W24" s="19">
        <f t="shared" ref="W24:W29" si="26">POWER(V24-($T$33+$T$32*U24),2)</f>
        <v>0.000001176572405</v>
      </c>
    </row>
    <row r="25" ht="15.75" customHeight="1">
      <c r="J25" s="26" t="s">
        <v>38</v>
      </c>
      <c r="K25" s="19">
        <f t="shared" ref="K25:P25" si="23">K26-K24*K27</f>
        <v>0.02258644697</v>
      </c>
      <c r="L25" s="19">
        <f t="shared" si="23"/>
        <v>0.01705282387</v>
      </c>
      <c r="M25" s="19">
        <f t="shared" si="23"/>
        <v>0.0302981187</v>
      </c>
      <c r="N25" s="19">
        <f t="shared" si="23"/>
        <v>0.01881314071</v>
      </c>
      <c r="O25" s="19">
        <f t="shared" si="23"/>
        <v>0.01067722458</v>
      </c>
      <c r="P25" s="19">
        <f t="shared" si="23"/>
        <v>0.0135871868</v>
      </c>
      <c r="S25" s="19">
        <v>2.0</v>
      </c>
      <c r="T25" s="19">
        <f t="shared" si="24"/>
        <v>0.102</v>
      </c>
      <c r="U25" s="19">
        <f t="shared" si="25"/>
        <v>0.010404</v>
      </c>
      <c r="V25" s="19">
        <f>L24</f>
        <v>0.02498685461</v>
      </c>
      <c r="W25" s="19">
        <f t="shared" si="26"/>
        <v>0.0000009746852153</v>
      </c>
    </row>
    <row r="26" ht="15.75" customHeight="1">
      <c r="J26" s="26" t="s">
        <v>39</v>
      </c>
      <c r="K26" s="19">
        <f t="shared" ref="K26:P26" si="27">AVERAGE(M5, M8, M11, M14)</f>
        <v>0.1323165884</v>
      </c>
      <c r="L26" s="19">
        <f t="shared" si="27"/>
        <v>0.1330817304</v>
      </c>
      <c r="M26" s="19">
        <f t="shared" si="27"/>
        <v>0.1335136271</v>
      </c>
      <c r="N26" s="19">
        <f t="shared" si="27"/>
        <v>0.1339637714</v>
      </c>
      <c r="O26" s="19">
        <f t="shared" si="27"/>
        <v>0.1341095456</v>
      </c>
      <c r="P26" s="19">
        <f t="shared" si="27"/>
        <v>0.1342701118</v>
      </c>
      <c r="S26" s="19">
        <v>3.0</v>
      </c>
      <c r="T26" s="19">
        <f t="shared" si="24"/>
        <v>0.127</v>
      </c>
      <c r="U26" s="19">
        <f t="shared" si="25"/>
        <v>0.016129</v>
      </c>
      <c r="V26" s="19">
        <f>M24</f>
        <v>0.03021477656</v>
      </c>
      <c r="W26" s="19">
        <f t="shared" si="26"/>
        <v>0.00002175191548</v>
      </c>
    </row>
    <row r="27" ht="15.75" customHeight="1">
      <c r="J27" s="26" t="s">
        <v>40</v>
      </c>
      <c r="K27" s="19">
        <f t="shared" ref="K27:P27" si="28">AVERAGE(M4, M7, M10, M13)</f>
        <v>6.618000253</v>
      </c>
      <c r="L27" s="19">
        <f t="shared" si="28"/>
        <v>4.643597937</v>
      </c>
      <c r="M27" s="19">
        <f t="shared" si="28"/>
        <v>3.416060622</v>
      </c>
      <c r="N27" s="19">
        <f t="shared" si="28"/>
        <v>2.281344234</v>
      </c>
      <c r="O27" s="19">
        <f t="shared" si="28"/>
        <v>1.917426914</v>
      </c>
      <c r="P27" s="19">
        <f t="shared" si="28"/>
        <v>1.482463317</v>
      </c>
      <c r="S27" s="19">
        <v>4.0</v>
      </c>
      <c r="T27" s="19">
        <f t="shared" si="24"/>
        <v>0.152</v>
      </c>
      <c r="U27" s="19">
        <f t="shared" si="25"/>
        <v>0.023104</v>
      </c>
      <c r="V27" s="19">
        <f>N24</f>
        <v>0.05047490379</v>
      </c>
      <c r="W27" s="19">
        <f t="shared" si="26"/>
        <v>0.000005484071433</v>
      </c>
    </row>
    <row r="28" ht="15.75" customHeight="1">
      <c r="S28" s="19">
        <v>5.0</v>
      </c>
      <c r="T28" s="19">
        <f t="shared" si="24"/>
        <v>0.177</v>
      </c>
      <c r="U28" s="19">
        <f t="shared" si="25"/>
        <v>0.031329</v>
      </c>
      <c r="V28" s="19">
        <f>O24</f>
        <v>0.06437393787</v>
      </c>
      <c r="W28" s="19">
        <f t="shared" si="26"/>
        <v>0.0000003734138722</v>
      </c>
    </row>
    <row r="29" ht="15.75" customHeight="1">
      <c r="J29" s="36">
        <v>-1.0</v>
      </c>
      <c r="K29" s="36">
        <f t="shared" ref="K29:P29" si="29">$J$29*K24+K25</f>
        <v>0.006005888302</v>
      </c>
      <c r="L29" s="36">
        <f t="shared" si="29"/>
        <v>-0.007934030745</v>
      </c>
      <c r="M29" s="36">
        <f t="shared" si="29"/>
        <v>0.00008334213985</v>
      </c>
      <c r="N29" s="36">
        <f t="shared" si="29"/>
        <v>-0.03166176308</v>
      </c>
      <c r="O29" s="36">
        <f t="shared" si="29"/>
        <v>-0.05369671329</v>
      </c>
      <c r="P29" s="36">
        <f t="shared" si="29"/>
        <v>-0.06781983596</v>
      </c>
      <c r="S29" s="19">
        <v>6.0</v>
      </c>
      <c r="T29" s="19">
        <f t="shared" si="24"/>
        <v>0.202</v>
      </c>
      <c r="U29" s="19">
        <f t="shared" si="25"/>
        <v>0.040804</v>
      </c>
      <c r="V29" s="19">
        <f>P24</f>
        <v>0.08140702276</v>
      </c>
      <c r="W29" s="19">
        <f t="shared" si="26"/>
        <v>0.0000001302858003</v>
      </c>
    </row>
    <row r="30" ht="15.75" customHeight="1">
      <c r="J30" s="36">
        <v>11.0</v>
      </c>
      <c r="K30" s="36">
        <f t="shared" ref="K30:P30" si="30">$J$30*K24+K25</f>
        <v>0.2049725923</v>
      </c>
      <c r="L30" s="36">
        <f t="shared" si="30"/>
        <v>0.2919082246</v>
      </c>
      <c r="M30" s="36">
        <f t="shared" si="30"/>
        <v>0.3626606609</v>
      </c>
      <c r="N30" s="36">
        <f t="shared" si="30"/>
        <v>0.5740370824</v>
      </c>
      <c r="O30" s="36">
        <f t="shared" si="30"/>
        <v>0.7187905412</v>
      </c>
      <c r="P30" s="36">
        <f t="shared" si="30"/>
        <v>0.9090644372</v>
      </c>
      <c r="T30" s="13" t="s">
        <v>41</v>
      </c>
      <c r="U30" s="19">
        <f t="shared" ref="U30:V30" si="31">AVERAGE(U24:U29)</f>
        <v>0.02128316667</v>
      </c>
      <c r="V30" s="19">
        <f t="shared" si="31"/>
        <v>0.04467300904</v>
      </c>
      <c r="W30" s="19"/>
    </row>
    <row r="31" ht="15.75" customHeight="1"/>
    <row r="32" ht="15.75" customHeight="1">
      <c r="J32" s="37"/>
      <c r="S32" s="36" t="s">
        <v>42</v>
      </c>
      <c r="T32" s="36">
        <f>((U24-U30)*(V24-V30)+(U25-U30)*(V25-V30)+(U26-U30)*(V26-V30)+(U27-U30)*(V27-V30)+(U28-U30)*(V28-V30)+(U29-U30)*(V29-V30))/(POWER(U24-U30,2)+POWER(U25-U30,2)+POWER(U26-U30,2)+POWER(U27-U30,2)+POWER(U28-U30,2)+POWER(U29-U30,2))</f>
        <v>1.900275686</v>
      </c>
      <c r="U32" s="36"/>
    </row>
    <row r="33" ht="15.75" customHeight="1">
      <c r="S33" s="36" t="s">
        <v>43</v>
      </c>
      <c r="T33" s="36">
        <f>V30-T32*U30</f>
        <v>0.004229124898</v>
      </c>
      <c r="U33" s="36"/>
    </row>
    <row r="34" ht="15.75" customHeight="1">
      <c r="S34" s="36" t="s">
        <v>44</v>
      </c>
      <c r="T34" s="36">
        <f>POWER(U24-U30,2)+POWER(U25-U30,2)+POWER(U26-U30,2)+POWER(U27-U30,2)+POWER(U28-U30,2)+POWER(U29-U30,2)</f>
        <v>0.0008659692708</v>
      </c>
      <c r="U34" s="36"/>
    </row>
    <row r="35" ht="15.75" customHeight="1">
      <c r="S35" s="36"/>
      <c r="T35" s="36">
        <v>0.0</v>
      </c>
      <c r="U35" s="36">
        <f t="shared" ref="U35:U36" si="32">T35*$T$32+$T$33</f>
        <v>0.004229124898</v>
      </c>
    </row>
    <row r="36" ht="15.75" customHeight="1">
      <c r="D36" s="36">
        <f t="shared" ref="D36:D37" si="33">M4</f>
        <v>2.361798826</v>
      </c>
      <c r="E36" s="36">
        <f t="shared" ref="E36:E37" si="34">M7</f>
        <v>4.912639238</v>
      </c>
      <c r="F36" s="36">
        <f t="shared" ref="F36:F37" si="35">M10</f>
        <v>8.391121075</v>
      </c>
      <c r="G36" s="36">
        <f t="shared" ref="G36:G37" si="36">M13</f>
        <v>10.80644187</v>
      </c>
      <c r="N36" s="38" t="s">
        <v>45</v>
      </c>
      <c r="O36" s="5"/>
      <c r="P36" s="39" t="s">
        <v>46</v>
      </c>
      <c r="S36" s="36"/>
      <c r="T36" s="36">
        <v>0.1</v>
      </c>
      <c r="U36" s="36">
        <f t="shared" si="32"/>
        <v>0.1942566935</v>
      </c>
    </row>
    <row r="37" ht="15.75" customHeight="1">
      <c r="D37" s="36">
        <f t="shared" si="33"/>
        <v>0.05996538273</v>
      </c>
      <c r="E37" s="36">
        <f t="shared" si="34"/>
        <v>0.1087179062</v>
      </c>
      <c r="F37" s="36">
        <f t="shared" si="35"/>
        <v>0.1565297554</v>
      </c>
      <c r="G37" s="36">
        <f t="shared" si="36"/>
        <v>0.2040533093</v>
      </c>
      <c r="N37" s="13" t="s">
        <v>47</v>
      </c>
      <c r="O37" s="13">
        <f>T33</f>
        <v>0.004229124898</v>
      </c>
      <c r="P37" s="39">
        <f t="shared" ref="P37:P38" si="37">2.57*U39</f>
        <v>0.02217738238</v>
      </c>
    </row>
    <row r="38" ht="15.75" customHeight="1">
      <c r="D38" s="36"/>
      <c r="E38" s="36"/>
      <c r="F38" s="36"/>
      <c r="G38" s="36"/>
      <c r="N38" s="13" t="s">
        <v>48</v>
      </c>
      <c r="O38" s="13">
        <f>T32/4</f>
        <v>0.4750689216</v>
      </c>
      <c r="P38" s="39">
        <f t="shared" si="37"/>
        <v>0.00001324658144</v>
      </c>
    </row>
    <row r="39" ht="15.75" customHeight="1">
      <c r="D39" s="36">
        <f t="shared" ref="D39:D40" si="38">N4</f>
        <v>1.67589134</v>
      </c>
      <c r="E39" s="36">
        <f t="shared" ref="E39:E40" si="39">N7</f>
        <v>4.050263513</v>
      </c>
      <c r="F39" s="36">
        <f t="shared" ref="F39:F40" si="40">N10</f>
        <v>5.193998524</v>
      </c>
      <c r="G39" s="36">
        <f t="shared" ref="G39:G40" si="41">N13</f>
        <v>7.65423837</v>
      </c>
      <c r="T39" s="40" t="s">
        <v>49</v>
      </c>
      <c r="U39" s="40">
        <f>(1/T34)*(SUM(W24:W29)/(6-2))</f>
        <v>0.008629331667</v>
      </c>
    </row>
    <row r="40" ht="15.75" customHeight="1">
      <c r="D40" s="36">
        <f t="shared" si="38"/>
        <v>0.06006226236</v>
      </c>
      <c r="E40" s="36">
        <f t="shared" si="39"/>
        <v>0.108940074</v>
      </c>
      <c r="F40" s="36">
        <f t="shared" si="40"/>
        <v>0.1577254888</v>
      </c>
      <c r="G40" s="36">
        <f t="shared" si="41"/>
        <v>0.2055990963</v>
      </c>
      <c r="T40" s="40" t="s">
        <v>50</v>
      </c>
      <c r="U40" s="40">
        <f>((1/6)+(U30*U30)/T34)*(SUM(W24:W29)/4)</f>
        <v>0.000005154311844</v>
      </c>
    </row>
    <row r="41" ht="15.75" customHeight="1"/>
    <row r="42" ht="15.75" customHeight="1">
      <c r="D42" s="39">
        <f t="shared" ref="D42:D43" si="42">O4</f>
        <v>1.137034546</v>
      </c>
      <c r="E42" s="39">
        <f t="shared" ref="E42:E43" si="43">O7</f>
        <v>2.507805445</v>
      </c>
      <c r="F42" s="39">
        <f t="shared" ref="F42:F43" si="44">O10</f>
        <v>4.050263513</v>
      </c>
      <c r="G42" s="39">
        <f t="shared" ref="G42:G43" si="45">O13</f>
        <v>5.969138983</v>
      </c>
    </row>
    <row r="43" ht="15.75" customHeight="1">
      <c r="D43" s="39">
        <f t="shared" si="42"/>
        <v>0.06013837211</v>
      </c>
      <c r="E43" s="39">
        <f t="shared" si="43"/>
        <v>0.1093374467</v>
      </c>
      <c r="F43" s="39">
        <f t="shared" si="44"/>
        <v>0.1581532492</v>
      </c>
      <c r="G43" s="39">
        <f t="shared" si="45"/>
        <v>0.2064254404</v>
      </c>
    </row>
    <row r="44" ht="15.75" customHeight="1"/>
    <row r="45" ht="15.75" customHeight="1">
      <c r="D45" s="39">
        <f t="shared" ref="D45:D46" si="46">P4</f>
        <v>0.8110173593</v>
      </c>
      <c r="E45" s="39">
        <f t="shared" ref="E45:E46" si="47">P7</f>
        <v>1.811521718</v>
      </c>
      <c r="F45" s="39">
        <f t="shared" ref="F45:F46" si="48">P10</f>
        <v>2.767288984</v>
      </c>
      <c r="G45" s="39">
        <f t="shared" ref="G45:G46" si="49">P13</f>
        <v>3.735548874</v>
      </c>
    </row>
    <row r="46" ht="15.75" customHeight="1">
      <c r="D46" s="39">
        <f t="shared" si="46"/>
        <v>0.06018441976</v>
      </c>
      <c r="E46" s="39">
        <f t="shared" si="47"/>
        <v>0.1095168254</v>
      </c>
      <c r="F46" s="39">
        <f t="shared" si="48"/>
        <v>0.1586330855</v>
      </c>
      <c r="G46" s="39">
        <f t="shared" si="49"/>
        <v>0.207520755</v>
      </c>
    </row>
    <row r="47" ht="15.75" customHeight="1"/>
    <row r="48" ht="15.75" customHeight="1">
      <c r="D48" s="39">
        <f t="shared" ref="D48:D49" si="50">R4</f>
        <v>0.5634955457</v>
      </c>
      <c r="E48" s="39">
        <f t="shared" ref="E48:E49" si="51">R7</f>
        <v>1.249365055</v>
      </c>
      <c r="F48" s="39">
        <f t="shared" ref="F48:F49" si="52">R10</f>
        <v>1.698361141</v>
      </c>
      <c r="G48" s="39">
        <f t="shared" ref="G48:G49" si="53">R13</f>
        <v>2.418631525</v>
      </c>
    </row>
    <row r="49" ht="15.75" customHeight="1">
      <c r="D49" s="39">
        <f t="shared" si="50"/>
        <v>0.06021938048</v>
      </c>
      <c r="E49" s="39">
        <f t="shared" si="51"/>
        <v>0.1096616499</v>
      </c>
      <c r="F49" s="39">
        <f t="shared" si="52"/>
        <v>0.1590328677</v>
      </c>
      <c r="G49" s="39">
        <f t="shared" si="53"/>
        <v>0.2081665489</v>
      </c>
    </row>
    <row r="50" ht="15.75" customHeight="1"/>
    <row r="51" ht="15.75" customHeight="1">
      <c r="D51" s="39">
        <f t="shared" ref="D51:D52" si="54">Q4</f>
        <v>0.712945377</v>
      </c>
      <c r="E51" s="39">
        <f t="shared" ref="E51:E52" si="55">Q7</f>
        <v>1.605864577</v>
      </c>
      <c r="F51" s="39">
        <f t="shared" ref="F51:F52" si="56">Q10</f>
        <v>2.349441496</v>
      </c>
      <c r="G51" s="39">
        <f t="shared" ref="G51:G52" si="57">Q13</f>
        <v>3.001456207</v>
      </c>
    </row>
    <row r="52" ht="15.75" customHeight="1">
      <c r="D52" s="39">
        <f t="shared" si="54"/>
        <v>0.06019827174</v>
      </c>
      <c r="E52" s="39">
        <f t="shared" si="55"/>
        <v>0.1095698074</v>
      </c>
      <c r="F52" s="39">
        <f t="shared" si="56"/>
        <v>0.1587893617</v>
      </c>
      <c r="G52" s="39">
        <f t="shared" si="57"/>
        <v>0.2078807416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3:A6"/>
    <mergeCell ref="A7:A10"/>
    <mergeCell ref="A11:A14"/>
    <mergeCell ref="A15:A18"/>
    <mergeCell ref="K9:K11"/>
    <mergeCell ref="K12:K14"/>
    <mergeCell ref="K18:K20"/>
    <mergeCell ref="L18:L20"/>
    <mergeCell ref="K22:P22"/>
    <mergeCell ref="N36:O36"/>
    <mergeCell ref="A1:A2"/>
    <mergeCell ref="B1:B2"/>
    <mergeCell ref="C1:H1"/>
    <mergeCell ref="M1:R1"/>
    <mergeCell ref="K2:L2"/>
    <mergeCell ref="K3:K5"/>
    <mergeCell ref="K6:K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2020-10-19T16:15:41Z</dcterms:created>
  <dc:creator>Acer</dc:creator>
</cp:coreProperties>
</file>