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gre\Desktop\"/>
    </mc:Choice>
  </mc:AlternateContent>
  <xr:revisionPtr revIDLastSave="0" documentId="13_ncr:1_{3878A3E9-3CB0-4F69-BE19-4B98F6720AAF}" xr6:coauthVersionLast="45" xr6:coauthVersionMax="45" xr10:uidLastSave="{00000000-0000-0000-0000-000000000000}"/>
  <bookViews>
    <workbookView xWindow="-108" yWindow="-108" windowWidth="23256" windowHeight="12576" xr2:uid="{8CB4840F-8AA5-4BCA-ABBC-471E997E13E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M26" i="1"/>
  <c r="E51" i="1"/>
  <c r="E50" i="1"/>
  <c r="E49" i="1"/>
  <c r="K39" i="1"/>
  <c r="M39" i="1"/>
  <c r="L39" i="1"/>
  <c r="M38" i="1"/>
  <c r="L38" i="1"/>
  <c r="K38" i="1"/>
  <c r="M37" i="1"/>
  <c r="L37" i="1"/>
  <c r="K37" i="1"/>
  <c r="M36" i="1"/>
  <c r="L36" i="1"/>
  <c r="K36" i="1"/>
  <c r="M35" i="1"/>
  <c r="L35" i="1"/>
  <c r="K35" i="1"/>
  <c r="E37" i="1"/>
  <c r="M34" i="1"/>
  <c r="L34" i="1"/>
  <c r="K34" i="1"/>
  <c r="M33" i="1"/>
  <c r="L33" i="1"/>
  <c r="K33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J34" i="1"/>
  <c r="I34" i="1"/>
  <c r="H35" i="1"/>
  <c r="H34" i="1"/>
  <c r="J33" i="1"/>
  <c r="I33" i="1"/>
  <c r="H33" i="1"/>
  <c r="G34" i="1"/>
  <c r="G35" i="1" s="1"/>
  <c r="G36" i="1" s="1"/>
  <c r="G37" i="1" s="1"/>
  <c r="G38" i="1" s="1"/>
  <c r="G39" i="1" s="1"/>
  <c r="E47" i="1"/>
  <c r="E48" i="1"/>
  <c r="E46" i="1"/>
  <c r="E44" i="1"/>
  <c r="E45" i="1"/>
  <c r="E43" i="1"/>
  <c r="E41" i="1"/>
  <c r="E42" i="1"/>
  <c r="E40" i="1"/>
  <c r="E38" i="1"/>
  <c r="E39" i="1"/>
  <c r="E35" i="1"/>
  <c r="E36" i="1"/>
  <c r="E34" i="1"/>
  <c r="E32" i="1"/>
  <c r="E33" i="1"/>
  <c r="E31" i="1"/>
  <c r="D34" i="1"/>
  <c r="D37" i="1"/>
  <c r="D40" i="1"/>
  <c r="D43" i="1"/>
  <c r="D46" i="1"/>
  <c r="D49" i="1"/>
  <c r="D31" i="1"/>
  <c r="C50" i="1"/>
  <c r="C51" i="1"/>
  <c r="C49" i="1"/>
  <c r="C47" i="1"/>
  <c r="C48" i="1"/>
  <c r="C46" i="1"/>
  <c r="C44" i="1"/>
  <c r="C45" i="1"/>
  <c r="C43" i="1"/>
  <c r="C41" i="1"/>
  <c r="C42" i="1"/>
  <c r="C40" i="1"/>
  <c r="C38" i="1"/>
  <c r="C39" i="1"/>
  <c r="C37" i="1"/>
  <c r="C35" i="1"/>
  <c r="C36" i="1"/>
  <c r="C34" i="1"/>
  <c r="C32" i="1"/>
  <c r="C33" i="1"/>
  <c r="C31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L7" i="1"/>
  <c r="M7" i="1"/>
  <c r="N7" i="1"/>
  <c r="O7" i="1"/>
  <c r="P7" i="1"/>
  <c r="Q7" i="1"/>
  <c r="K7" i="1"/>
  <c r="M27" i="1"/>
  <c r="N16" i="1"/>
  <c r="O16" i="1"/>
  <c r="P16" i="1"/>
  <c r="Q16" i="1"/>
  <c r="R16" i="1"/>
  <c r="S16" i="1"/>
  <c r="M16" i="1"/>
  <c r="M20" i="1" s="1"/>
  <c r="D12" i="1" l="1"/>
  <c r="H12" i="1"/>
  <c r="C11" i="1"/>
  <c r="C12" i="1" s="1"/>
  <c r="D11" i="1"/>
  <c r="E11" i="1"/>
  <c r="E12" i="1" s="1"/>
  <c r="F11" i="1"/>
  <c r="F12" i="1" s="1"/>
  <c r="G11" i="1"/>
  <c r="G12" i="1" s="1"/>
  <c r="H11" i="1"/>
  <c r="B11" i="1"/>
  <c r="B12" i="1" s="1"/>
  <c r="P15" i="1" l="1"/>
  <c r="Q15" i="1"/>
  <c r="M15" i="1"/>
  <c r="R15" i="1"/>
  <c r="N15" i="1"/>
  <c r="S15" i="1"/>
  <c r="O15" i="1"/>
  <c r="M17" i="1" l="1"/>
  <c r="N18" i="1" l="1"/>
  <c r="M18" i="1"/>
  <c r="O18" i="1"/>
  <c r="P18" i="1"/>
  <c r="Q18" i="1"/>
  <c r="R18" i="1"/>
  <c r="S18" i="1"/>
  <c r="M19" i="1" l="1"/>
  <c r="M21" i="1" s="1"/>
  <c r="M22" i="1" s="1"/>
  <c r="M23" i="1" s="1"/>
</calcChain>
</file>

<file path=xl/sharedStrings.xml><?xml version="1.0" encoding="utf-8"?>
<sst xmlns="http://schemas.openxmlformats.org/spreadsheetml/2006/main" count="61" uniqueCount="47">
  <si>
    <t>t1 , мс</t>
  </si>
  <si>
    <t>t2 , мс</t>
  </si>
  <si>
    <t>t3 , мс</t>
  </si>
  <si>
    <t>t4 , мс</t>
  </si>
  <si>
    <t>t5 , мс</t>
  </si>
  <si>
    <t>20 см</t>
  </si>
  <si>
    <t>30 см</t>
  </si>
  <si>
    <t>40 см</t>
  </si>
  <si>
    <t>50 см</t>
  </si>
  <si>
    <t>60 см</t>
  </si>
  <si>
    <t>70 см</t>
  </si>
  <si>
    <t>80 см</t>
  </si>
  <si>
    <t>hi</t>
  </si>
  <si>
    <t>Таблица 1</t>
  </si>
  <si>
    <r>
      <t>dh</t>
    </r>
    <r>
      <rPr>
        <sz val="8"/>
        <color theme="1"/>
        <rFont val="Calibri"/>
        <family val="2"/>
        <charset val="204"/>
        <scheme val="minor"/>
      </rPr>
      <t>i, м</t>
    </r>
  </si>
  <si>
    <t>1/2g*&lt;t^2&gt;</t>
  </si>
  <si>
    <t>h0 = 10 см</t>
  </si>
  <si>
    <t>Таблица 2</t>
  </si>
  <si>
    <t>v1 , м/с</t>
  </si>
  <si>
    <t>v2 , м/с</t>
  </si>
  <si>
    <t>v3 , м/с</t>
  </si>
  <si>
    <t>Xi</t>
  </si>
  <si>
    <r>
      <t>&lt;</t>
    </r>
    <r>
      <rPr>
        <sz val="14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&gt;, мc</t>
    </r>
  </si>
  <si>
    <t>Yi</t>
  </si>
  <si>
    <t>Xi*Yi</t>
  </si>
  <si>
    <t>Xi^2</t>
  </si>
  <si>
    <t>a</t>
  </si>
  <si>
    <t>(Yi-a*Xi)^2</t>
  </si>
  <si>
    <t>числитель</t>
  </si>
  <si>
    <t>знаменат</t>
  </si>
  <si>
    <t>сигма</t>
  </si>
  <si>
    <t>abs погреш</t>
  </si>
  <si>
    <t>отн погреш</t>
  </si>
  <si>
    <t>Ic</t>
  </si>
  <si>
    <t>dlc</t>
  </si>
  <si>
    <t>I теор</t>
  </si>
  <si>
    <t>Энергия</t>
  </si>
  <si>
    <t>H</t>
  </si>
  <si>
    <t>𝐸кин,𝑖</t>
  </si>
  <si>
    <t>𝐸пот</t>
  </si>
  <si>
    <t>𝐸полн,i</t>
  </si>
  <si>
    <t>Eполн3</t>
  </si>
  <si>
    <t>Eполн2</t>
  </si>
  <si>
    <t>Eполн1</t>
  </si>
  <si>
    <t>Eкин3</t>
  </si>
  <si>
    <t>Eкин2</t>
  </si>
  <si>
    <t>Eкин1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</si>
</sst>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165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3" fillId="0" borderId="3" xfId="0" applyFont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1"/>
          <c:order val="0"/>
          <c:tx>
            <c:v>ряд 1</c:v>
          </c:tx>
          <c:xVal>
            <c:numRef>
              <c:f>Лист1!$B$10:$H$10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Лист1!$B$12:$H$12</c:f>
              <c:numCache>
                <c:formatCode>General</c:formatCode>
                <c:ptCount val="7"/>
                <c:pt idx="0">
                  <c:v>33.544876660400007</c:v>
                </c:pt>
                <c:pt idx="1">
                  <c:v>67.807799380399999</c:v>
                </c:pt>
                <c:pt idx="2">
                  <c:v>102.07866510560001</c:v>
                </c:pt>
                <c:pt idx="3">
                  <c:v>136.30284439040003</c:v>
                </c:pt>
                <c:pt idx="4">
                  <c:v>170.77807708160003</c:v>
                </c:pt>
                <c:pt idx="5">
                  <c:v>204.77530124</c:v>
                </c:pt>
                <c:pt idx="6">
                  <c:v>239.42283899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D3-40DB-B444-F59CC16F48CB}"/>
            </c:ext>
          </c:extLst>
        </c:ser>
        <c:ser>
          <c:idx val="0"/>
          <c:order val="1"/>
          <c:tx>
            <c:v>ряд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Лист1!$B$10:$H$10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Лист1!$B$12:$H$12</c:f>
              <c:numCache>
                <c:formatCode>General</c:formatCode>
                <c:ptCount val="7"/>
                <c:pt idx="0">
                  <c:v>33.544876660400007</c:v>
                </c:pt>
                <c:pt idx="1">
                  <c:v>67.807799380399999</c:v>
                </c:pt>
                <c:pt idx="2">
                  <c:v>102.07866510560001</c:v>
                </c:pt>
                <c:pt idx="3">
                  <c:v>136.30284439040003</c:v>
                </c:pt>
                <c:pt idx="4">
                  <c:v>170.77807708160003</c:v>
                </c:pt>
                <c:pt idx="5">
                  <c:v>204.77530124</c:v>
                </c:pt>
                <c:pt idx="6">
                  <c:v>239.42283899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3-40DB-B444-F59CC16F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dh,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1/2g&lt;t&gt;^2,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полн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v>полная 1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Лист1!$K$33:$K$39</c:f>
              <c:numCache>
                <c:formatCode>General</c:formatCode>
                <c:ptCount val="7"/>
                <c:pt idx="0">
                  <c:v>4.1632108086676949</c:v>
                </c:pt>
                <c:pt idx="1">
                  <c:v>3.7107174708547084</c:v>
                </c:pt>
                <c:pt idx="2">
                  <c:v>3.2585912801821366</c:v>
                </c:pt>
                <c:pt idx="3">
                  <c:v>2.8063604134949389</c:v>
                </c:pt>
                <c:pt idx="4">
                  <c:v>2.3541511695443709</c:v>
                </c:pt>
                <c:pt idx="5">
                  <c:v>1.9026528015316466</c:v>
                </c:pt>
                <c:pt idx="6">
                  <c:v>1.4492986084735819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B-4818-881F-41D524B05841}"/>
            </c:ext>
          </c:extLst>
        </c:ser>
        <c:ser>
          <c:idx val="1"/>
          <c:order val="1"/>
          <c:tx>
            <c:v>полная 2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Лист1!$K$33:$K$39</c:f>
              <c:numCache>
                <c:formatCode>General</c:formatCode>
                <c:ptCount val="7"/>
                <c:pt idx="0">
                  <c:v>4.1632108086676949</c:v>
                </c:pt>
                <c:pt idx="1">
                  <c:v>3.7107174708547084</c:v>
                </c:pt>
                <c:pt idx="2">
                  <c:v>3.2585912801821366</c:v>
                </c:pt>
                <c:pt idx="3">
                  <c:v>2.8063604134949389</c:v>
                </c:pt>
                <c:pt idx="4">
                  <c:v>2.3541511695443709</c:v>
                </c:pt>
                <c:pt idx="5">
                  <c:v>1.9026528015316466</c:v>
                </c:pt>
                <c:pt idx="6">
                  <c:v>1.4492986084735819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B-4818-881F-41D524B05841}"/>
            </c:ext>
          </c:extLst>
        </c:ser>
        <c:ser>
          <c:idx val="2"/>
          <c:order val="2"/>
          <c:tx>
            <c:v>полная 3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Лист1!$M$33:$M$40</c:f>
              <c:numCache>
                <c:formatCode>General</c:formatCode>
                <c:ptCount val="8"/>
                <c:pt idx="0">
                  <c:v>4.157754981879549</c:v>
                </c:pt>
                <c:pt idx="1">
                  <c:v>3.7054436523970424</c:v>
                </c:pt>
                <c:pt idx="2">
                  <c:v>3.2531601413403397</c:v>
                </c:pt>
                <c:pt idx="3">
                  <c:v>2.8008692280666936</c:v>
                </c:pt>
                <c:pt idx="4">
                  <c:v>2.3484398642438791</c:v>
                </c:pt>
                <c:pt idx="5">
                  <c:v>1.8959280890070656</c:v>
                </c:pt>
                <c:pt idx="6">
                  <c:v>1.4449981730948978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B-4818-881F-41D524B0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пот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v>ряд потенциальное энергии</c:v>
          </c:tx>
          <c:trendline>
            <c:trendlineType val="linear"/>
            <c:dispRSqr val="0"/>
            <c:dispEq val="0"/>
          </c:trendline>
          <c:xVal>
            <c:numRef>
              <c:f>Лист1!$B$31:$B$51</c:f>
              <c:numCache>
                <c:formatCode>General</c:formatCode>
                <c:ptCount val="21"/>
                <c:pt idx="0">
                  <c:v>0.9</c:v>
                </c:pt>
                <c:pt idx="3">
                  <c:v>0.8</c:v>
                </c:pt>
                <c:pt idx="6">
                  <c:v>0.7</c:v>
                </c:pt>
                <c:pt idx="9">
                  <c:v>0.6</c:v>
                </c:pt>
                <c:pt idx="12">
                  <c:v>0.5</c:v>
                </c:pt>
                <c:pt idx="15">
                  <c:v>0.4</c:v>
                </c:pt>
                <c:pt idx="18">
                  <c:v>0.3</c:v>
                </c:pt>
              </c:numCache>
            </c:numRef>
          </c:xVal>
          <c:yVal>
            <c:numRef>
              <c:f>Лист1!$D$31:$D$51</c:f>
              <c:numCache>
                <c:formatCode>General</c:formatCode>
                <c:ptCount val="21"/>
                <c:pt idx="0">
                  <c:v>4.1538599999999999</c:v>
                </c:pt>
                <c:pt idx="3">
                  <c:v>3.6923200000000005</c:v>
                </c:pt>
                <c:pt idx="6">
                  <c:v>3.2307799999999998</c:v>
                </c:pt>
                <c:pt idx="9">
                  <c:v>2.7692399999999999</c:v>
                </c:pt>
                <c:pt idx="12">
                  <c:v>2.3077000000000001</c:v>
                </c:pt>
                <c:pt idx="15">
                  <c:v>1.8461600000000002</c:v>
                </c:pt>
                <c:pt idx="18">
                  <c:v>1.38462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A-4915-A57C-BDFD4561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кин1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Лист1!$G$33:$G$39</c:f>
              <c:strCache>
                <c:ptCount val="7"/>
                <c:pt idx="0">
                  <c:v>0,9</c:v>
                </c:pt>
                <c:pt idx="1">
                  <c:v>0,8</c:v>
                </c:pt>
                <c:pt idx="2">
                  <c:v>0,7</c:v>
                </c:pt>
                <c:pt idx="3">
                  <c:v>0,6</c:v>
                </c:pt>
                <c:pt idx="4">
                  <c:v>0,5</c:v>
                </c:pt>
                <c:pt idx="5">
                  <c:v>0,4</c:v>
                </c:pt>
                <c:pt idx="6">
                  <c:v>0,3</c:v>
                </c:pt>
              </c:strCache>
            </c:strRef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Лист1!$H$33:$H$39</c:f>
              <c:numCache>
                <c:formatCode>General</c:formatCode>
                <c:ptCount val="7"/>
                <c:pt idx="0">
                  <c:v>9.3508086676953456E-3</c:v>
                </c:pt>
                <c:pt idx="1">
                  <c:v>1.8397470854707755E-2</c:v>
                </c:pt>
                <c:pt idx="2">
                  <c:v>2.7811280182136827E-2</c:v>
                </c:pt>
                <c:pt idx="3">
                  <c:v>3.7120413494939136E-2</c:v>
                </c:pt>
                <c:pt idx="4">
                  <c:v>4.6451169544370834E-2</c:v>
                </c:pt>
                <c:pt idx="5">
                  <c:v>5.6492801531646403E-2</c:v>
                </c:pt>
                <c:pt idx="6">
                  <c:v>6.467860847358195E-2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8-47C8-B89B-64ABF845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кин</a:t>
            </a:r>
            <a:r>
              <a:rPr lang="en-US" sz="1050" baseline="0"/>
              <a:t>2</a:t>
            </a:r>
            <a:r>
              <a:rPr lang="ru-RU" sz="1050" baseline="0"/>
              <a:t>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1"/>
          <c:order val="0"/>
          <c:tx>
            <c:v>кинетическая 2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Лист1!$I$33:$I$39</c:f>
              <c:numCache>
                <c:formatCode>General</c:formatCode>
                <c:ptCount val="7"/>
                <c:pt idx="0">
                  <c:v>3.9725885781679172E-3</c:v>
                </c:pt>
                <c:pt idx="1">
                  <c:v>1.3242687183633004E-2</c:v>
                </c:pt>
                <c:pt idx="2">
                  <c:v>2.2780374388638426E-2</c:v>
                </c:pt>
                <c:pt idx="3">
                  <c:v>3.1851576964521733E-2</c:v>
                </c:pt>
                <c:pt idx="4">
                  <c:v>4.1065131330348371E-2</c:v>
                </c:pt>
                <c:pt idx="5">
                  <c:v>5.1561390683659086E-2</c:v>
                </c:pt>
                <c:pt idx="6">
                  <c:v>6.0378173094897861E-2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4-43C9-B678-12CD52C50E3F}"/>
            </c:ext>
          </c:extLst>
        </c:ser>
        <c:ser>
          <c:idx val="0"/>
          <c:order val="1"/>
          <c:tx>
            <c:v>кинетическая 2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Лист1!$I$33:$I$39</c:f>
              <c:numCache>
                <c:formatCode>General</c:formatCode>
                <c:ptCount val="7"/>
                <c:pt idx="0">
                  <c:v>3.9725885781679172E-3</c:v>
                </c:pt>
                <c:pt idx="1">
                  <c:v>1.3242687183633004E-2</c:v>
                </c:pt>
                <c:pt idx="2">
                  <c:v>2.2780374388638426E-2</c:v>
                </c:pt>
                <c:pt idx="3">
                  <c:v>3.1851576964521733E-2</c:v>
                </c:pt>
                <c:pt idx="4">
                  <c:v>4.1065131330348371E-2</c:v>
                </c:pt>
                <c:pt idx="5">
                  <c:v>5.1561390683659086E-2</c:v>
                </c:pt>
                <c:pt idx="6">
                  <c:v>6.0378173094897861E-2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4-43C9-B678-12CD52C5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кин3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v>кинетиая 3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Лист1!$J$33:$J$39</c:f>
              <c:numCache>
                <c:formatCode>General</c:formatCode>
                <c:ptCount val="7"/>
                <c:pt idx="0">
                  <c:v>3.8949818795487642E-3</c:v>
                </c:pt>
                <c:pt idx="1">
                  <c:v>1.3123652397042032E-2</c:v>
                </c:pt>
                <c:pt idx="2">
                  <c:v>2.2380141340339776E-2</c:v>
                </c:pt>
                <c:pt idx="3">
                  <c:v>3.1629228066693701E-2</c:v>
                </c:pt>
                <c:pt idx="4">
                  <c:v>4.0739864243878772E-2</c:v>
                </c:pt>
                <c:pt idx="5">
                  <c:v>4.9768089007065204E-2</c:v>
                </c:pt>
                <c:pt idx="6">
                  <c:v>6.0378173094897861E-2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D-493D-A573-7E88B5E1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полн1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v>полная 1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Лист1!$K$33:$K$39</c:f>
              <c:numCache>
                <c:formatCode>General</c:formatCode>
                <c:ptCount val="7"/>
                <c:pt idx="0">
                  <c:v>4.1632108086676949</c:v>
                </c:pt>
                <c:pt idx="1">
                  <c:v>3.7107174708547084</c:v>
                </c:pt>
                <c:pt idx="2">
                  <c:v>3.2585912801821366</c:v>
                </c:pt>
                <c:pt idx="3">
                  <c:v>2.8063604134949389</c:v>
                </c:pt>
                <c:pt idx="4">
                  <c:v>2.3541511695443709</c:v>
                </c:pt>
                <c:pt idx="5">
                  <c:v>1.9026528015316466</c:v>
                </c:pt>
                <c:pt idx="6">
                  <c:v>1.4492986084735819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C-4CD5-B9E0-03B840A8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полн</a:t>
            </a:r>
            <a:r>
              <a:rPr lang="en-US" sz="1050" baseline="0"/>
              <a:t>2</a:t>
            </a:r>
            <a:r>
              <a:rPr lang="ru-RU" sz="1050" baseline="0"/>
              <a:t>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v>кинетическая 3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Лист1!$L$33:$L$39</c:f>
              <c:numCache>
                <c:formatCode>General</c:formatCode>
                <c:ptCount val="7"/>
                <c:pt idx="0">
                  <c:v>4.1578325885781675</c:v>
                </c:pt>
                <c:pt idx="1">
                  <c:v>3.7055626871836336</c:v>
                </c:pt>
                <c:pt idx="2">
                  <c:v>3.2535603743886381</c:v>
                </c:pt>
                <c:pt idx="3">
                  <c:v>2.8010915769645215</c:v>
                </c:pt>
                <c:pt idx="4">
                  <c:v>2.3487651313303486</c:v>
                </c:pt>
                <c:pt idx="5">
                  <c:v>1.8977213906836594</c:v>
                </c:pt>
                <c:pt idx="6">
                  <c:v>1.4449981730948978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E-49C0-8475-7EA8708A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полн3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v>полная 3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Лист1!$M$33:$M$39</c:f>
              <c:numCache>
                <c:formatCode>General</c:formatCode>
                <c:ptCount val="7"/>
                <c:pt idx="0">
                  <c:v>4.157754981879549</c:v>
                </c:pt>
                <c:pt idx="1">
                  <c:v>3.7054436523970424</c:v>
                </c:pt>
                <c:pt idx="2">
                  <c:v>3.2531601413403397</c:v>
                </c:pt>
                <c:pt idx="3">
                  <c:v>2.8008692280666936</c:v>
                </c:pt>
                <c:pt idx="4">
                  <c:v>2.3484398642438791</c:v>
                </c:pt>
                <c:pt idx="5">
                  <c:v>1.8959280890070656</c:v>
                </c:pt>
                <c:pt idx="6">
                  <c:v>1.4449981730948978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E-48CF-ACDB-CC4E8220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E</a:t>
            </a:r>
            <a:r>
              <a:rPr lang="ru-RU" sz="1050" baseline="0"/>
              <a:t>кин </a:t>
            </a:r>
            <a:r>
              <a:rPr lang="ru-RU" baseline="0"/>
              <a:t>от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3937007874017"/>
          <c:y val="0.15319444444444447"/>
          <c:w val="0.82662029746281718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v>ряд 1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Лист1!$H$33:$H$39</c:f>
              <c:numCache>
                <c:formatCode>General</c:formatCode>
                <c:ptCount val="7"/>
                <c:pt idx="0">
                  <c:v>9.3508086676953456E-3</c:v>
                </c:pt>
                <c:pt idx="1">
                  <c:v>1.8397470854707755E-2</c:v>
                </c:pt>
                <c:pt idx="2">
                  <c:v>2.7811280182136827E-2</c:v>
                </c:pt>
                <c:pt idx="3">
                  <c:v>3.7120413494939136E-2</c:v>
                </c:pt>
                <c:pt idx="4">
                  <c:v>4.6451169544370834E-2</c:v>
                </c:pt>
                <c:pt idx="5">
                  <c:v>5.6492801531646403E-2</c:v>
                </c:pt>
                <c:pt idx="6">
                  <c:v>6.467860847358195E-2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2-4D7A-AC87-FA336A776C5E}"/>
            </c:ext>
          </c:extLst>
        </c:ser>
        <c:ser>
          <c:idx val="1"/>
          <c:order val="1"/>
          <c:tx>
            <c:v>ряд 2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Лист1!$I$33:$I$39</c:f>
              <c:numCache>
                <c:formatCode>General</c:formatCode>
                <c:ptCount val="7"/>
                <c:pt idx="0">
                  <c:v>3.9725885781679172E-3</c:v>
                </c:pt>
                <c:pt idx="1">
                  <c:v>1.3242687183633004E-2</c:v>
                </c:pt>
                <c:pt idx="2">
                  <c:v>2.2780374388638426E-2</c:v>
                </c:pt>
                <c:pt idx="3">
                  <c:v>3.1851576964521733E-2</c:v>
                </c:pt>
                <c:pt idx="4">
                  <c:v>4.1065131330348371E-2</c:v>
                </c:pt>
                <c:pt idx="5">
                  <c:v>5.1561390683659086E-2</c:v>
                </c:pt>
                <c:pt idx="6">
                  <c:v>6.0378173094897861E-2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2-4D7A-AC87-FA336A776C5E}"/>
            </c:ext>
          </c:extLst>
        </c:ser>
        <c:ser>
          <c:idx val="2"/>
          <c:order val="2"/>
          <c:tx>
            <c:v>ряд 3</c:v>
          </c:tx>
          <c:xVal>
            <c:numRef>
              <c:f>Лист1!$G$33:$G$39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</c:numCache>
            </c:numRef>
          </c:xVal>
          <c:yVal>
            <c:numRef>
              <c:f>Лист1!$J$33:$J$39</c:f>
              <c:numCache>
                <c:formatCode>General</c:formatCode>
                <c:ptCount val="7"/>
                <c:pt idx="0">
                  <c:v>3.8949818795487642E-3</c:v>
                </c:pt>
                <c:pt idx="1">
                  <c:v>1.3123652397042032E-2</c:v>
                </c:pt>
                <c:pt idx="2">
                  <c:v>2.2380141340339776E-2</c:v>
                </c:pt>
                <c:pt idx="3">
                  <c:v>3.1629228066693701E-2</c:v>
                </c:pt>
                <c:pt idx="4">
                  <c:v>4.0739864243878772E-2</c:v>
                </c:pt>
                <c:pt idx="5">
                  <c:v>4.9768089007065204E-2</c:v>
                </c:pt>
                <c:pt idx="6">
                  <c:v>6.0378173094897861E-2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2-4D7A-AC87-FA336A77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0703"/>
        <c:axId val="503257391"/>
      </c:scatterChart>
      <c:valAx>
        <c:axId val="503270703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57391"/>
        <c:crosses val="autoZero"/>
        <c:crossBetween val="midCat"/>
      </c:valAx>
      <c:valAx>
        <c:axId val="503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ru-RU" baseline="0"/>
                  <a:t>, Дж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707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46383</xdr:rowOff>
    </xdr:from>
    <xdr:to>
      <xdr:col>8</xdr:col>
      <xdr:colOff>0</xdr:colOff>
      <xdr:row>27</xdr:row>
      <xdr:rowOff>182219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8C109E-D5E1-4B19-9FC9-9E71DCD8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355041</xdr:colOff>
      <xdr:row>15</xdr:row>
      <xdr:rowOff>27611</xdr:rowOff>
    </xdr:from>
    <xdr:to>
      <xdr:col>28</xdr:col>
      <xdr:colOff>29174</xdr:colOff>
      <xdr:row>30</xdr:row>
      <xdr:rowOff>165624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E2D4212-7F44-445A-8F72-B2EDC066A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197222</xdr:colOff>
      <xdr:row>39</xdr:row>
      <xdr:rowOff>26894</xdr:rowOff>
    </xdr:from>
    <xdr:to>
      <xdr:col>13</xdr:col>
      <xdr:colOff>265802</xdr:colOff>
      <xdr:row>54</xdr:row>
      <xdr:rowOff>159144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BC73982-55EE-4ED6-8E47-729B080D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215153</xdr:colOff>
      <xdr:row>55</xdr:row>
      <xdr:rowOff>17928</xdr:rowOff>
    </xdr:from>
    <xdr:to>
      <xdr:col>13</xdr:col>
      <xdr:colOff>283733</xdr:colOff>
      <xdr:row>70</xdr:row>
      <xdr:rowOff>150179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174B1EF-623E-419F-9212-44B5A7629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206189</xdr:colOff>
      <xdr:row>70</xdr:row>
      <xdr:rowOff>170331</xdr:rowOff>
    </xdr:from>
    <xdr:to>
      <xdr:col>13</xdr:col>
      <xdr:colOff>274769</xdr:colOff>
      <xdr:row>86</xdr:row>
      <xdr:rowOff>123287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E782FA-EC1D-4F33-B7B8-FDF2BB6C9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44824</xdr:colOff>
      <xdr:row>39</xdr:row>
      <xdr:rowOff>0</xdr:rowOff>
    </xdr:from>
    <xdr:to>
      <xdr:col>22</xdr:col>
      <xdr:colOff>328557</xdr:colOff>
      <xdr:row>54</xdr:row>
      <xdr:rowOff>132250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BD56F79-285A-41A6-8CD2-6A525C624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80682</xdr:colOff>
      <xdr:row>55</xdr:row>
      <xdr:rowOff>8964</xdr:rowOff>
    </xdr:from>
    <xdr:to>
      <xdr:col>22</xdr:col>
      <xdr:colOff>364415</xdr:colOff>
      <xdr:row>70</xdr:row>
      <xdr:rowOff>141215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34049AB-E199-4ACF-9615-6042678A2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80682</xdr:colOff>
      <xdr:row>71</xdr:row>
      <xdr:rowOff>44823</xdr:rowOff>
    </xdr:from>
    <xdr:to>
      <xdr:col>22</xdr:col>
      <xdr:colOff>364415</xdr:colOff>
      <xdr:row>86</xdr:row>
      <xdr:rowOff>177074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EE3C4F1-BCEE-4E22-BFF9-2C744129B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317269</xdr:colOff>
      <xdr:row>12</xdr:row>
      <xdr:rowOff>98367</xdr:rowOff>
    </xdr:from>
    <xdr:to>
      <xdr:col>37</xdr:col>
      <xdr:colOff>591589</xdr:colOff>
      <xdr:row>28</xdr:row>
      <xdr:rowOff>47736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F917DF2-C0EB-44C2-94E6-8FA4A8797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10885</xdr:colOff>
      <xdr:row>39</xdr:row>
      <xdr:rowOff>0</xdr:rowOff>
    </xdr:from>
    <xdr:to>
      <xdr:col>31</xdr:col>
      <xdr:colOff>294618</xdr:colOff>
      <xdr:row>54</xdr:row>
      <xdr:rowOff>132250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EF53237-FF29-4353-9D88-C32BDE1A4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4112-CFC3-4203-A48A-2B0DB93E20EC}">
  <dimension ref="A1:T51"/>
  <sheetViews>
    <sheetView tabSelected="1" zoomScale="70" zoomScaleNormal="70" workbookViewId="0">
      <selection activeCell="M24" sqref="M24"/>
    </sheetView>
  </sheetViews>
  <sheetFormatPr defaultRowHeight="14.4" x14ac:dyDescent="0.3"/>
  <cols>
    <col min="1" max="1" width="10.21875" customWidth="1"/>
    <col min="2" max="2" width="11.5546875" bestFit="1" customWidth="1"/>
    <col min="9" max="9" width="9.21875" customWidth="1"/>
    <col min="10" max="10" width="10.44140625" customWidth="1"/>
    <col min="12" max="12" width="10" customWidth="1"/>
    <col min="13" max="13" width="9.44140625" customWidth="1"/>
  </cols>
  <sheetData>
    <row r="1" spans="1:19" x14ac:dyDescent="0.3">
      <c r="A1" s="4" t="s">
        <v>13</v>
      </c>
      <c r="B1" s="4"/>
      <c r="C1" s="4"/>
      <c r="D1" s="4"/>
      <c r="E1" s="4"/>
      <c r="F1" s="4"/>
      <c r="G1" s="4"/>
      <c r="H1" s="4"/>
      <c r="J1" s="4" t="s">
        <v>17</v>
      </c>
      <c r="K1" s="4"/>
      <c r="L1" s="4"/>
      <c r="M1" s="4"/>
      <c r="N1" s="4"/>
      <c r="O1" s="4"/>
      <c r="P1" s="4"/>
      <c r="Q1" s="4"/>
    </row>
    <row r="2" spans="1:19" x14ac:dyDescent="0.3">
      <c r="A2" s="1" t="s">
        <v>16</v>
      </c>
      <c r="B2" s="3" t="s">
        <v>12</v>
      </c>
      <c r="C2" s="3"/>
      <c r="D2" s="3"/>
      <c r="E2" s="3"/>
      <c r="F2" s="3"/>
      <c r="G2" s="3"/>
      <c r="H2" s="3"/>
      <c r="J2" s="1" t="s">
        <v>16</v>
      </c>
      <c r="K2" s="3" t="s">
        <v>12</v>
      </c>
      <c r="L2" s="3"/>
      <c r="M2" s="3"/>
      <c r="N2" s="3"/>
      <c r="O2" s="3"/>
      <c r="P2" s="3"/>
      <c r="Q2" s="3"/>
    </row>
    <row r="3" spans="1:19" x14ac:dyDescent="0.3">
      <c r="A3" s="1"/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J3" s="1"/>
      <c r="K3" s="15" t="s">
        <v>5</v>
      </c>
      <c r="L3" s="15" t="s">
        <v>6</v>
      </c>
      <c r="M3" s="15" t="s">
        <v>7</v>
      </c>
      <c r="N3" s="15" t="s">
        <v>8</v>
      </c>
      <c r="O3" s="15" t="s">
        <v>9</v>
      </c>
      <c r="P3" s="15" t="s">
        <v>10</v>
      </c>
      <c r="Q3" s="15" t="s">
        <v>11</v>
      </c>
    </row>
    <row r="4" spans="1:19" x14ac:dyDescent="0.3">
      <c r="A4" s="16" t="s">
        <v>0</v>
      </c>
      <c r="B4" s="2">
        <v>2614</v>
      </c>
      <c r="C4" s="2">
        <v>3712</v>
      </c>
      <c r="D4" s="2">
        <v>4561</v>
      </c>
      <c r="E4" s="2">
        <v>5270</v>
      </c>
      <c r="F4" s="2">
        <v>5899</v>
      </c>
      <c r="G4" s="2">
        <v>6452</v>
      </c>
      <c r="H4" s="2">
        <v>6982</v>
      </c>
      <c r="J4" s="16" t="s">
        <v>0</v>
      </c>
      <c r="K4" s="2">
        <v>52.6</v>
      </c>
      <c r="L4" s="1">
        <v>37.5</v>
      </c>
      <c r="M4" s="1">
        <v>30.5</v>
      </c>
      <c r="N4" s="1">
        <v>26.4</v>
      </c>
      <c r="O4" s="1">
        <v>23.6</v>
      </c>
      <c r="P4" s="1">
        <v>21.4</v>
      </c>
      <c r="Q4" s="1">
        <v>20</v>
      </c>
    </row>
    <row r="5" spans="1:19" x14ac:dyDescent="0.3">
      <c r="A5" s="16" t="s">
        <v>1</v>
      </c>
      <c r="B5" s="2">
        <v>2615</v>
      </c>
      <c r="C5" s="2">
        <v>3718</v>
      </c>
      <c r="D5" s="2">
        <v>4560</v>
      </c>
      <c r="E5" s="2">
        <v>5271</v>
      </c>
      <c r="F5" s="2">
        <v>5897</v>
      </c>
      <c r="G5" s="2">
        <v>6459</v>
      </c>
      <c r="H5" s="2">
        <v>6984</v>
      </c>
      <c r="J5" s="16" t="s">
        <v>1</v>
      </c>
      <c r="K5" s="1">
        <v>80.7</v>
      </c>
      <c r="L5" s="1">
        <v>44.2</v>
      </c>
      <c r="M5" s="1">
        <v>33.700000000000003</v>
      </c>
      <c r="N5" s="1">
        <v>28.5</v>
      </c>
      <c r="O5" s="1">
        <v>25.1</v>
      </c>
      <c r="P5" s="1">
        <v>22.4</v>
      </c>
      <c r="Q5" s="1">
        <v>20.7</v>
      </c>
    </row>
    <row r="6" spans="1:19" x14ac:dyDescent="0.3">
      <c r="A6" s="16" t="s">
        <v>2</v>
      </c>
      <c r="B6" s="2">
        <v>2614</v>
      </c>
      <c r="C6" s="2">
        <v>3719</v>
      </c>
      <c r="D6" s="2">
        <v>4558</v>
      </c>
      <c r="E6" s="2">
        <v>5271</v>
      </c>
      <c r="F6" s="2">
        <v>5901</v>
      </c>
      <c r="G6" s="2">
        <v>6455</v>
      </c>
      <c r="H6" s="2">
        <v>6982</v>
      </c>
      <c r="J6" s="16" t="s">
        <v>2</v>
      </c>
      <c r="K6" s="1">
        <v>81.5</v>
      </c>
      <c r="L6" s="1">
        <v>44.4</v>
      </c>
      <c r="M6" s="1">
        <v>34</v>
      </c>
      <c r="N6" s="1">
        <v>28.6</v>
      </c>
      <c r="O6" s="1">
        <v>25.2</v>
      </c>
      <c r="P6" s="1">
        <v>22.8</v>
      </c>
      <c r="Q6" s="1">
        <v>20.7</v>
      </c>
    </row>
    <row r="7" spans="1:19" x14ac:dyDescent="0.3">
      <c r="A7" s="16" t="s">
        <v>3</v>
      </c>
      <c r="B7" s="2">
        <v>2615</v>
      </c>
      <c r="C7" s="2">
        <v>3714</v>
      </c>
      <c r="D7" s="2">
        <v>4557</v>
      </c>
      <c r="E7" s="2">
        <v>5264</v>
      </c>
      <c r="F7" s="2">
        <v>5895</v>
      </c>
      <c r="G7" s="2">
        <v>6464</v>
      </c>
      <c r="H7" s="2">
        <v>6980</v>
      </c>
      <c r="J7" s="16" t="s">
        <v>18</v>
      </c>
      <c r="K7" s="1">
        <f>0.005/(K4/1000)</f>
        <v>9.5057034220532313E-2</v>
      </c>
      <c r="L7" s="1">
        <f t="shared" ref="L7:Q7" si="0">0.005/(L4/1000)</f>
        <v>0.13333333333333333</v>
      </c>
      <c r="M7" s="1">
        <f t="shared" si="0"/>
        <v>0.16393442622950821</v>
      </c>
      <c r="N7" s="1">
        <f t="shared" si="0"/>
        <v>0.18939393939393939</v>
      </c>
      <c r="O7" s="1">
        <f t="shared" si="0"/>
        <v>0.21186440677966101</v>
      </c>
      <c r="P7" s="1">
        <f t="shared" si="0"/>
        <v>0.23364485981308414</v>
      </c>
      <c r="Q7" s="1">
        <f t="shared" si="0"/>
        <v>0.25</v>
      </c>
    </row>
    <row r="8" spans="1:19" x14ac:dyDescent="0.3">
      <c r="A8" s="16" t="s">
        <v>4</v>
      </c>
      <c r="B8" s="2">
        <v>2611</v>
      </c>
      <c r="C8" s="2">
        <v>3718</v>
      </c>
      <c r="D8" s="2">
        <v>4562</v>
      </c>
      <c r="E8" s="2">
        <v>5268</v>
      </c>
      <c r="F8" s="2">
        <v>5896</v>
      </c>
      <c r="G8" s="2">
        <v>6460</v>
      </c>
      <c r="H8" s="2">
        <v>6987</v>
      </c>
      <c r="J8" s="16" t="s">
        <v>19</v>
      </c>
      <c r="K8" s="1">
        <f t="shared" ref="K8:Q8" si="1">0.005/(K5/1000)</f>
        <v>6.1957868649318459E-2</v>
      </c>
      <c r="L8" s="1">
        <f t="shared" si="1"/>
        <v>0.11312217194570136</v>
      </c>
      <c r="M8" s="1">
        <f t="shared" si="1"/>
        <v>0.14836795252225518</v>
      </c>
      <c r="N8" s="1">
        <f t="shared" si="1"/>
        <v>0.17543859649122806</v>
      </c>
      <c r="O8" s="1">
        <f t="shared" si="1"/>
        <v>0.19920318725099601</v>
      </c>
      <c r="P8" s="1">
        <f t="shared" si="1"/>
        <v>0.22321428571428573</v>
      </c>
      <c r="Q8" s="1">
        <f t="shared" si="1"/>
        <v>0.24154589371980678</v>
      </c>
    </row>
    <row r="9" spans="1:19" x14ac:dyDescent="0.3">
      <c r="A9" s="16"/>
      <c r="B9" s="1"/>
      <c r="C9" s="1"/>
      <c r="D9" s="1"/>
      <c r="E9" s="1"/>
      <c r="F9" s="1"/>
      <c r="G9" s="1"/>
      <c r="H9" s="1"/>
      <c r="J9" s="16" t="s">
        <v>20</v>
      </c>
      <c r="K9" s="1">
        <f t="shared" ref="K9:Q9" si="2">0.005/(K6/1000)</f>
        <v>6.1349693251533742E-2</v>
      </c>
      <c r="L9" s="1">
        <f t="shared" si="2"/>
        <v>0.11261261261261261</v>
      </c>
      <c r="M9" s="1">
        <f t="shared" si="2"/>
        <v>0.14705882352941177</v>
      </c>
      <c r="N9" s="1">
        <f t="shared" si="2"/>
        <v>0.17482517482517482</v>
      </c>
      <c r="O9" s="1">
        <f t="shared" si="2"/>
        <v>0.1984126984126984</v>
      </c>
      <c r="P9" s="1">
        <f t="shared" si="2"/>
        <v>0.21929824561403508</v>
      </c>
      <c r="Q9" s="1">
        <f t="shared" si="2"/>
        <v>0.24154589371980678</v>
      </c>
    </row>
    <row r="10" spans="1:19" x14ac:dyDescent="0.3">
      <c r="A10" s="16" t="s">
        <v>14</v>
      </c>
      <c r="B10" s="1">
        <v>0.1</v>
      </c>
      <c r="C10" s="1">
        <v>0.2</v>
      </c>
      <c r="D10" s="1">
        <v>0.3</v>
      </c>
      <c r="E10" s="1">
        <v>0.4</v>
      </c>
      <c r="F10" s="1">
        <v>0.5</v>
      </c>
      <c r="G10" s="1">
        <v>0.6</v>
      </c>
      <c r="H10" s="1">
        <v>0.7</v>
      </c>
      <c r="I10" t="s">
        <v>21</v>
      </c>
    </row>
    <row r="11" spans="1:19" ht="18" x14ac:dyDescent="0.35">
      <c r="A11" s="16" t="s">
        <v>22</v>
      </c>
      <c r="B11" s="2">
        <f>AVERAGE(B4:B8)</f>
        <v>2613.8000000000002</v>
      </c>
      <c r="C11" s="2">
        <f t="shared" ref="C11:H11" si="3">AVERAGE(C4:C8)</f>
        <v>3716.2</v>
      </c>
      <c r="D11" s="2">
        <f t="shared" si="3"/>
        <v>4559.6000000000004</v>
      </c>
      <c r="E11" s="2">
        <f t="shared" si="3"/>
        <v>5268.8</v>
      </c>
      <c r="F11" s="2">
        <f t="shared" si="3"/>
        <v>5897.6</v>
      </c>
      <c r="G11" s="2">
        <f t="shared" si="3"/>
        <v>6458</v>
      </c>
      <c r="H11" s="2">
        <f t="shared" si="3"/>
        <v>6983</v>
      </c>
    </row>
    <row r="12" spans="1:19" x14ac:dyDescent="0.3">
      <c r="A12" s="16" t="s">
        <v>15</v>
      </c>
      <c r="B12" s="1">
        <f>0.5*9.82*B11/1000*B11/1000</f>
        <v>33.544876660400007</v>
      </c>
      <c r="C12" s="1">
        <f t="shared" ref="C12:H12" si="4">0.5*9.82*C11/1000*C11/1000</f>
        <v>67.807799380399999</v>
      </c>
      <c r="D12" s="1">
        <f t="shared" si="4"/>
        <v>102.07866510560001</v>
      </c>
      <c r="E12" s="1">
        <f t="shared" si="4"/>
        <v>136.30284439040003</v>
      </c>
      <c r="F12" s="1">
        <f t="shared" si="4"/>
        <v>170.77807708160003</v>
      </c>
      <c r="G12" s="1">
        <f t="shared" si="4"/>
        <v>204.77530124</v>
      </c>
      <c r="H12" s="1">
        <f t="shared" si="4"/>
        <v>239.42283899</v>
      </c>
      <c r="I12" t="s">
        <v>23</v>
      </c>
    </row>
    <row r="14" spans="1:19" x14ac:dyDescent="0.3">
      <c r="L14" s="1"/>
      <c r="M14" s="1">
        <v>1</v>
      </c>
      <c r="N14" s="1">
        <v>2</v>
      </c>
      <c r="O14" s="1">
        <v>3</v>
      </c>
      <c r="P14" s="1">
        <v>4</v>
      </c>
      <c r="Q14" s="1">
        <v>5</v>
      </c>
      <c r="R14" s="1">
        <v>6</v>
      </c>
      <c r="S14" s="1">
        <v>7</v>
      </c>
    </row>
    <row r="15" spans="1:19" x14ac:dyDescent="0.3">
      <c r="L15" s="1" t="s">
        <v>24</v>
      </c>
      <c r="M15" s="1">
        <f>B10*B12</f>
        <v>3.3544876660400007</v>
      </c>
      <c r="N15" s="1">
        <f t="shared" ref="N15:S15" si="5">C10*C12</f>
        <v>13.56155987608</v>
      </c>
      <c r="O15" s="1">
        <f t="shared" si="5"/>
        <v>30.62359953168</v>
      </c>
      <c r="P15" s="1">
        <f t="shared" si="5"/>
        <v>54.521137756160016</v>
      </c>
      <c r="Q15" s="1">
        <f t="shared" si="5"/>
        <v>85.389038540800016</v>
      </c>
      <c r="R15" s="1">
        <f t="shared" si="5"/>
        <v>122.865180744</v>
      </c>
      <c r="S15" s="1">
        <f t="shared" si="5"/>
        <v>167.59598729299998</v>
      </c>
    </row>
    <row r="16" spans="1:19" x14ac:dyDescent="0.3">
      <c r="L16" s="1" t="s">
        <v>25</v>
      </c>
      <c r="M16" s="1">
        <f>B10*B10</f>
        <v>1.0000000000000002E-2</v>
      </c>
      <c r="N16" s="1">
        <f t="shared" ref="N16:S16" si="6">C10*C10</f>
        <v>4.0000000000000008E-2</v>
      </c>
      <c r="O16" s="1">
        <f t="shared" si="6"/>
        <v>0.09</v>
      </c>
      <c r="P16" s="1">
        <f t="shared" si="6"/>
        <v>0.16000000000000003</v>
      </c>
      <c r="Q16" s="1">
        <f t="shared" si="6"/>
        <v>0.25</v>
      </c>
      <c r="R16" s="1">
        <f t="shared" si="6"/>
        <v>0.36</v>
      </c>
      <c r="S16" s="1">
        <f t="shared" si="6"/>
        <v>0.48999999999999994</v>
      </c>
    </row>
    <row r="17" spans="1:20" x14ac:dyDescent="0.3">
      <c r="L17" s="1" t="s">
        <v>26</v>
      </c>
      <c r="M17" s="1">
        <f>SUM(M15:S15)/SUM(M16:S16)</f>
        <v>341.36499386268571</v>
      </c>
      <c r="N17" s="1"/>
      <c r="O17" s="1"/>
      <c r="P17" s="1"/>
      <c r="Q17" s="1"/>
      <c r="R17" s="1"/>
      <c r="S17" s="1"/>
    </row>
    <row r="18" spans="1:20" x14ac:dyDescent="0.3">
      <c r="L18" s="1" t="s">
        <v>27</v>
      </c>
      <c r="M18" s="1">
        <f>(B12-$M$17*B10)*(B12-$M$17*B10)</f>
        <v>0.35001744976415478</v>
      </c>
      <c r="N18" s="1">
        <f t="shared" ref="N18:S18" si="7">(C12-$M$17*C10)*(C12-$M$17*C10)</f>
        <v>0.2164104744447751</v>
      </c>
      <c r="O18" s="1">
        <f t="shared" si="7"/>
        <v>0.1094505090934017</v>
      </c>
      <c r="P18" s="1">
        <f t="shared" si="7"/>
        <v>5.912345662805174E-2</v>
      </c>
      <c r="Q18" s="1">
        <f t="shared" si="7"/>
        <v>9.1355651231846031E-3</v>
      </c>
      <c r="R18" s="1">
        <f t="shared" si="7"/>
        <v>1.9092598074665424E-3</v>
      </c>
      <c r="S18" s="1">
        <f t="shared" si="7"/>
        <v>0.218409747081452</v>
      </c>
    </row>
    <row r="19" spans="1:20" x14ac:dyDescent="0.3">
      <c r="L19" s="1" t="s">
        <v>28</v>
      </c>
      <c r="M19" s="1">
        <f>SUM(M18:S18)</f>
        <v>0.96445646194248646</v>
      </c>
      <c r="N19" s="1"/>
      <c r="O19" s="1"/>
      <c r="P19" s="1"/>
      <c r="Q19" s="1"/>
      <c r="R19" s="1"/>
      <c r="S19" s="1"/>
    </row>
    <row r="20" spans="1:20" x14ac:dyDescent="0.3">
      <c r="L20" s="1" t="s">
        <v>29</v>
      </c>
      <c r="M20" s="1">
        <f>6*SUM(M16:S16)</f>
        <v>8.3999999999999986</v>
      </c>
      <c r="N20" s="1"/>
      <c r="O20" s="1"/>
      <c r="P20" s="1"/>
      <c r="Q20" s="1"/>
      <c r="R20" s="1"/>
      <c r="S20" s="1"/>
    </row>
    <row r="21" spans="1:20" x14ac:dyDescent="0.3">
      <c r="L21" s="1" t="s">
        <v>30</v>
      </c>
      <c r="M21" s="1">
        <f>SQRT(M19/M20)</f>
        <v>0.33884545956725409</v>
      </c>
      <c r="N21" s="1"/>
      <c r="O21" s="1"/>
      <c r="P21" s="1"/>
      <c r="Q21" s="1"/>
      <c r="R21" s="1"/>
      <c r="S21" s="1"/>
    </row>
    <row r="22" spans="1:20" x14ac:dyDescent="0.3">
      <c r="L22" s="5" t="s">
        <v>31</v>
      </c>
      <c r="M22" s="1">
        <f>2*M21</f>
        <v>0.67769091913450819</v>
      </c>
      <c r="N22" s="1"/>
      <c r="O22" s="1"/>
      <c r="P22" s="1"/>
      <c r="Q22" s="1"/>
      <c r="R22" s="1"/>
      <c r="S22" s="1"/>
    </row>
    <row r="23" spans="1:20" x14ac:dyDescent="0.3">
      <c r="L23" s="1" t="s">
        <v>32</v>
      </c>
      <c r="M23" s="1">
        <f>(M22/M17)*100</f>
        <v>0.19852384729498943</v>
      </c>
      <c r="N23" s="1"/>
      <c r="O23" s="1"/>
      <c r="P23" s="1"/>
      <c r="Q23" s="1"/>
      <c r="R23" s="1"/>
      <c r="S23" s="1"/>
    </row>
    <row r="24" spans="1:20" x14ac:dyDescent="0.3">
      <c r="L24" s="5" t="s">
        <v>33</v>
      </c>
      <c r="M24" s="6">
        <f>(M17-1)*0.47*0.0025*0.0025</f>
        <v>9.9982216947163923E-4</v>
      </c>
      <c r="N24" s="1"/>
      <c r="O24" s="1"/>
      <c r="P24" s="1"/>
      <c r="Q24" s="1"/>
      <c r="R24" s="1"/>
      <c r="S24" s="1"/>
    </row>
    <row r="25" spans="1:20" x14ac:dyDescent="0.3">
      <c r="L25" s="7" t="s">
        <v>34</v>
      </c>
      <c r="M25" s="7">
        <v>7.9947799999999995E-4</v>
      </c>
      <c r="N25" s="7"/>
      <c r="O25" s="7"/>
      <c r="P25" s="7"/>
      <c r="Q25" s="7"/>
      <c r="R25" s="7"/>
      <c r="S25" s="7"/>
    </row>
    <row r="26" spans="1:20" x14ac:dyDescent="0.3">
      <c r="L26" s="5" t="s">
        <v>32</v>
      </c>
      <c r="M26" s="1">
        <f>M25/M24*100</f>
        <v>79.962019688209935</v>
      </c>
      <c r="N26" s="1"/>
      <c r="O26" s="1"/>
      <c r="P26" s="1"/>
      <c r="Q26" s="1"/>
      <c r="R26" s="1"/>
      <c r="S26" s="1"/>
      <c r="T26" s="8"/>
    </row>
    <row r="27" spans="1:20" x14ac:dyDescent="0.3">
      <c r="L27" s="1" t="s">
        <v>35</v>
      </c>
      <c r="M27" s="1">
        <f>0.47*0.065*0.065</f>
        <v>1.9857500000000001E-3</v>
      </c>
      <c r="N27" s="1"/>
      <c r="O27" s="1"/>
      <c r="P27" s="1"/>
      <c r="Q27" s="1"/>
      <c r="R27" s="1"/>
      <c r="S27" s="1"/>
      <c r="T27" s="8"/>
    </row>
    <row r="28" spans="1:20" x14ac:dyDescent="0.3">
      <c r="L28" s="1"/>
      <c r="M28" s="1"/>
      <c r="N28" s="1"/>
      <c r="O28" s="1"/>
      <c r="P28" s="1"/>
      <c r="Q28" s="1"/>
      <c r="R28" s="1"/>
      <c r="S28" s="1"/>
      <c r="T28" s="8"/>
    </row>
    <row r="29" spans="1:20" x14ac:dyDescent="0.3">
      <c r="A29" s="4" t="s">
        <v>36</v>
      </c>
      <c r="B29" s="4"/>
      <c r="C29" s="4"/>
      <c r="D29" s="4"/>
      <c r="E29" s="4"/>
      <c r="F29" s="4"/>
      <c r="G29" s="4"/>
      <c r="H29" s="4"/>
    </row>
    <row r="30" spans="1:20" x14ac:dyDescent="0.3">
      <c r="B30" s="9" t="s">
        <v>37</v>
      </c>
      <c r="C30" s="9" t="s">
        <v>38</v>
      </c>
      <c r="D30" s="9" t="s">
        <v>39</v>
      </c>
      <c r="E30" s="9" t="s">
        <v>40</v>
      </c>
    </row>
    <row r="31" spans="1:20" x14ac:dyDescent="0.3">
      <c r="B31" s="10">
        <v>0.9</v>
      </c>
      <c r="C31" s="11">
        <f>0.5*0.47*($M$24/(0.47*0.025*0.025)+1)*K7*K7</f>
        <v>9.3508086676953456E-3</v>
      </c>
      <c r="D31" s="10">
        <f>0.47*9.82*B31</f>
        <v>4.1538599999999999</v>
      </c>
      <c r="E31" s="11">
        <f>C31+$D$31</f>
        <v>4.1632108086676949</v>
      </c>
    </row>
    <row r="32" spans="1:20" x14ac:dyDescent="0.3">
      <c r="B32" s="12"/>
      <c r="C32" s="11">
        <f t="shared" ref="C32:C33" si="8">0.5*0.47*($M$24/(0.47*0.025*0.025)+1)*K8*K8</f>
        <v>3.9725885781679172E-3</v>
      </c>
      <c r="D32" s="12"/>
      <c r="E32" s="11">
        <f t="shared" ref="E32:E33" si="9">C32+$D$31</f>
        <v>4.1578325885781675</v>
      </c>
      <c r="G32" s="9" t="s">
        <v>37</v>
      </c>
      <c r="H32" s="9" t="s">
        <v>46</v>
      </c>
      <c r="I32" s="9" t="s">
        <v>45</v>
      </c>
      <c r="J32" s="9" t="s">
        <v>44</v>
      </c>
      <c r="K32" s="9" t="s">
        <v>43</v>
      </c>
      <c r="L32" s="9" t="s">
        <v>42</v>
      </c>
      <c r="M32" s="9" t="s">
        <v>41</v>
      </c>
    </row>
    <row r="33" spans="2:13" x14ac:dyDescent="0.3">
      <c r="B33" s="13"/>
      <c r="C33" s="11">
        <f t="shared" si="8"/>
        <v>3.8949818795487642E-3</v>
      </c>
      <c r="D33" s="13"/>
      <c r="E33" s="11">
        <f t="shared" si="9"/>
        <v>4.157754981879549</v>
      </c>
      <c r="G33" s="14">
        <v>0.9</v>
      </c>
      <c r="H33" s="14">
        <f>C31</f>
        <v>9.3508086676953456E-3</v>
      </c>
      <c r="I33" s="14">
        <f>C32</f>
        <v>3.9725885781679172E-3</v>
      </c>
      <c r="J33" s="14">
        <f>C33</f>
        <v>3.8949818795487642E-3</v>
      </c>
      <c r="K33" s="14">
        <f>E31</f>
        <v>4.1632108086676949</v>
      </c>
      <c r="L33" s="14">
        <f>E32</f>
        <v>4.1578325885781675</v>
      </c>
      <c r="M33" s="14">
        <f>E33</f>
        <v>4.157754981879549</v>
      </c>
    </row>
    <row r="34" spans="2:13" x14ac:dyDescent="0.3">
      <c r="B34" s="10">
        <v>0.8</v>
      </c>
      <c r="C34" s="11">
        <f>0.5*0.47*($M$24/(0.47*0.025*0.025)+1)*L7*L7</f>
        <v>1.8397470854707755E-2</v>
      </c>
      <c r="D34" s="10">
        <f t="shared" ref="D34:D51" si="10">0.47*9.82*B34</f>
        <v>3.6923200000000005</v>
      </c>
      <c r="E34" s="11">
        <f>C34+$D$34</f>
        <v>3.7107174708547084</v>
      </c>
      <c r="G34" s="14">
        <f>G33-0.1</f>
        <v>0.8</v>
      </c>
      <c r="H34" s="14">
        <f>C34</f>
        <v>1.8397470854707755E-2</v>
      </c>
      <c r="I34" s="14">
        <f>C35</f>
        <v>1.3242687183633004E-2</v>
      </c>
      <c r="J34" s="14">
        <f>C36</f>
        <v>1.3123652397042032E-2</v>
      </c>
      <c r="K34" s="14">
        <f>E34</f>
        <v>3.7107174708547084</v>
      </c>
      <c r="L34" s="14">
        <f>E35</f>
        <v>3.7055626871836336</v>
      </c>
      <c r="M34" s="14">
        <f>E36</f>
        <v>3.7054436523970424</v>
      </c>
    </row>
    <row r="35" spans="2:13" x14ac:dyDescent="0.3">
      <c r="B35" s="12"/>
      <c r="C35" s="11">
        <f t="shared" ref="C35:C36" si="11">0.5*0.47*($M$24/(0.47*0.025*0.025)+1)*L8*L8</f>
        <v>1.3242687183633004E-2</v>
      </c>
      <c r="D35" s="12"/>
      <c r="E35" s="11">
        <f t="shared" ref="E35:E36" si="12">C35+$D$34</f>
        <v>3.7055626871836336</v>
      </c>
      <c r="G35" s="14">
        <f>G34-0.1</f>
        <v>0.70000000000000007</v>
      </c>
      <c r="H35" s="14">
        <f>C37</f>
        <v>2.7811280182136827E-2</v>
      </c>
      <c r="I35" s="14">
        <f>C38</f>
        <v>2.2780374388638426E-2</v>
      </c>
      <c r="J35" s="14">
        <f>C39</f>
        <v>2.2380141340339776E-2</v>
      </c>
      <c r="K35" s="14">
        <f>E37</f>
        <v>3.2585912801821366</v>
      </c>
      <c r="L35" s="14">
        <f>E38</f>
        <v>3.2535603743886381</v>
      </c>
      <c r="M35" s="14">
        <f>E39</f>
        <v>3.2531601413403397</v>
      </c>
    </row>
    <row r="36" spans="2:13" x14ac:dyDescent="0.3">
      <c r="B36" s="13"/>
      <c r="C36" s="11">
        <f t="shared" si="11"/>
        <v>1.3123652397042032E-2</v>
      </c>
      <c r="D36" s="13"/>
      <c r="E36" s="11">
        <f t="shared" si="12"/>
        <v>3.7054436523970424</v>
      </c>
      <c r="G36" s="14">
        <f>G35-0.1</f>
        <v>0.60000000000000009</v>
      </c>
      <c r="H36" s="14">
        <f>C40</f>
        <v>3.7120413494939136E-2</v>
      </c>
      <c r="I36" s="14">
        <f>C41</f>
        <v>3.1851576964521733E-2</v>
      </c>
      <c r="J36" s="14">
        <f>C42</f>
        <v>3.1629228066693701E-2</v>
      </c>
      <c r="K36" s="14">
        <f>E40</f>
        <v>2.8063604134949389</v>
      </c>
      <c r="L36" s="14">
        <f>E41</f>
        <v>2.8010915769645215</v>
      </c>
      <c r="M36" s="14">
        <f>E42</f>
        <v>2.8008692280666936</v>
      </c>
    </row>
    <row r="37" spans="2:13" x14ac:dyDescent="0.3">
      <c r="B37" s="10">
        <v>0.7</v>
      </c>
      <c r="C37" s="11">
        <f>0.5*0.47*($M$24/(0.47*0.025*0.025)+1)*M7*M7</f>
        <v>2.7811280182136827E-2</v>
      </c>
      <c r="D37" s="10">
        <f t="shared" ref="D37:D51" si="13">0.47*9.82*B37</f>
        <v>3.2307799999999998</v>
      </c>
      <c r="E37" s="11">
        <f>C37+$D$37</f>
        <v>3.2585912801821366</v>
      </c>
      <c r="G37" s="14">
        <f>G36-0.1</f>
        <v>0.50000000000000011</v>
      </c>
      <c r="H37" s="14">
        <f>C43</f>
        <v>4.6451169544370834E-2</v>
      </c>
      <c r="I37" s="14">
        <f>C44</f>
        <v>4.1065131330348371E-2</v>
      </c>
      <c r="J37" s="14">
        <f>C45</f>
        <v>4.0739864243878772E-2</v>
      </c>
      <c r="K37" s="14">
        <f>E43</f>
        <v>2.3541511695443709</v>
      </c>
      <c r="L37" s="14">
        <f>E44</f>
        <v>2.3487651313303486</v>
      </c>
      <c r="M37" s="14">
        <f>E45</f>
        <v>2.3484398642438791</v>
      </c>
    </row>
    <row r="38" spans="2:13" x14ac:dyDescent="0.3">
      <c r="B38" s="12"/>
      <c r="C38" s="11">
        <f t="shared" ref="C38:C39" si="14">0.5*0.47*($M$24/(0.47*0.025*0.025)+1)*M8*M8</f>
        <v>2.2780374388638426E-2</v>
      </c>
      <c r="D38" s="12"/>
      <c r="E38" s="11">
        <f t="shared" ref="E38:E39" si="15">C38+$D$37</f>
        <v>3.2535603743886381</v>
      </c>
      <c r="G38" s="14">
        <f>G37-0.1</f>
        <v>0.40000000000000013</v>
      </c>
      <c r="H38" s="14">
        <f>C46</f>
        <v>5.6492801531646403E-2</v>
      </c>
      <c r="I38" s="14">
        <f>C47</f>
        <v>5.1561390683659086E-2</v>
      </c>
      <c r="J38" s="14">
        <f>C48</f>
        <v>4.9768089007065204E-2</v>
      </c>
      <c r="K38" s="14">
        <f>E46</f>
        <v>1.9026528015316466</v>
      </c>
      <c r="L38" s="14">
        <f>E47</f>
        <v>1.8977213906836594</v>
      </c>
      <c r="M38" s="14">
        <f>E48</f>
        <v>1.8959280890070656</v>
      </c>
    </row>
    <row r="39" spans="2:13" x14ac:dyDescent="0.3">
      <c r="B39" s="13"/>
      <c r="C39" s="11">
        <f t="shared" si="14"/>
        <v>2.2380141340339776E-2</v>
      </c>
      <c r="D39" s="13"/>
      <c r="E39" s="11">
        <f t="shared" si="15"/>
        <v>3.2531601413403397</v>
      </c>
      <c r="G39" s="14">
        <f>G38-0.1</f>
        <v>0.30000000000000016</v>
      </c>
      <c r="H39" s="14">
        <f>C49</f>
        <v>6.467860847358195E-2</v>
      </c>
      <c r="I39" s="14">
        <f>C50</f>
        <v>6.0378173094897861E-2</v>
      </c>
      <c r="J39" s="14">
        <f>C51</f>
        <v>6.0378173094897861E-2</v>
      </c>
      <c r="K39" s="14">
        <f>E49</f>
        <v>1.4492986084735819</v>
      </c>
      <c r="L39" s="14">
        <f>E50</f>
        <v>1.4449981730948978</v>
      </c>
      <c r="M39" s="14">
        <f>E51</f>
        <v>1.4449981730948978</v>
      </c>
    </row>
    <row r="40" spans="2:13" x14ac:dyDescent="0.3">
      <c r="B40" s="10">
        <v>0.6</v>
      </c>
      <c r="C40" s="11">
        <f>0.5*0.47*($M$24/(0.47*0.025*0.025)+1)*N7*N7</f>
        <v>3.7120413494939136E-2</v>
      </c>
      <c r="D40" s="10">
        <f t="shared" ref="D40:D51" si="16">0.47*9.82*B40</f>
        <v>2.7692399999999999</v>
      </c>
      <c r="E40" s="11">
        <f>C40+$D$40</f>
        <v>2.8063604134949389</v>
      </c>
    </row>
    <row r="41" spans="2:13" x14ac:dyDescent="0.3">
      <c r="B41" s="12"/>
      <c r="C41" s="11">
        <f t="shared" ref="C41:C42" si="17">0.5*0.47*($M$24/(0.47*0.025*0.025)+1)*N8*N8</f>
        <v>3.1851576964521733E-2</v>
      </c>
      <c r="D41" s="12"/>
      <c r="E41" s="11">
        <f t="shared" ref="E41:E42" si="18">C41+$D$40</f>
        <v>2.8010915769645215</v>
      </c>
    </row>
    <row r="42" spans="2:13" x14ac:dyDescent="0.3">
      <c r="B42" s="13"/>
      <c r="C42" s="11">
        <f t="shared" si="17"/>
        <v>3.1629228066693701E-2</v>
      </c>
      <c r="D42" s="13"/>
      <c r="E42" s="11">
        <f t="shared" si="18"/>
        <v>2.8008692280666936</v>
      </c>
    </row>
    <row r="43" spans="2:13" x14ac:dyDescent="0.3">
      <c r="B43" s="10">
        <v>0.5</v>
      </c>
      <c r="C43" s="11">
        <f>0.5*0.47*($M$24/(0.47*0.025*0.025)+1)*O7*O7</f>
        <v>4.6451169544370834E-2</v>
      </c>
      <c r="D43" s="10">
        <f t="shared" ref="D43:D51" si="19">0.47*9.82*B43</f>
        <v>2.3077000000000001</v>
      </c>
      <c r="E43" s="11">
        <f>C43+$D$43</f>
        <v>2.3541511695443709</v>
      </c>
    </row>
    <row r="44" spans="2:13" x14ac:dyDescent="0.3">
      <c r="B44" s="12"/>
      <c r="C44" s="11">
        <f t="shared" ref="C44:C45" si="20">0.5*0.47*($M$24/(0.47*0.025*0.025)+1)*O8*O8</f>
        <v>4.1065131330348371E-2</v>
      </c>
      <c r="D44" s="12"/>
      <c r="E44" s="11">
        <f t="shared" ref="E44:E45" si="21">C44+$D$43</f>
        <v>2.3487651313303486</v>
      </c>
    </row>
    <row r="45" spans="2:13" x14ac:dyDescent="0.3">
      <c r="B45" s="13"/>
      <c r="C45" s="11">
        <f t="shared" si="20"/>
        <v>4.0739864243878772E-2</v>
      </c>
      <c r="D45" s="13"/>
      <c r="E45" s="11">
        <f t="shared" si="21"/>
        <v>2.3484398642438791</v>
      </c>
    </row>
    <row r="46" spans="2:13" x14ac:dyDescent="0.3">
      <c r="B46" s="10">
        <v>0.4</v>
      </c>
      <c r="C46" s="11">
        <f>0.5*0.47*($M$24/(0.47*0.025*0.025)+1)*P7*P7</f>
        <v>5.6492801531646403E-2</v>
      </c>
      <c r="D46" s="10">
        <f t="shared" ref="D46:D51" si="22">0.47*9.82*B46</f>
        <v>1.8461600000000002</v>
      </c>
      <c r="E46" s="11">
        <f>C46+$D$46</f>
        <v>1.9026528015316466</v>
      </c>
    </row>
    <row r="47" spans="2:13" x14ac:dyDescent="0.3">
      <c r="B47" s="12"/>
      <c r="C47" s="11">
        <f t="shared" ref="C47:C48" si="23">0.5*0.47*($M$24/(0.47*0.025*0.025)+1)*P8*P8</f>
        <v>5.1561390683659086E-2</v>
      </c>
      <c r="D47" s="12"/>
      <c r="E47" s="11">
        <f t="shared" ref="E47:E48" si="24">C47+$D$46</f>
        <v>1.8977213906836594</v>
      </c>
    </row>
    <row r="48" spans="2:13" x14ac:dyDescent="0.3">
      <c r="B48" s="13"/>
      <c r="C48" s="11">
        <f t="shared" si="23"/>
        <v>4.9768089007065204E-2</v>
      </c>
      <c r="D48" s="13"/>
      <c r="E48" s="11">
        <f t="shared" si="24"/>
        <v>1.8959280890070656</v>
      </c>
    </row>
    <row r="49" spans="2:5" x14ac:dyDescent="0.3">
      <c r="B49" s="10">
        <v>0.3</v>
      </c>
      <c r="C49" s="11">
        <f>0.5*0.47*($M$24/(0.47*0.025*0.025)+1)*Q7*Q7</f>
        <v>6.467860847358195E-2</v>
      </c>
      <c r="D49" s="10">
        <f t="shared" ref="D49:D51" si="25">0.47*9.82*B49</f>
        <v>1.38462</v>
      </c>
      <c r="E49" s="11">
        <f>C49+$D$49</f>
        <v>1.4492986084735819</v>
      </c>
    </row>
    <row r="50" spans="2:5" x14ac:dyDescent="0.3">
      <c r="B50" s="12"/>
      <c r="C50" s="11">
        <f t="shared" ref="C50:C51" si="26">0.5*0.47*($M$24/(0.47*0.025*0.025)+1)*Q8*Q8</f>
        <v>6.0378173094897861E-2</v>
      </c>
      <c r="D50" s="12"/>
      <c r="E50" s="11">
        <f>C50+$D$49</f>
        <v>1.4449981730948978</v>
      </c>
    </row>
    <row r="51" spans="2:5" x14ac:dyDescent="0.3">
      <c r="B51" s="13"/>
      <c r="C51" s="11">
        <f t="shared" si="26"/>
        <v>6.0378173094897861E-2</v>
      </c>
      <c r="D51" s="13"/>
      <c r="E51" s="11">
        <f>C51+$D$49</f>
        <v>1.4449981730948978</v>
      </c>
    </row>
  </sheetData>
  <mergeCells count="19">
    <mergeCell ref="B49:B51"/>
    <mergeCell ref="D49:D51"/>
    <mergeCell ref="B40:B42"/>
    <mergeCell ref="D40:D42"/>
    <mergeCell ref="B43:B45"/>
    <mergeCell ref="D43:D45"/>
    <mergeCell ref="B46:B48"/>
    <mergeCell ref="D46:D48"/>
    <mergeCell ref="B31:B33"/>
    <mergeCell ref="D31:D33"/>
    <mergeCell ref="B34:B36"/>
    <mergeCell ref="D34:D36"/>
    <mergeCell ref="B37:B39"/>
    <mergeCell ref="D37:D39"/>
    <mergeCell ref="B2:H2"/>
    <mergeCell ref="A1:H1"/>
    <mergeCell ref="J1:Q1"/>
    <mergeCell ref="K2:Q2"/>
    <mergeCell ref="A29:H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Kelvin</dc:creator>
  <cp:lastModifiedBy>Lord Kelvin</cp:lastModifiedBy>
  <dcterms:created xsi:type="dcterms:W3CDTF">2020-12-07T13:36:02Z</dcterms:created>
  <dcterms:modified xsi:type="dcterms:W3CDTF">2020-12-08T15:48:41Z</dcterms:modified>
</cp:coreProperties>
</file>