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cupancy Sheet" sheetId="1" r:id="rId4"/>
  </sheets>
  <definedNames/>
  <calcPr/>
</workbook>
</file>

<file path=xl/sharedStrings.xml><?xml version="1.0" encoding="utf-8"?>
<sst xmlns="http://schemas.openxmlformats.org/spreadsheetml/2006/main" count="182" uniqueCount="94">
  <si>
    <t>isMon</t>
  </si>
  <si>
    <t>isTue</t>
  </si>
  <si>
    <t>isWed</t>
  </si>
  <si>
    <t>isThur</t>
  </si>
  <si>
    <t>isFri</t>
  </si>
  <si>
    <t>isSat</t>
  </si>
  <si>
    <t>isSun</t>
  </si>
  <si>
    <t>Todays Date</t>
  </si>
  <si>
    <t>Day</t>
  </si>
  <si>
    <t>OccDate</t>
  </si>
  <si>
    <t>W/C</t>
  </si>
  <si>
    <t>Month</t>
  </si>
  <si>
    <t>Week To Date</t>
  </si>
  <si>
    <t>Occupancy</t>
  </si>
  <si>
    <t>Weekly Predictions</t>
  </si>
  <si>
    <t>Weekly Agency Hours</t>
  </si>
  <si>
    <t>Monthly Agency Hours</t>
  </si>
  <si>
    <t>Ops Mgr</t>
  </si>
  <si>
    <t>Home</t>
  </si>
  <si>
    <t>Registered Beds</t>
  </si>
  <si>
    <t>Effective Beds</t>
  </si>
  <si>
    <t>Occupancy %</t>
  </si>
  <si>
    <t>Budget</t>
  </si>
  <si>
    <t>Daily Variance to budget</t>
  </si>
  <si>
    <t>Admissions</t>
  </si>
  <si>
    <t>Discharges</t>
  </si>
  <si>
    <t>Deaths</t>
  </si>
  <si>
    <t>Live Enq</t>
  </si>
  <si>
    <t>B/Fwd</t>
  </si>
  <si>
    <t>Mon</t>
  </si>
  <si>
    <t>Tue</t>
  </si>
  <si>
    <t>Wed</t>
  </si>
  <si>
    <t>Thu</t>
  </si>
  <si>
    <t>Fri</t>
  </si>
  <si>
    <t>Sat</t>
  </si>
  <si>
    <t>Sun</t>
  </si>
  <si>
    <t>Planned Admissions</t>
  </si>
  <si>
    <t>Planned Discharges</t>
  </si>
  <si>
    <t>Expected End of Life</t>
  </si>
  <si>
    <t>ASP's (Last 24 Hours)</t>
  </si>
  <si>
    <t>Incidents (Last 24 Hours)</t>
  </si>
  <si>
    <t>Hours Worked in Home(Last 24 Hours)</t>
  </si>
  <si>
    <t>Agency (Last 24 Hours) - Nurse</t>
  </si>
  <si>
    <t>Agency (Last 24 Hours) - Senior Carer</t>
  </si>
  <si>
    <t>Agency (Last 24 Hours) - Carer</t>
  </si>
  <si>
    <t>Agency (Weekly) Nurse</t>
  </si>
  <si>
    <t>Agency (Weekly) - Senior Carer</t>
  </si>
  <si>
    <t>Agency (Weekly) - Carer</t>
  </si>
  <si>
    <t>Weekly Nurse</t>
  </si>
  <si>
    <t>Weekly Carer</t>
  </si>
  <si>
    <t>Monthly Nurse</t>
  </si>
  <si>
    <t>Monthly Carer</t>
  </si>
  <si>
    <t>S Nicoll</t>
  </si>
  <si>
    <t>Alastrean</t>
  </si>
  <si>
    <t>No</t>
  </si>
  <si>
    <t>M Shea</t>
  </si>
  <si>
    <t>Antiquary</t>
  </si>
  <si>
    <t>Brookfield</t>
  </si>
  <si>
    <t>R McGregor</t>
  </si>
  <si>
    <t>Campsie</t>
  </si>
  <si>
    <t>Clement Park</t>
  </si>
  <si>
    <t>Coupar angus</t>
  </si>
  <si>
    <t>Coupar angus Bungalows</t>
  </si>
  <si>
    <t>E Roberts</t>
  </si>
  <si>
    <t>Crieff</t>
  </si>
  <si>
    <t>Dalguise and OC</t>
  </si>
  <si>
    <t>Forth View YPD</t>
  </si>
  <si>
    <t>Forthview</t>
  </si>
  <si>
    <t>Yes</t>
  </si>
  <si>
    <t>Huntly</t>
  </si>
  <si>
    <t>Huntly Bungalows</t>
  </si>
  <si>
    <t>Lisden</t>
  </si>
  <si>
    <t>Luncarty</t>
  </si>
  <si>
    <t>Monkbarn's</t>
  </si>
  <si>
    <t>Moyness</t>
  </si>
  <si>
    <t>North Grove</t>
  </si>
  <si>
    <t>North Inch</t>
  </si>
  <si>
    <t>Pitlochry</t>
  </si>
  <si>
    <t>RB Huntington unit</t>
  </si>
  <si>
    <t>RBNH</t>
  </si>
  <si>
    <t>Ruthven Tower (Auchterarder Ochil Suit)</t>
  </si>
  <si>
    <t>Ruthven Tower (Auchterarder)</t>
  </si>
  <si>
    <t>St Ronan's</t>
  </si>
  <si>
    <t>Stormont</t>
  </si>
  <si>
    <t>The Glen's</t>
  </si>
  <si>
    <t>The Grange</t>
  </si>
  <si>
    <t>Wheatlands</t>
  </si>
  <si>
    <t>Willowbank</t>
  </si>
  <si>
    <t>TOTALS</t>
  </si>
  <si>
    <t>Occupancy Split for week - Average</t>
  </si>
  <si>
    <t>Permanent</t>
  </si>
  <si>
    <t>Respite</t>
  </si>
  <si>
    <t>Analysis by Ops Manager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</si>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</sst>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%"/>
  </numFmts>
  <fonts count="11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b/>
      <sz val="11.0"/>
      <color theme="1"/>
      <name val="Calibri"/>
    </font>
    <font>
      <sz val="10.0"/>
      <color theme="1"/>
      <name val="Arimo"/>
    </font>
    <font>
      <b/>
      <sz val="11.0"/>
      <color rgb="FF323232"/>
      <name val="Calibri"/>
    </font>
    <font>
      <b/>
      <sz val="11.0"/>
      <color rgb="FFFFFFFF"/>
      <name val="Calibri"/>
    </font>
    <font/>
    <font>
      <sz val="11.0"/>
      <color rgb="FF323232"/>
      <name val="Calibri"/>
    </font>
    <font>
      <b/>
      <sz val="11.0"/>
      <color rgb="FFFF0000"/>
      <name val="Calibri"/>
    </font>
    <font>
      <sz val="11.0"/>
      <color rgb="FFABABAB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94048"/>
        <bgColor rgb="FF394048"/>
      </patternFill>
    </fill>
    <fill>
      <patternFill patternType="solid">
        <fgColor rgb="FFFBFBFB"/>
        <bgColor rgb="FFFBFBFB"/>
      </patternFill>
    </fill>
    <fill>
      <patternFill patternType="solid">
        <fgColor rgb="FFF2F2F2"/>
        <bgColor rgb="FFF2F2F2"/>
      </patternFill>
    </fill>
  </fills>
  <borders count="28">
    <border/>
    <border>
      <left/>
      <top/>
      <bottom/>
    </border>
    <border>
      <top/>
      <bottom/>
    </border>
    <border>
      <right/>
      <top/>
      <bottom/>
    </border>
    <border>
      <left style="medium">
        <color rgb="FFDDE3E8"/>
      </left>
      <right/>
      <top/>
      <bottom/>
    </border>
    <border>
      <left/>
      <right/>
      <top/>
      <bottom/>
    </border>
    <border>
      <left/>
      <right/>
      <top/>
      <bottom style="medium">
        <color rgb="FFDDE3E8"/>
      </bottom>
    </border>
    <border>
      <left style="medium">
        <color rgb="FFDDE3E8"/>
      </left>
      <right style="medium">
        <color rgb="FFFFFFFF"/>
      </right>
      <top/>
      <bottom style="medium">
        <color rgb="FFFFFFFF"/>
      </bottom>
    </border>
    <border>
      <left style="medium">
        <color rgb="FFDDE3E8"/>
      </left>
      <right style="medium">
        <color rgb="FFFFFFFF"/>
      </righ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right style="medium">
        <color rgb="FFFFFFFF"/>
      </right>
    </border>
    <border>
      <left style="medium">
        <color rgb="FFDDE3E8"/>
      </left>
      <right style="medium">
        <color rgb="FFFFFFFF"/>
      </right>
    </border>
    <border>
      <left style="medium">
        <color rgb="FFDDE3E8"/>
      </left>
      <right style="medium">
        <color rgb="FFFFFFFF"/>
      </right>
      <top style="thin">
        <color rgb="FF000000"/>
      </top>
      <bottom style="medium">
        <color rgb="FFFFFFFF"/>
      </bottom>
    </border>
    <border>
      <right style="medium">
        <color rgb="FFFFFFFF"/>
      </right>
      <top style="thin">
        <color rgb="FF000000"/>
      </top>
      <bottom style="medium">
        <color rgb="FFFFFFFF"/>
      </bottom>
    </border>
    <border>
      <top style="thin">
        <color rgb="FF000000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thin">
        <color rgb="FF000000"/>
      </top>
      <bottom style="medium">
        <color rgb="FFFFFFFF"/>
      </bottom>
    </border>
    <border>
      <left style="medium">
        <color rgb="FFDDE3E8"/>
      </left>
      <right style="medium">
        <color rgb="FFFFFFFF"/>
      </right>
      <top/>
      <bottom style="medium">
        <color rgb="FFDDE3E8"/>
      </bottom>
    </border>
    <border>
      <left/>
      <right style="medium">
        <color rgb="FFFFFFFF"/>
      </right>
      <top/>
      <bottom style="medium">
        <color rgb="FFDDE3E8"/>
      </bottom>
    </border>
    <border>
      <left style="medium">
        <color rgb="FFDDE3E8"/>
      </left>
      <right/>
      <top style="medium">
        <color rgb="FFDDE3E8"/>
      </top>
    </border>
    <border>
      <left/>
      <right/>
      <top style="medium">
        <color rgb="FFDDE3E8"/>
      </top>
      <bottom style="medium">
        <color rgb="FFDDE3E8"/>
      </bottom>
    </border>
    <border>
      <left/>
      <right style="medium">
        <color rgb="FFDDE3E8"/>
      </right>
      <top style="medium">
        <color rgb="FFDDE3E8"/>
      </top>
      <bottom style="medium">
        <color rgb="FFDDE3E8"/>
      </bottom>
    </border>
    <border>
      <left style="medium">
        <color rgb="FFDDE3E8"/>
      </left>
      <right/>
      <bottom style="medium">
        <color rgb="FFDDE3E8"/>
      </bottom>
    </border>
    <border>
      <left style="medium">
        <color rgb="FFDDE3E8"/>
      </left>
      <right/>
      <top style="medium">
        <color rgb="FFDDE3E8"/>
      </top>
      <bottom style="medium">
        <color rgb="FFDDE3E8"/>
      </bottom>
    </border>
    <border>
      <left/>
      <top style="medium">
        <color rgb="FFDDE3E8"/>
      </top>
      <bottom style="medium">
        <color rgb="FFDDE3E8"/>
      </bottom>
    </border>
    <border>
      <top style="medium">
        <color rgb="FFDDE3E8"/>
      </top>
      <bottom style="medium">
        <color rgb="FFDDE3E8"/>
      </bottom>
    </border>
    <border>
      <right/>
      <top style="medium">
        <color rgb="FFDDE3E8"/>
      </top>
      <bottom style="medium">
        <color rgb="FFDDE3E8"/>
      </bottom>
    </border>
    <border>
      <left/>
      <right style="medium">
        <color rgb="FFFFFFFF"/>
      </right>
      <top/>
      <bottom style="medium">
        <color rgb="FFFFFFF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0" fillId="0" fontId="1" numFmtId="164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1" numFmtId="164" xfId="0" applyAlignment="1" applyFont="1" applyNumberFormat="1">
      <alignment horizontal="left"/>
    </xf>
    <xf borderId="1" fillId="2" fontId="6" numFmtId="0" xfId="0" applyAlignment="1" applyBorder="1" applyFill="1" applyFont="1">
      <alignment horizontal="center" shrinkToFit="0" vertical="center" wrapText="1"/>
    </xf>
    <xf borderId="2" fillId="0" fontId="7" numFmtId="0" xfId="0" applyBorder="1" applyFont="1"/>
    <xf borderId="3" fillId="0" fontId="7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7" fillId="3" fontId="8" numFmtId="0" xfId="0" applyAlignment="1" applyBorder="1" applyFill="1" applyFont="1">
      <alignment horizontal="left" vertical="center"/>
    </xf>
    <xf borderId="8" fillId="0" fontId="8" numFmtId="0" xfId="0" applyAlignment="1" applyBorder="1" applyFont="1">
      <alignment horizontal="left" vertical="center"/>
    </xf>
    <xf borderId="9" fillId="0" fontId="8" numFmtId="0" xfId="0" applyAlignment="1" applyBorder="1" applyFont="1">
      <alignment horizontal="left" shrinkToFit="0" vertical="center" wrapText="1"/>
    </xf>
    <xf borderId="8" fillId="0" fontId="8" numFmtId="9" xfId="0" applyAlignment="1" applyBorder="1" applyFont="1" applyNumberFormat="1">
      <alignment horizontal="left" vertical="center"/>
    </xf>
    <xf borderId="9" fillId="0" fontId="1" numFmtId="0" xfId="0" applyAlignment="1" applyBorder="1" applyFont="1">
      <alignment horizontal="left" shrinkToFit="0" vertical="center" wrapText="1"/>
    </xf>
    <xf borderId="7" fillId="4" fontId="8" numFmtId="0" xfId="0" applyAlignment="1" applyBorder="1" applyFill="1" applyFont="1">
      <alignment horizontal="left" vertical="center"/>
    </xf>
    <xf borderId="10" fillId="0" fontId="8" numFmtId="0" xfId="0" applyAlignment="1" applyBorder="1" applyFont="1">
      <alignment horizontal="left" vertical="center"/>
    </xf>
    <xf borderId="11" fillId="0" fontId="8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12" fillId="0" fontId="8" numFmtId="0" xfId="0" applyAlignment="1" applyBorder="1" applyFont="1">
      <alignment horizontal="left" vertical="center"/>
    </xf>
    <xf borderId="12" fillId="0" fontId="8" numFmtId="9" xfId="0" applyAlignment="1" applyBorder="1" applyFont="1" applyNumberFormat="1">
      <alignment horizontal="left" vertical="center"/>
    </xf>
    <xf borderId="11" fillId="0" fontId="1" numFmtId="0" xfId="0" applyAlignment="1" applyBorder="1" applyFont="1">
      <alignment horizontal="left" shrinkToFit="0" vertical="center" wrapText="1"/>
    </xf>
    <xf borderId="13" fillId="0" fontId="5" numFmtId="0" xfId="0" applyAlignment="1" applyBorder="1" applyFont="1">
      <alignment horizontal="left" shrinkToFit="0" vertical="center" wrapText="1"/>
    </xf>
    <xf borderId="14" fillId="0" fontId="5" numFmtId="0" xfId="0" applyAlignment="1" applyBorder="1" applyFont="1">
      <alignment horizontal="left" shrinkToFit="0" vertical="center" wrapText="1"/>
    </xf>
    <xf borderId="14" fillId="0" fontId="5" numFmtId="10" xfId="0" applyAlignment="1" applyBorder="1" applyFont="1" applyNumberFormat="1">
      <alignment horizontal="left" shrinkToFit="0" vertical="center" wrapText="1"/>
    </xf>
    <xf borderId="14" fillId="0" fontId="9" numFmtId="0" xfId="0" applyAlignment="1" applyBorder="1" applyFont="1">
      <alignment horizontal="left" shrinkToFit="0" vertical="center" wrapText="1"/>
    </xf>
    <xf borderId="15" fillId="0" fontId="5" numFmtId="0" xfId="0" applyAlignment="1" applyBorder="1" applyFont="1">
      <alignment horizontal="left" shrinkToFit="0" vertical="center" wrapText="1"/>
    </xf>
    <xf borderId="16" fillId="0" fontId="5" numFmtId="0" xfId="0" applyAlignment="1" applyBorder="1" applyFont="1">
      <alignment horizontal="left" shrinkToFit="0" vertical="center" wrapText="1"/>
    </xf>
    <xf borderId="17" fillId="4" fontId="8" numFmtId="0" xfId="0" applyAlignment="1" applyBorder="1" applyFont="1">
      <alignment horizontal="left" shrinkToFit="0" vertical="center" wrapText="1"/>
    </xf>
    <xf borderId="18" fillId="4" fontId="8" numFmtId="0" xfId="0" applyAlignment="1" applyBorder="1" applyFont="1">
      <alignment horizontal="left" shrinkToFit="0" vertical="center" wrapText="1"/>
    </xf>
    <xf borderId="18" fillId="4" fontId="1" numFmtId="10" xfId="0" applyAlignment="1" applyBorder="1" applyFont="1" applyNumberFormat="1">
      <alignment horizontal="left" shrinkToFit="0" vertical="center" wrapText="1"/>
    </xf>
    <xf borderId="19" fillId="2" fontId="6" numFmtId="0" xfId="0" applyAlignment="1" applyBorder="1" applyFont="1">
      <alignment horizontal="center" shrinkToFit="0" vertical="center" wrapText="1"/>
    </xf>
    <xf borderId="20" fillId="2" fontId="6" numFmtId="0" xfId="0" applyAlignment="1" applyBorder="1" applyFont="1">
      <alignment horizontal="center" shrinkToFit="0" vertical="center" wrapText="1"/>
    </xf>
    <xf borderId="21" fillId="2" fontId="6" numFmtId="0" xfId="0" applyAlignment="1" applyBorder="1" applyFont="1">
      <alignment horizontal="center" shrinkToFit="0" vertical="center" wrapText="1"/>
    </xf>
    <xf borderId="22" fillId="0" fontId="7" numFmtId="0" xfId="0" applyBorder="1" applyFont="1"/>
    <xf borderId="0" fillId="0" fontId="10" numFmtId="0" xfId="0" applyAlignment="1" applyFont="1">
      <alignment horizontal="center" shrinkToFit="0" vertical="center" wrapText="1"/>
    </xf>
    <xf borderId="23" fillId="2" fontId="6" numFmtId="0" xfId="0" applyAlignment="1" applyBorder="1" applyFont="1">
      <alignment horizontal="center" shrinkToFit="0" vertical="center" wrapText="1"/>
    </xf>
    <xf borderId="20" fillId="2" fontId="6" numFmtId="165" xfId="0" applyAlignment="1" applyBorder="1" applyFont="1" applyNumberFormat="1">
      <alignment horizontal="center" shrinkToFit="0" vertical="center" wrapText="1"/>
    </xf>
    <xf borderId="24" fillId="2" fontId="6" numFmtId="0" xfId="0" applyAlignment="1" applyBorder="1" applyFont="1">
      <alignment horizontal="center" shrinkToFit="0" vertical="center" wrapText="1"/>
    </xf>
    <xf borderId="25" fillId="0" fontId="7" numFmtId="0" xfId="0" applyBorder="1" applyFont="1"/>
    <xf borderId="26" fillId="0" fontId="7" numFmtId="0" xfId="0" applyBorder="1" applyFont="1"/>
    <xf borderId="20" fillId="2" fontId="6" numFmtId="0" xfId="0" applyAlignment="1" applyBorder="1" applyFont="1">
      <alignment shrinkToFit="0" vertical="center" wrapText="1"/>
    </xf>
    <xf borderId="7" fillId="4" fontId="5" numFmtId="0" xfId="0" applyAlignment="1" applyBorder="1" applyFont="1">
      <alignment horizontal="left" shrinkToFit="0" vertical="center" wrapText="1"/>
    </xf>
    <xf borderId="27" fillId="4" fontId="8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left" shrinkToFit="0" vertical="center" wrapText="1"/>
    </xf>
    <xf borderId="9" fillId="0" fontId="8" numFmtId="165" xfId="0" applyAlignment="1" applyBorder="1" applyFont="1" applyNumberFormat="1">
      <alignment horizontal="left" shrinkToFit="0" vertical="center" wrapText="1"/>
    </xf>
    <xf borderId="27" fillId="4" fontId="8" numFmtId="165" xfId="0" applyAlignment="1" applyBorder="1" applyFont="1" applyNumberFormat="1">
      <alignment horizontal="left" shrinkToFit="0" vertical="center" wrapText="1"/>
    </xf>
    <xf borderId="17" fillId="4" fontId="5" numFmtId="0" xfId="0" applyAlignment="1" applyBorder="1" applyFont="1">
      <alignment horizontal="left" shrinkToFit="0" vertical="center" wrapText="1"/>
    </xf>
    <xf borderId="18" fillId="4" fontId="5" numFmtId="0" xfId="0" applyAlignment="1" applyBorder="1" applyFont="1">
      <alignment horizontal="left" shrinkToFit="0" vertical="center" wrapText="1"/>
    </xf>
    <xf borderId="18" fillId="4" fontId="5" numFmtId="10" xfId="0" applyAlignment="1" applyBorder="1" applyFont="1" applyNumberFormat="1">
      <alignment horizontal="left" shrinkToFit="0" vertical="center" wrapText="1"/>
    </xf>
    <xf borderId="18" fillId="4" fontId="9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9">
    <dxf>
      <font>
        <color rgb="FF00B05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Occupancy Sheet-style">
      <tableStyleElement dxfId="6" type="headerRow"/>
      <tableStyleElement dxfId="7" type="firstRowStripe"/>
      <tableStyleElement dxfId="8" type="secondRowStripe"/>
    </tableStyle>
    <tableStyle count="3" pivot="0" name="Occupancy Sheet-style 2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M1:S2" displayName="Table_1" id="1">
  <tableColumns count="7">
    <tableColumn name="isMon" id="1"/>
    <tableColumn name="isTue" id="2"/>
    <tableColumn name="isWed" id="3"/>
    <tableColumn name="isThur" id="4"/>
    <tableColumn name="isFri" id="5"/>
    <tableColumn name="isSat" id="6"/>
    <tableColumn name="isSun" id="7"/>
  </tableColumns>
  <tableStyleInfo name="Occupancy Sheet-style" showColumnStripes="0" showFirstColumn="1" showLastColumn="1" showRowStripes="1"/>
</table>
</file>

<file path=xl/tables/table2.xml><?xml version="1.0" encoding="utf-8"?>
<table xmlns="http://schemas.openxmlformats.org/spreadsheetml/2006/main" ref="A5:AI35" displayName="Table_2" id="2">
  <tableColumns count="35">
    <tableColumn name="Ops Mgr" id="1"/>
    <tableColumn name="Home" id="2"/>
    <tableColumn name="Registered Beds" id="3"/>
    <tableColumn name="Effective Beds" id="4"/>
    <tableColumn name="Occupancy %" id="5"/>
    <tableColumn name="Budget" id="6"/>
    <tableColumn name="Daily Variance to budget" id="7"/>
    <tableColumn name="Admissions" id="8"/>
    <tableColumn name="Discharges" id="9"/>
    <tableColumn name="Deaths" id="10"/>
    <tableColumn name="Live Enq" id="11"/>
    <tableColumn name="B/Fwd" id="12"/>
    <tableColumn name="Mon" id="13"/>
    <tableColumn name="Tue" id="14"/>
    <tableColumn name="Wed" id="15"/>
    <tableColumn name="Thu" id="16"/>
    <tableColumn name="Fri" id="17"/>
    <tableColumn name="Sat" id="18"/>
    <tableColumn name="Sun" id="19"/>
    <tableColumn name="Planned Admissions" id="20"/>
    <tableColumn name="Planned Discharges" id="21"/>
    <tableColumn name="Expected End of Life" id="22"/>
    <tableColumn name="ASP's (Last 24 Hours)" id="23"/>
    <tableColumn name="Incidents (Last 24 Hours)" id="24"/>
    <tableColumn name="Hours Worked in Home(Last 24 Hours)" id="25"/>
    <tableColumn name="Agency (Last 24 Hours) - Nurse" id="26"/>
    <tableColumn name="Agency (Last 24 Hours) - Senior Carer" id="27"/>
    <tableColumn name="Agency (Last 24 Hours) - Carer" id="28"/>
    <tableColumn name="Agency (Weekly) Nurse" id="29"/>
    <tableColumn name="Agency (Weekly) - Senior Carer" id="30"/>
    <tableColumn name="Agency (Weekly) - Carer" id="31"/>
    <tableColumn name="Weekly Nurse" id="32"/>
    <tableColumn name="Weekly Carer" id="33"/>
    <tableColumn name="Monthly Nurse" id="34"/>
    <tableColumn name="Monthly Carer" id="35"/>
  </tableColumns>
  <tableStyleInfo name="Occupancy Shee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hidden="1" min="1" max="1" width="11.38"/>
    <col customWidth="1" min="2" max="2" width="33.63"/>
    <col customWidth="1" min="3" max="4" width="10.0"/>
    <col customWidth="1" min="5" max="5" width="11.5"/>
    <col customWidth="1" min="6" max="7" width="10.0"/>
    <col customWidth="1" min="8" max="9" width="9.38"/>
    <col customWidth="1" min="10" max="10" width="8.25"/>
    <col customWidth="1" min="11" max="11" width="8.88"/>
    <col customWidth="1" min="12" max="12" width="7.63"/>
    <col customWidth="1" min="13" max="19" width="9.75"/>
    <col customWidth="1" min="20" max="31" width="9.38"/>
    <col customWidth="1" hidden="1" min="32" max="32" width="13.75"/>
    <col customWidth="1" hidden="1" min="33" max="33" width="7.63"/>
    <col customWidth="1" min="34" max="34" width="18.0"/>
    <col customWidth="1" min="35" max="35" width="11.88"/>
    <col customWidth="1" min="36" max="36" width="7.63"/>
  </cols>
  <sheetData>
    <row r="1" hidden="1">
      <c r="E1" s="1"/>
      <c r="F1" s="1"/>
      <c r="G1" s="1"/>
      <c r="H1" s="1"/>
      <c r="I1" s="1"/>
      <c r="J1" s="1"/>
      <c r="K1" s="1"/>
      <c r="L1" s="1"/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AJ1" s="3"/>
    </row>
    <row r="2" hidden="1">
      <c r="E2" s="1"/>
      <c r="F2" s="1"/>
      <c r="G2" s="1"/>
      <c r="H2" s="1"/>
      <c r="I2" s="1"/>
      <c r="J2" s="1"/>
      <c r="K2" s="1"/>
      <c r="L2" s="1"/>
      <c r="M2" s="2" t="b">
        <f>'Occupancy Sheet'!$M$5=$E$3</f>
        <v>0</v>
      </c>
      <c r="N2" s="2" t="b">
        <f>'Occupancy Sheet'!$N$5=$E$3</f>
        <v>0</v>
      </c>
      <c r="O2" s="2" t="b">
        <f>'Occupancy Sheet'!$O$5=$E$3</f>
        <v>1</v>
      </c>
      <c r="P2" s="2" t="b">
        <f>'Occupancy Sheet'!$P$5=$E$3</f>
        <v>0</v>
      </c>
      <c r="Q2" s="2" t="b">
        <f>'Occupancy Sheet'!$Q$5=$E$3</f>
        <v>0</v>
      </c>
      <c r="R2" s="2" t="b">
        <f>'Occupancy Sheet'!$R$5=$E$3</f>
        <v>0</v>
      </c>
      <c r="S2" s="2" t="b">
        <f>'Occupancy Sheet'!$S$5=$E$3</f>
        <v>0</v>
      </c>
    </row>
    <row r="3">
      <c r="B3" s="4" t="s">
        <v>7</v>
      </c>
      <c r="C3" s="5">
        <f>TODAY()</f>
        <v>44966</v>
      </c>
      <c r="D3" s="4" t="s">
        <v>8</v>
      </c>
      <c r="E3" s="6" t="str">
        <f>TEXT(G3,"ddd")</f>
        <v>Wed</v>
      </c>
      <c r="F3" s="7" t="s">
        <v>9</v>
      </c>
      <c r="G3" s="5">
        <f>TODAY()-1</f>
        <v>44965</v>
      </c>
      <c r="H3" s="1"/>
      <c r="I3" s="1"/>
      <c r="J3" s="1"/>
      <c r="K3" s="1"/>
      <c r="L3" s="1"/>
    </row>
    <row r="4" ht="45.0" customHeight="1">
      <c r="B4" s="8" t="s">
        <v>10</v>
      </c>
      <c r="C4" s="9">
        <f>C3-WEEKDAY(C3,2)+1</f>
        <v>44963</v>
      </c>
      <c r="D4" s="4" t="s">
        <v>11</v>
      </c>
      <c r="E4" s="6" t="str">
        <f>TEXT(C4,"mmm")</f>
        <v>Feb</v>
      </c>
      <c r="H4" s="10" t="s">
        <v>12</v>
      </c>
      <c r="I4" s="11"/>
      <c r="J4" s="12"/>
      <c r="M4" s="10" t="s">
        <v>13</v>
      </c>
      <c r="N4" s="11"/>
      <c r="O4" s="11"/>
      <c r="P4" s="11"/>
      <c r="Q4" s="11"/>
      <c r="R4" s="11"/>
      <c r="S4" s="12"/>
      <c r="T4" s="10" t="s">
        <v>14</v>
      </c>
      <c r="U4" s="11"/>
      <c r="V4" s="12"/>
      <c r="Z4" s="10" t="s">
        <v>15</v>
      </c>
      <c r="AA4" s="11"/>
      <c r="AB4" s="11"/>
      <c r="AC4" s="11"/>
      <c r="AD4" s="11"/>
      <c r="AE4" s="12"/>
      <c r="AH4" s="10" t="s">
        <v>16</v>
      </c>
      <c r="AI4" s="12"/>
      <c r="AJ4" s="4"/>
    </row>
    <row r="5" ht="76.5" customHeight="1">
      <c r="A5" s="13" t="s">
        <v>17</v>
      </c>
      <c r="B5" s="13" t="s">
        <v>18</v>
      </c>
      <c r="C5" s="14" t="s">
        <v>19</v>
      </c>
      <c r="D5" s="14" t="s">
        <v>20</v>
      </c>
      <c r="E5" s="14" t="s">
        <v>21</v>
      </c>
      <c r="F5" s="14" t="s">
        <v>22</v>
      </c>
      <c r="G5" s="14" t="s">
        <v>23</v>
      </c>
      <c r="H5" s="14" t="s">
        <v>24</v>
      </c>
      <c r="I5" s="14" t="s">
        <v>25</v>
      </c>
      <c r="J5" s="14" t="s">
        <v>26</v>
      </c>
      <c r="K5" s="14" t="s">
        <v>27</v>
      </c>
      <c r="L5" s="14" t="s">
        <v>28</v>
      </c>
      <c r="M5" s="15" t="s">
        <v>29</v>
      </c>
      <c r="N5" s="15" t="s">
        <v>30</v>
      </c>
      <c r="O5" s="15" t="s">
        <v>31</v>
      </c>
      <c r="P5" s="15" t="s">
        <v>32</v>
      </c>
      <c r="Q5" s="15" t="s">
        <v>33</v>
      </c>
      <c r="R5" s="15" t="s">
        <v>34</v>
      </c>
      <c r="S5" s="15" t="s">
        <v>35</v>
      </c>
      <c r="T5" s="14" t="s">
        <v>36</v>
      </c>
      <c r="U5" s="14" t="s">
        <v>37</v>
      </c>
      <c r="V5" s="14" t="s">
        <v>38</v>
      </c>
      <c r="W5" s="14" t="s">
        <v>39</v>
      </c>
      <c r="X5" s="14" t="s">
        <v>40</v>
      </c>
      <c r="Y5" s="14" t="s">
        <v>41</v>
      </c>
      <c r="Z5" s="14" t="s">
        <v>42</v>
      </c>
      <c r="AA5" s="14" t="s">
        <v>43</v>
      </c>
      <c r="AB5" s="14" t="s">
        <v>44</v>
      </c>
      <c r="AC5" s="14" t="s">
        <v>45</v>
      </c>
      <c r="AD5" s="14" t="s">
        <v>46</v>
      </c>
      <c r="AE5" s="14" t="s">
        <v>47</v>
      </c>
      <c r="AF5" s="14" t="s">
        <v>48</v>
      </c>
      <c r="AG5" s="14" t="s">
        <v>49</v>
      </c>
      <c r="AH5" s="14" t="s">
        <v>50</v>
      </c>
      <c r="AI5" s="14" t="s">
        <v>51</v>
      </c>
    </row>
    <row r="6">
      <c r="A6" s="16" t="s">
        <v>52</v>
      </c>
      <c r="B6" s="17" t="s">
        <v>53</v>
      </c>
      <c r="C6" s="18">
        <v>51.0</v>
      </c>
      <c r="D6" s="18">
        <v>51.0</v>
      </c>
      <c r="E6" s="19">
        <f t="shared" ref="E6:E35" si="1">N6/C6</f>
        <v>0.7843137255</v>
      </c>
      <c r="F6" s="18">
        <v>45.0</v>
      </c>
      <c r="G6" s="18">
        <f>IF($M$2=TRUE,'Occupancy Sheet'!$M6-'Occupancy Sheet'!$F6,IF($N$2=TRUE,'Occupancy Sheet'!$N6-'Occupancy Sheet'!$F6,IF($O$2=TRUE,'Occupancy Sheet'!$O6-'Occupancy Sheet'!$F6,IF($P$2=TRUE,'Occupancy Sheet'!$P6-'Occupancy Sheet'!$F6,IF($Q$2=TRUE,'Occupancy Sheet'!$Q6-'Occupancy Sheet'!$F6,IF($R$2=TRUE,'Occupancy Sheet'!$R6-'Occupancy Sheet'!$F6,IF($S$2=TRUE,'Occupancy Sheet'!$S6-'Occupancy Sheet'!$F6)))))))</f>
        <v>-5</v>
      </c>
      <c r="H6" s="17">
        <v>0.0</v>
      </c>
      <c r="I6" s="18">
        <v>0.0</v>
      </c>
      <c r="J6" s="18">
        <v>0.0</v>
      </c>
      <c r="K6" s="17">
        <v>0.0</v>
      </c>
      <c r="L6" s="20">
        <v>40.0</v>
      </c>
      <c r="M6" s="20">
        <v>40.0</v>
      </c>
      <c r="N6" s="20">
        <v>40.0</v>
      </c>
      <c r="O6" s="20">
        <v>40.0</v>
      </c>
      <c r="P6" s="20">
        <v>40.0</v>
      </c>
      <c r="Q6" s="20"/>
      <c r="R6" s="20"/>
      <c r="S6" s="20"/>
      <c r="T6" s="20">
        <v>0.0</v>
      </c>
      <c r="U6" s="20">
        <v>0.0</v>
      </c>
      <c r="V6" s="20">
        <v>0.0</v>
      </c>
      <c r="W6" s="20" t="s">
        <v>54</v>
      </c>
      <c r="X6" s="20" t="s">
        <v>54</v>
      </c>
      <c r="Y6" s="20">
        <v>0.0</v>
      </c>
      <c r="Z6" s="20">
        <v>0.0</v>
      </c>
      <c r="AA6" s="20">
        <v>0.0</v>
      </c>
      <c r="AB6" s="20">
        <v>0.0</v>
      </c>
      <c r="AC6" s="20">
        <v>116.5</v>
      </c>
      <c r="AD6" s="20">
        <v>0.0</v>
      </c>
      <c r="AE6" s="20">
        <v>286.0</v>
      </c>
      <c r="AF6" s="20">
        <v>0.0</v>
      </c>
      <c r="AG6" s="20">
        <v>0.0</v>
      </c>
      <c r="AH6" s="20">
        <v>139.0</v>
      </c>
      <c r="AI6" s="20">
        <v>385.0</v>
      </c>
    </row>
    <row r="7">
      <c r="A7" s="21" t="s">
        <v>55</v>
      </c>
      <c r="B7" s="17" t="s">
        <v>56</v>
      </c>
      <c r="C7" s="18">
        <v>58.0</v>
      </c>
      <c r="D7" s="18">
        <v>60.0</v>
      </c>
      <c r="E7" s="19">
        <f t="shared" si="1"/>
        <v>1</v>
      </c>
      <c r="F7" s="18">
        <v>57.0</v>
      </c>
      <c r="G7" s="18">
        <f>IF($M$2=TRUE,'Occupancy Sheet'!$M7-'Occupancy Sheet'!$F7,IF($N$2=TRUE,'Occupancy Sheet'!$N7-'Occupancy Sheet'!$F7,IF($O$2=TRUE,'Occupancy Sheet'!$O7-'Occupancy Sheet'!$F7,IF($P$2=TRUE,'Occupancy Sheet'!$P7-'Occupancy Sheet'!$F7,IF($Q$2=TRUE,'Occupancy Sheet'!$Q7-'Occupancy Sheet'!$F7,IF($R$2=TRUE,'Occupancy Sheet'!$R7-'Occupancy Sheet'!$F7,IF($S$2=TRUE,'Occupancy Sheet'!$S7-'Occupancy Sheet'!$F7)))))))</f>
        <v>0</v>
      </c>
      <c r="H7" s="17">
        <v>1.0</v>
      </c>
      <c r="I7" s="18">
        <v>1.0</v>
      </c>
      <c r="J7" s="18">
        <v>0.0</v>
      </c>
      <c r="K7" s="17">
        <v>1.0</v>
      </c>
      <c r="L7" s="20">
        <v>57.0</v>
      </c>
      <c r="M7" s="20">
        <v>57.0</v>
      </c>
      <c r="N7" s="20">
        <v>58.0</v>
      </c>
      <c r="O7" s="20">
        <v>57.0</v>
      </c>
      <c r="P7" s="20">
        <v>57.0</v>
      </c>
      <c r="Q7" s="20"/>
      <c r="R7" s="20"/>
      <c r="S7" s="20"/>
      <c r="T7" s="20">
        <v>0.0</v>
      </c>
      <c r="U7" s="20">
        <v>0.0</v>
      </c>
      <c r="V7" s="20">
        <v>1.0</v>
      </c>
      <c r="W7" s="20" t="s">
        <v>54</v>
      </c>
      <c r="X7" s="20" t="s">
        <v>54</v>
      </c>
      <c r="Y7" s="20">
        <v>196.0</v>
      </c>
      <c r="Z7" s="20">
        <v>11.25</v>
      </c>
      <c r="AA7" s="20" t="str">
        <f t="shared" ref="AA7:AA35" si="2">Info!P4</f>
        <v>#REF!</v>
      </c>
      <c r="AB7" s="20">
        <v>0.0</v>
      </c>
      <c r="AC7" s="20">
        <v>11.25</v>
      </c>
      <c r="AD7" s="20">
        <v>0.0</v>
      </c>
      <c r="AE7" s="20">
        <v>0.0</v>
      </c>
      <c r="AF7" s="20">
        <v>0.0</v>
      </c>
      <c r="AG7" s="20">
        <v>0.0</v>
      </c>
      <c r="AH7" s="20">
        <v>11.25</v>
      </c>
      <c r="AI7" s="20">
        <v>0.0</v>
      </c>
    </row>
    <row r="8">
      <c r="A8" s="16" t="s">
        <v>52</v>
      </c>
      <c r="B8" s="17" t="s">
        <v>57</v>
      </c>
      <c r="C8" s="18">
        <v>27.0</v>
      </c>
      <c r="D8" s="18">
        <v>26.0</v>
      </c>
      <c r="E8" s="19">
        <f t="shared" si="1"/>
        <v>0.7777777778</v>
      </c>
      <c r="F8" s="18">
        <v>24.0</v>
      </c>
      <c r="G8" s="18">
        <f>IF($M$2=TRUE,'Occupancy Sheet'!$M8-'Occupancy Sheet'!$F8,IF($N$2=TRUE,'Occupancy Sheet'!$N8-'Occupancy Sheet'!$F8,IF($O$2=TRUE,'Occupancy Sheet'!$O8-'Occupancy Sheet'!$F8,IF($P$2=TRUE,'Occupancy Sheet'!$P8-'Occupancy Sheet'!$F8,IF($Q$2=TRUE,'Occupancy Sheet'!$Q8-'Occupancy Sheet'!$F8,IF($R$2=TRUE,'Occupancy Sheet'!$R8-'Occupancy Sheet'!$F8,IF($S$2=TRUE,'Occupancy Sheet'!$S8-'Occupancy Sheet'!$F8)))))))</f>
        <v>-3</v>
      </c>
      <c r="H8" s="17">
        <v>0.0</v>
      </c>
      <c r="I8" s="18">
        <v>1.0</v>
      </c>
      <c r="J8" s="18">
        <v>0.0</v>
      </c>
      <c r="K8" s="17">
        <v>0.0</v>
      </c>
      <c r="L8" s="20">
        <v>22.0</v>
      </c>
      <c r="M8" s="20">
        <v>22.0</v>
      </c>
      <c r="N8" s="20">
        <v>21.0</v>
      </c>
      <c r="O8" s="20">
        <v>21.0</v>
      </c>
      <c r="P8" s="20">
        <v>21.0</v>
      </c>
      <c r="Q8" s="20"/>
      <c r="R8" s="20"/>
      <c r="S8" s="20"/>
      <c r="T8" s="20">
        <v>2.0</v>
      </c>
      <c r="U8" s="20">
        <v>0.0</v>
      </c>
      <c r="V8" s="20">
        <v>0.0</v>
      </c>
      <c r="W8" s="20" t="s">
        <v>54</v>
      </c>
      <c r="X8" s="20" t="s">
        <v>54</v>
      </c>
      <c r="Y8" s="20">
        <v>82.5</v>
      </c>
      <c r="Z8" s="20">
        <v>0.0</v>
      </c>
      <c r="AA8" s="20" t="str">
        <f t="shared" si="2"/>
        <v>#REF!</v>
      </c>
      <c r="AB8" s="20">
        <v>0.0</v>
      </c>
      <c r="AC8" s="20">
        <v>0.0</v>
      </c>
      <c r="AD8" s="20">
        <v>0.0</v>
      </c>
      <c r="AE8" s="20">
        <v>0.0</v>
      </c>
      <c r="AF8" s="20">
        <v>0.0</v>
      </c>
      <c r="AG8" s="20">
        <v>0.0</v>
      </c>
      <c r="AH8" s="20">
        <v>0.0</v>
      </c>
      <c r="AI8" s="20">
        <v>0.0</v>
      </c>
    </row>
    <row r="9">
      <c r="A9" s="21" t="s">
        <v>58</v>
      </c>
      <c r="B9" s="17" t="s">
        <v>59</v>
      </c>
      <c r="C9" s="18">
        <v>8.0</v>
      </c>
      <c r="D9" s="18">
        <v>8.0</v>
      </c>
      <c r="E9" s="19">
        <f t="shared" si="1"/>
        <v>1</v>
      </c>
      <c r="F9" s="18">
        <v>8.0</v>
      </c>
      <c r="G9" s="18">
        <f>IF($M$2=TRUE,'Occupancy Sheet'!$M9-'Occupancy Sheet'!$F9,IF($N$2=TRUE,'Occupancy Sheet'!$N9-'Occupancy Sheet'!$F9,IF($O$2=TRUE,'Occupancy Sheet'!$O9-'Occupancy Sheet'!$F9,IF($P$2=TRUE,'Occupancy Sheet'!$P9-'Occupancy Sheet'!$F9,IF($Q$2=TRUE,'Occupancy Sheet'!$Q9-'Occupancy Sheet'!$F9,IF($R$2=TRUE,'Occupancy Sheet'!$R9-'Occupancy Sheet'!$F9,IF($S$2=TRUE,'Occupancy Sheet'!$S9-'Occupancy Sheet'!$F9)))))))</f>
        <v>0</v>
      </c>
      <c r="H9" s="17">
        <v>0.0</v>
      </c>
      <c r="I9" s="18">
        <v>0.0</v>
      </c>
      <c r="J9" s="18">
        <v>0.0</v>
      </c>
      <c r="K9" s="17">
        <v>0.0</v>
      </c>
      <c r="L9" s="20">
        <v>8.0</v>
      </c>
      <c r="M9" s="20">
        <v>8.0</v>
      </c>
      <c r="N9" s="20">
        <v>8.0</v>
      </c>
      <c r="O9" s="20">
        <v>8.0</v>
      </c>
      <c r="P9" s="20">
        <v>8.0</v>
      </c>
      <c r="Q9" s="20"/>
      <c r="R9" s="20"/>
      <c r="S9" s="20"/>
      <c r="T9" s="20">
        <v>0.0</v>
      </c>
      <c r="U9" s="20">
        <v>0.0</v>
      </c>
      <c r="V9" s="20">
        <v>0.0</v>
      </c>
      <c r="W9" s="20" t="s">
        <v>54</v>
      </c>
      <c r="X9" s="20" t="s">
        <v>54</v>
      </c>
      <c r="Y9" s="20">
        <v>45.0</v>
      </c>
      <c r="Z9" s="20">
        <v>0.0</v>
      </c>
      <c r="AA9" s="20" t="str">
        <f t="shared" si="2"/>
        <v>#REF!</v>
      </c>
      <c r="AB9" s="20">
        <v>0.0</v>
      </c>
      <c r="AC9" s="20">
        <v>0.0</v>
      </c>
      <c r="AD9" s="20">
        <v>0.0</v>
      </c>
      <c r="AE9" s="20">
        <v>0.0</v>
      </c>
      <c r="AF9" s="20">
        <v>0.0</v>
      </c>
      <c r="AG9" s="20">
        <v>0.0</v>
      </c>
      <c r="AH9" s="20">
        <v>0.0</v>
      </c>
      <c r="AI9" s="20">
        <v>0.0</v>
      </c>
    </row>
    <row r="10">
      <c r="A10" s="16" t="s">
        <v>55</v>
      </c>
      <c r="B10" s="17" t="s">
        <v>60</v>
      </c>
      <c r="C10" s="18">
        <v>49.0</v>
      </c>
      <c r="D10" s="18">
        <v>49.0</v>
      </c>
      <c r="E10" s="19">
        <f t="shared" si="1"/>
        <v>0.8775510204</v>
      </c>
      <c r="F10" s="18">
        <v>46.0</v>
      </c>
      <c r="G10" s="18">
        <f>IF($M$2=TRUE,'Occupancy Sheet'!$M10-'Occupancy Sheet'!$F10,IF($N$2=TRUE,'Occupancy Sheet'!$N10-'Occupancy Sheet'!$F10,IF($O$2=TRUE,'Occupancy Sheet'!$O10-'Occupancy Sheet'!$F10,IF($P$2=TRUE,'Occupancy Sheet'!$P10-'Occupancy Sheet'!$F10,IF($Q$2=TRUE,'Occupancy Sheet'!$Q10-'Occupancy Sheet'!$F10,IF($R$2=TRUE,'Occupancy Sheet'!$R10-'Occupancy Sheet'!$F10,IF($S$2=TRUE,'Occupancy Sheet'!$S10-'Occupancy Sheet'!$F10)))))))</f>
        <v>-3</v>
      </c>
      <c r="H10" s="17">
        <v>1.0</v>
      </c>
      <c r="I10" s="18">
        <v>0.0</v>
      </c>
      <c r="J10" s="18">
        <v>0.0</v>
      </c>
      <c r="K10" s="17">
        <v>7.0</v>
      </c>
      <c r="L10" s="20">
        <v>43.0</v>
      </c>
      <c r="M10" s="20">
        <v>43.0</v>
      </c>
      <c r="N10" s="20">
        <v>43.0</v>
      </c>
      <c r="O10" s="20">
        <v>43.0</v>
      </c>
      <c r="P10" s="20">
        <v>44.0</v>
      </c>
      <c r="Q10" s="20"/>
      <c r="R10" s="20"/>
      <c r="S10" s="20"/>
      <c r="T10" s="20">
        <v>0.0</v>
      </c>
      <c r="U10" s="20">
        <v>0.0</v>
      </c>
      <c r="V10" s="20">
        <v>0.0</v>
      </c>
      <c r="W10" s="20" t="s">
        <v>54</v>
      </c>
      <c r="X10" s="20" t="s">
        <v>54</v>
      </c>
      <c r="Y10" s="20">
        <v>182.5</v>
      </c>
      <c r="Z10" s="20">
        <v>0.0</v>
      </c>
      <c r="AA10" s="20" t="str">
        <f t="shared" si="2"/>
        <v>#REF!</v>
      </c>
      <c r="AB10" s="20">
        <v>0.0</v>
      </c>
      <c r="AC10" s="20">
        <v>11.25</v>
      </c>
      <c r="AD10" s="20">
        <v>0.0</v>
      </c>
      <c r="AE10" s="20">
        <v>0.0</v>
      </c>
      <c r="AF10" s="20">
        <v>0.0</v>
      </c>
      <c r="AG10" s="20">
        <v>0.0</v>
      </c>
      <c r="AH10" s="20">
        <v>11.25</v>
      </c>
      <c r="AI10" s="20">
        <v>0.0</v>
      </c>
    </row>
    <row r="11">
      <c r="A11" s="21" t="s">
        <v>52</v>
      </c>
      <c r="B11" s="17" t="s">
        <v>61</v>
      </c>
      <c r="C11" s="18">
        <v>41.0</v>
      </c>
      <c r="D11" s="18">
        <v>41.0</v>
      </c>
      <c r="E11" s="19">
        <f t="shared" si="1"/>
        <v>0.9512195122</v>
      </c>
      <c r="F11" s="18">
        <v>40.0</v>
      </c>
      <c r="G11" s="18">
        <f>IF($M$2=TRUE,'Occupancy Sheet'!$M11-'Occupancy Sheet'!$F11,IF($N$2=TRUE,'Occupancy Sheet'!$N11-'Occupancy Sheet'!$F11,IF($O$2=TRUE,'Occupancy Sheet'!$O11-'Occupancy Sheet'!$F11,IF($P$2=TRUE,'Occupancy Sheet'!$P11-'Occupancy Sheet'!$F11,IF($Q$2=TRUE,'Occupancy Sheet'!$Q11-'Occupancy Sheet'!$F11,IF($R$2=TRUE,'Occupancy Sheet'!$R11-'Occupancy Sheet'!$F11,IF($S$2=TRUE,'Occupancy Sheet'!$S11-'Occupancy Sheet'!$F11)))))))</f>
        <v>-1</v>
      </c>
      <c r="H11" s="17">
        <v>0.0</v>
      </c>
      <c r="I11" s="18">
        <v>0.0</v>
      </c>
      <c r="J11" s="18">
        <v>0.0</v>
      </c>
      <c r="K11" s="17">
        <v>1.0</v>
      </c>
      <c r="L11" s="20">
        <v>39.0</v>
      </c>
      <c r="M11" s="20">
        <v>39.0</v>
      </c>
      <c r="N11" s="20">
        <v>39.0</v>
      </c>
      <c r="O11" s="20">
        <v>39.0</v>
      </c>
      <c r="P11" s="20">
        <v>39.0</v>
      </c>
      <c r="Q11" s="20"/>
      <c r="R11" s="20"/>
      <c r="S11" s="20"/>
      <c r="T11" s="20">
        <v>1.0</v>
      </c>
      <c r="U11" s="20">
        <v>0.0</v>
      </c>
      <c r="V11" s="20">
        <v>0.0</v>
      </c>
      <c r="W11" s="20" t="s">
        <v>54</v>
      </c>
      <c r="X11" s="20" t="s">
        <v>54</v>
      </c>
      <c r="Y11" s="20">
        <v>166.0</v>
      </c>
      <c r="Z11" s="20">
        <v>0.0</v>
      </c>
      <c r="AA11" s="20" t="str">
        <f t="shared" si="2"/>
        <v>#REF!</v>
      </c>
      <c r="AB11" s="20">
        <v>0.0</v>
      </c>
      <c r="AC11" s="20">
        <v>0.0</v>
      </c>
      <c r="AD11" s="20">
        <v>0.0</v>
      </c>
      <c r="AE11" s="20">
        <v>0.0</v>
      </c>
      <c r="AF11" s="20">
        <v>0.0</v>
      </c>
      <c r="AG11" s="20">
        <v>0.0</v>
      </c>
      <c r="AH11" s="20">
        <v>0.0</v>
      </c>
      <c r="AI11" s="20">
        <v>0.0</v>
      </c>
    </row>
    <row r="12">
      <c r="A12" s="16" t="s">
        <v>58</v>
      </c>
      <c r="B12" s="17" t="s">
        <v>62</v>
      </c>
      <c r="C12" s="18">
        <v>5.0</v>
      </c>
      <c r="D12" s="18">
        <v>5.0</v>
      </c>
      <c r="E12" s="19">
        <f t="shared" si="1"/>
        <v>0.8</v>
      </c>
      <c r="F12" s="18">
        <v>4.0</v>
      </c>
      <c r="G12" s="18">
        <f>IF($M$2=TRUE,'Occupancy Sheet'!$M12-'Occupancy Sheet'!$F12,IF($N$2=TRUE,'Occupancy Sheet'!$N12-'Occupancy Sheet'!$F12,IF($O$2=TRUE,'Occupancy Sheet'!$O12-'Occupancy Sheet'!$F12,IF($P$2=TRUE,'Occupancy Sheet'!$P12-'Occupancy Sheet'!$F12,IF($Q$2=TRUE,'Occupancy Sheet'!$Q12-'Occupancy Sheet'!$F12,IF($R$2=TRUE,'Occupancy Sheet'!$R12-'Occupancy Sheet'!$F12,IF($S$2=TRUE,'Occupancy Sheet'!$S12-'Occupancy Sheet'!$F12)))))))</f>
        <v>0</v>
      </c>
      <c r="H12" s="17">
        <v>0.0</v>
      </c>
      <c r="I12" s="18">
        <v>0.0</v>
      </c>
      <c r="J12" s="18">
        <v>0.0</v>
      </c>
      <c r="K12" s="17">
        <v>1.0</v>
      </c>
      <c r="L12" s="20">
        <v>4.0</v>
      </c>
      <c r="M12" s="20">
        <v>4.0</v>
      </c>
      <c r="N12" s="20">
        <v>4.0</v>
      </c>
      <c r="O12" s="20">
        <v>4.0</v>
      </c>
      <c r="P12" s="20">
        <v>4.0</v>
      </c>
      <c r="Q12" s="20"/>
      <c r="R12" s="20"/>
      <c r="S12" s="20"/>
      <c r="T12" s="20">
        <v>0.0</v>
      </c>
      <c r="U12" s="20">
        <v>0.0</v>
      </c>
      <c r="V12" s="20">
        <v>0.0</v>
      </c>
      <c r="W12" s="20" t="s">
        <v>54</v>
      </c>
      <c r="X12" s="20" t="s">
        <v>54</v>
      </c>
      <c r="Y12" s="20">
        <v>101.25</v>
      </c>
      <c r="Z12" s="20">
        <v>11.0</v>
      </c>
      <c r="AA12" s="20" t="str">
        <f t="shared" si="2"/>
        <v>#REF!</v>
      </c>
      <c r="AB12" s="20">
        <v>0.0</v>
      </c>
      <c r="AC12" s="20">
        <v>11.0</v>
      </c>
      <c r="AD12" s="20">
        <v>0.0</v>
      </c>
      <c r="AE12" s="20">
        <v>11.25</v>
      </c>
      <c r="AF12" s="20">
        <v>0.0</v>
      </c>
      <c r="AG12" s="20">
        <v>0.0</v>
      </c>
      <c r="AH12" s="20">
        <v>11.0</v>
      </c>
      <c r="AI12" s="20">
        <v>11.25</v>
      </c>
    </row>
    <row r="13">
      <c r="A13" s="21" t="s">
        <v>63</v>
      </c>
      <c r="B13" s="17" t="s">
        <v>64</v>
      </c>
      <c r="C13" s="18">
        <v>40.0</v>
      </c>
      <c r="D13" s="18">
        <v>37.0</v>
      </c>
      <c r="E13" s="19">
        <f t="shared" si="1"/>
        <v>0.8</v>
      </c>
      <c r="F13" s="18">
        <v>35.0</v>
      </c>
      <c r="G13" s="18">
        <f>IF($M$2=TRUE,'Occupancy Sheet'!$M13-'Occupancy Sheet'!$F13,IF($N$2=TRUE,'Occupancy Sheet'!$N13-'Occupancy Sheet'!$F13,IF($O$2=TRUE,'Occupancy Sheet'!$O13-'Occupancy Sheet'!$F13,IF($P$2=TRUE,'Occupancy Sheet'!$P13-'Occupancy Sheet'!$F13,IF($Q$2=TRUE,'Occupancy Sheet'!$Q13-'Occupancy Sheet'!$F13,IF($R$2=TRUE,'Occupancy Sheet'!$R13-'Occupancy Sheet'!$F13,IF($S$2=TRUE,'Occupancy Sheet'!$S13-'Occupancy Sheet'!$F13)))))))</f>
        <v>-2</v>
      </c>
      <c r="H13" s="17">
        <v>1.0</v>
      </c>
      <c r="I13" s="18">
        <v>1.0</v>
      </c>
      <c r="J13" s="18">
        <v>0.0</v>
      </c>
      <c r="K13" s="17">
        <v>5.0</v>
      </c>
      <c r="L13" s="20">
        <v>33.0</v>
      </c>
      <c r="M13" s="20">
        <v>33.0</v>
      </c>
      <c r="N13" s="20">
        <v>32.0</v>
      </c>
      <c r="O13" s="20">
        <v>33.0</v>
      </c>
      <c r="P13" s="20">
        <v>34.0</v>
      </c>
      <c r="Q13" s="20"/>
      <c r="R13" s="20"/>
      <c r="S13" s="20"/>
      <c r="T13" s="20">
        <v>1.0</v>
      </c>
      <c r="U13" s="20">
        <v>0.0</v>
      </c>
      <c r="V13" s="20">
        <v>1.0</v>
      </c>
      <c r="W13" s="20" t="s">
        <v>54</v>
      </c>
      <c r="X13" s="20" t="s">
        <v>54</v>
      </c>
      <c r="Y13" s="20">
        <v>215.75</v>
      </c>
      <c r="Z13" s="20">
        <v>0.0</v>
      </c>
      <c r="AA13" s="20" t="str">
        <f t="shared" si="2"/>
        <v>#REF!</v>
      </c>
      <c r="AB13" s="20">
        <v>0.0</v>
      </c>
      <c r="AC13" s="20">
        <v>0.0</v>
      </c>
      <c r="AD13" s="20">
        <v>0.0</v>
      </c>
      <c r="AE13" s="20">
        <v>0.0</v>
      </c>
      <c r="AF13" s="20">
        <v>0.0</v>
      </c>
      <c r="AG13" s="20">
        <v>0.0</v>
      </c>
      <c r="AH13" s="20">
        <v>0.0</v>
      </c>
      <c r="AI13" s="20">
        <v>0.0</v>
      </c>
    </row>
    <row r="14">
      <c r="A14" s="16" t="s">
        <v>58</v>
      </c>
      <c r="B14" s="17" t="s">
        <v>65</v>
      </c>
      <c r="C14" s="18">
        <v>24.0</v>
      </c>
      <c r="D14" s="18">
        <v>24.0</v>
      </c>
      <c r="E14" s="19">
        <f t="shared" si="1"/>
        <v>1</v>
      </c>
      <c r="F14" s="18">
        <v>23.0</v>
      </c>
      <c r="G14" s="18">
        <f>IF($M$2=TRUE,'Occupancy Sheet'!$M14-'Occupancy Sheet'!$F14,IF($N$2=TRUE,'Occupancy Sheet'!$N14-'Occupancy Sheet'!$F14,IF($O$2=TRUE,'Occupancy Sheet'!$O14-'Occupancy Sheet'!$F14,IF($P$2=TRUE,'Occupancy Sheet'!$P14-'Occupancy Sheet'!$F14,IF($Q$2=TRUE,'Occupancy Sheet'!$Q14-'Occupancy Sheet'!$F14,IF($R$2=TRUE,'Occupancy Sheet'!$R14-'Occupancy Sheet'!$F14,IF($S$2=TRUE,'Occupancy Sheet'!$S14-'Occupancy Sheet'!$F14)))))))</f>
        <v>1</v>
      </c>
      <c r="H14" s="17">
        <v>0.0</v>
      </c>
      <c r="I14" s="18">
        <v>0.0</v>
      </c>
      <c r="J14" s="18">
        <v>0.0</v>
      </c>
      <c r="K14" s="17">
        <v>0.0</v>
      </c>
      <c r="L14" s="20">
        <v>24.0</v>
      </c>
      <c r="M14" s="20">
        <v>24.0</v>
      </c>
      <c r="N14" s="20">
        <v>24.0</v>
      </c>
      <c r="O14" s="20">
        <v>24.0</v>
      </c>
      <c r="P14" s="20">
        <v>24.0</v>
      </c>
      <c r="Q14" s="20"/>
      <c r="R14" s="20"/>
      <c r="S14" s="20"/>
      <c r="T14" s="20">
        <v>0.0</v>
      </c>
      <c r="U14" s="20">
        <v>0.0</v>
      </c>
      <c r="V14" s="20">
        <v>0.0</v>
      </c>
      <c r="W14" s="20" t="s">
        <v>54</v>
      </c>
      <c r="X14" s="20" t="s">
        <v>54</v>
      </c>
      <c r="Y14" s="20">
        <v>314.5</v>
      </c>
      <c r="Z14" s="20">
        <v>0.0</v>
      </c>
      <c r="AA14" s="20" t="str">
        <f t="shared" si="2"/>
        <v>#REF!</v>
      </c>
      <c r="AB14" s="20">
        <v>45.0</v>
      </c>
      <c r="AC14" s="20">
        <v>56.25</v>
      </c>
      <c r="AD14" s="20">
        <v>0.0</v>
      </c>
      <c r="AE14" s="20">
        <v>112.5</v>
      </c>
      <c r="AF14" s="20">
        <v>0.0</v>
      </c>
      <c r="AG14" s="20">
        <v>0.0</v>
      </c>
      <c r="AH14" s="20">
        <v>56.25</v>
      </c>
      <c r="AI14" s="20">
        <v>202.5</v>
      </c>
    </row>
    <row r="15">
      <c r="A15" s="21" t="s">
        <v>58</v>
      </c>
      <c r="B15" s="17" t="s">
        <v>66</v>
      </c>
      <c r="C15" s="18">
        <v>10.0</v>
      </c>
      <c r="D15" s="18">
        <v>10.0</v>
      </c>
      <c r="E15" s="19">
        <f t="shared" si="1"/>
        <v>0.7</v>
      </c>
      <c r="F15" s="18">
        <v>7.0</v>
      </c>
      <c r="G15" s="18">
        <f>IF($M$2=TRUE,'Occupancy Sheet'!$M15-'Occupancy Sheet'!$F15,IF($N$2=TRUE,'Occupancy Sheet'!$N15-'Occupancy Sheet'!$F15,IF($O$2=TRUE,'Occupancy Sheet'!$O15-'Occupancy Sheet'!$F15,IF($P$2=TRUE,'Occupancy Sheet'!$P15-'Occupancy Sheet'!$F15,IF($Q$2=TRUE,'Occupancy Sheet'!$Q15-'Occupancy Sheet'!$F15,IF($R$2=TRUE,'Occupancy Sheet'!$R15-'Occupancy Sheet'!$F15,IF($S$2=TRUE,'Occupancy Sheet'!$S15-'Occupancy Sheet'!$F15)))))))</f>
        <v>0</v>
      </c>
      <c r="H15" s="17">
        <v>0.0</v>
      </c>
      <c r="I15" s="18">
        <v>0.0</v>
      </c>
      <c r="J15" s="18">
        <v>0.0</v>
      </c>
      <c r="K15" s="17">
        <v>0.0</v>
      </c>
      <c r="L15" s="20">
        <v>7.0</v>
      </c>
      <c r="M15" s="20">
        <v>7.0</v>
      </c>
      <c r="N15" s="20">
        <v>7.0</v>
      </c>
      <c r="O15" s="20">
        <v>7.0</v>
      </c>
      <c r="P15" s="20">
        <v>7.0</v>
      </c>
      <c r="Q15" s="20"/>
      <c r="R15" s="20"/>
      <c r="S15" s="20"/>
      <c r="T15" s="20">
        <v>0.0</v>
      </c>
      <c r="U15" s="20">
        <v>0.0</v>
      </c>
      <c r="V15" s="20">
        <v>0.0</v>
      </c>
      <c r="W15" s="20" t="s">
        <v>54</v>
      </c>
      <c r="X15" s="20" t="s">
        <v>54</v>
      </c>
      <c r="Y15" s="20">
        <v>55.0</v>
      </c>
      <c r="Z15" s="20">
        <v>0.0</v>
      </c>
      <c r="AA15" s="20" t="str">
        <f t="shared" si="2"/>
        <v>#REF!</v>
      </c>
      <c r="AB15" s="20">
        <v>0.0</v>
      </c>
      <c r="AC15" s="20">
        <v>0.0</v>
      </c>
      <c r="AD15" s="20">
        <v>0.0</v>
      </c>
      <c r="AE15" s="20">
        <v>44.0</v>
      </c>
      <c r="AF15" s="20">
        <v>0.0</v>
      </c>
      <c r="AG15" s="20">
        <v>0.0</v>
      </c>
      <c r="AH15" s="20">
        <v>0.0</v>
      </c>
      <c r="AI15" s="20">
        <v>66.0</v>
      </c>
    </row>
    <row r="16">
      <c r="A16" s="16" t="s">
        <v>58</v>
      </c>
      <c r="B16" s="17" t="s">
        <v>67</v>
      </c>
      <c r="C16" s="18">
        <v>45.0</v>
      </c>
      <c r="D16" s="18">
        <v>45.0</v>
      </c>
      <c r="E16" s="19">
        <f t="shared" si="1"/>
        <v>0.6</v>
      </c>
      <c r="F16" s="18">
        <v>30.0</v>
      </c>
      <c r="G16" s="18">
        <f>IF($M$2=TRUE,'Occupancy Sheet'!$M16-'Occupancy Sheet'!$F16,IF($N$2=TRUE,'Occupancy Sheet'!$N16-'Occupancy Sheet'!$F16,IF($O$2=TRUE,'Occupancy Sheet'!$O16-'Occupancy Sheet'!$F16,IF($P$2=TRUE,'Occupancy Sheet'!$P16-'Occupancy Sheet'!$F16,IF($Q$2=TRUE,'Occupancy Sheet'!$Q16-'Occupancy Sheet'!$F16,IF($R$2=TRUE,'Occupancy Sheet'!$R16-'Occupancy Sheet'!$F16,IF($S$2=TRUE,'Occupancy Sheet'!$S16-'Occupancy Sheet'!$F16)))))))</f>
        <v>-3</v>
      </c>
      <c r="H16" s="17">
        <v>0.0</v>
      </c>
      <c r="I16" s="18">
        <v>0.0</v>
      </c>
      <c r="J16" s="18">
        <v>0.0</v>
      </c>
      <c r="K16" s="17">
        <v>0.0</v>
      </c>
      <c r="L16" s="20">
        <v>27.0</v>
      </c>
      <c r="M16" s="20">
        <v>27.0</v>
      </c>
      <c r="N16" s="20">
        <v>27.0</v>
      </c>
      <c r="O16" s="20">
        <v>27.0</v>
      </c>
      <c r="P16" s="20">
        <v>27.0</v>
      </c>
      <c r="Q16" s="20"/>
      <c r="R16" s="20"/>
      <c r="S16" s="20"/>
      <c r="T16" s="20">
        <v>0.0</v>
      </c>
      <c r="U16" s="20">
        <v>0.0</v>
      </c>
      <c r="V16" s="20">
        <v>0.0</v>
      </c>
      <c r="W16" s="20" t="s">
        <v>54</v>
      </c>
      <c r="X16" s="20" t="s">
        <v>68</v>
      </c>
      <c r="Y16" s="20">
        <v>165.5</v>
      </c>
      <c r="Z16" s="20">
        <v>44.5</v>
      </c>
      <c r="AA16" s="20" t="str">
        <f t="shared" si="2"/>
        <v>#REF!</v>
      </c>
      <c r="AB16" s="20">
        <v>0.0</v>
      </c>
      <c r="AC16" s="20">
        <v>89.0</v>
      </c>
      <c r="AD16" s="20">
        <v>0.0</v>
      </c>
      <c r="AE16" s="20">
        <v>11.0</v>
      </c>
      <c r="AF16" s="20">
        <v>0.0</v>
      </c>
      <c r="AG16" s="20">
        <v>0.0</v>
      </c>
      <c r="AH16" s="20">
        <v>100.25</v>
      </c>
      <c r="AI16" s="20">
        <v>11.0</v>
      </c>
    </row>
    <row r="17">
      <c r="A17" s="21" t="s">
        <v>52</v>
      </c>
      <c r="B17" s="17" t="s">
        <v>69</v>
      </c>
      <c r="C17" s="18">
        <v>60.0</v>
      </c>
      <c r="D17" s="18">
        <v>60.0</v>
      </c>
      <c r="E17" s="19">
        <f t="shared" si="1"/>
        <v>0.8166666667</v>
      </c>
      <c r="F17" s="18">
        <v>54.0</v>
      </c>
      <c r="G17" s="18">
        <f>IF($M$2=TRUE,'Occupancy Sheet'!$M17-'Occupancy Sheet'!$F17,IF($N$2=TRUE,'Occupancy Sheet'!$N17-'Occupancy Sheet'!$F17,IF($O$2=TRUE,'Occupancy Sheet'!$O17-'Occupancy Sheet'!$F17,IF($P$2=TRUE,'Occupancy Sheet'!$P17-'Occupancy Sheet'!$F17,IF($Q$2=TRUE,'Occupancy Sheet'!$Q17-'Occupancy Sheet'!$F17,IF($R$2=TRUE,'Occupancy Sheet'!$R17-'Occupancy Sheet'!$F17,IF($S$2=TRUE,'Occupancy Sheet'!$S17-'Occupancy Sheet'!$F17)))))))</f>
        <v>-5</v>
      </c>
      <c r="H17" s="17">
        <v>0.0</v>
      </c>
      <c r="I17" s="18">
        <v>0.0</v>
      </c>
      <c r="J17" s="18">
        <v>0.0</v>
      </c>
      <c r="K17" s="17">
        <v>0.0</v>
      </c>
      <c r="L17" s="20">
        <v>49.0</v>
      </c>
      <c r="M17" s="20">
        <v>49.0</v>
      </c>
      <c r="N17" s="20">
        <v>49.0</v>
      </c>
      <c r="O17" s="20">
        <v>49.0</v>
      </c>
      <c r="P17" s="20">
        <v>49.0</v>
      </c>
      <c r="Q17" s="20"/>
      <c r="R17" s="20"/>
      <c r="S17" s="20"/>
      <c r="T17" s="20">
        <v>0.0</v>
      </c>
      <c r="U17" s="20">
        <v>0.0</v>
      </c>
      <c r="V17" s="20">
        <v>0.0</v>
      </c>
      <c r="W17" s="20" t="s">
        <v>54</v>
      </c>
      <c r="X17" s="20" t="s">
        <v>54</v>
      </c>
      <c r="Y17" s="20">
        <v>0.0</v>
      </c>
      <c r="Z17" s="20">
        <v>0.0</v>
      </c>
      <c r="AA17" s="20" t="str">
        <f t="shared" si="2"/>
        <v>#REF!</v>
      </c>
      <c r="AB17" s="20">
        <v>0.0</v>
      </c>
      <c r="AC17" s="20">
        <v>45.0</v>
      </c>
      <c r="AD17" s="20">
        <v>0.0</v>
      </c>
      <c r="AE17" s="20">
        <v>149.5</v>
      </c>
      <c r="AF17" s="20">
        <v>0.0</v>
      </c>
      <c r="AG17" s="20">
        <v>0.0</v>
      </c>
      <c r="AH17" s="20">
        <v>67.5</v>
      </c>
      <c r="AI17" s="20">
        <v>199.5</v>
      </c>
    </row>
    <row r="18">
      <c r="A18" s="16" t="s">
        <v>52</v>
      </c>
      <c r="B18" s="17" t="s">
        <v>70</v>
      </c>
      <c r="C18" s="18">
        <v>5.0</v>
      </c>
      <c r="D18" s="18">
        <v>10.0</v>
      </c>
      <c r="E18" s="19">
        <f t="shared" si="1"/>
        <v>0</v>
      </c>
      <c r="F18" s="18">
        <v>0.0</v>
      </c>
      <c r="G18" s="18">
        <f>IF($M$2=TRUE,'Occupancy Sheet'!$M18-'Occupancy Sheet'!$F18,IF($N$2=TRUE,'Occupancy Sheet'!$N18-'Occupancy Sheet'!$F18,IF($O$2=TRUE,'Occupancy Sheet'!$O18-'Occupancy Sheet'!$F18,IF($P$2=TRUE,'Occupancy Sheet'!$P18-'Occupancy Sheet'!$F18,IF($Q$2=TRUE,'Occupancy Sheet'!$Q18-'Occupancy Sheet'!$F18,IF($R$2=TRUE,'Occupancy Sheet'!$R18-'Occupancy Sheet'!$F18,IF($S$2=TRUE,'Occupancy Sheet'!$S18-'Occupancy Sheet'!$F18)))))))</f>
        <v>0</v>
      </c>
      <c r="H18" s="17">
        <v>0.0</v>
      </c>
      <c r="I18" s="18">
        <v>0.0</v>
      </c>
      <c r="J18" s="18">
        <v>0.0</v>
      </c>
      <c r="K18" s="17">
        <v>0.0</v>
      </c>
      <c r="L18" s="20">
        <v>0.0</v>
      </c>
      <c r="M18" s="20">
        <v>0.0</v>
      </c>
      <c r="N18" s="20">
        <v>0.0</v>
      </c>
      <c r="O18" s="20">
        <v>0.0</v>
      </c>
      <c r="P18" s="20">
        <v>0.0</v>
      </c>
      <c r="Q18" s="20"/>
      <c r="R18" s="20"/>
      <c r="S18" s="20"/>
      <c r="T18" s="20">
        <v>0.0</v>
      </c>
      <c r="U18" s="20">
        <v>0.0</v>
      </c>
      <c r="V18" s="20">
        <v>0.0</v>
      </c>
      <c r="W18" s="20" t="s">
        <v>54</v>
      </c>
      <c r="X18" s="20" t="s">
        <v>54</v>
      </c>
      <c r="Y18" s="20">
        <v>0.0</v>
      </c>
      <c r="Z18" s="20">
        <v>0.0</v>
      </c>
      <c r="AA18" s="20" t="str">
        <f t="shared" si="2"/>
        <v>#REF!</v>
      </c>
      <c r="AB18" s="20">
        <v>0.0</v>
      </c>
      <c r="AC18" s="20">
        <v>0.0</v>
      </c>
      <c r="AD18" s="20">
        <v>0.0</v>
      </c>
      <c r="AE18" s="20">
        <v>0.0</v>
      </c>
      <c r="AF18" s="20">
        <v>0.0</v>
      </c>
      <c r="AG18" s="20">
        <v>0.0</v>
      </c>
      <c r="AH18" s="20">
        <v>0.0</v>
      </c>
      <c r="AI18" s="20">
        <v>0.0</v>
      </c>
    </row>
    <row r="19">
      <c r="A19" s="21" t="s">
        <v>52</v>
      </c>
      <c r="B19" s="17" t="s">
        <v>71</v>
      </c>
      <c r="C19" s="18">
        <v>42.0</v>
      </c>
      <c r="D19" s="18">
        <v>41.0</v>
      </c>
      <c r="E19" s="19">
        <f t="shared" si="1"/>
        <v>0.9047619048</v>
      </c>
      <c r="F19" s="18">
        <v>40.0</v>
      </c>
      <c r="G19" s="18">
        <f>IF($M$2=TRUE,'Occupancy Sheet'!$M19-'Occupancy Sheet'!$F19,IF($N$2=TRUE,'Occupancy Sheet'!$N19-'Occupancy Sheet'!$F19,IF($O$2=TRUE,'Occupancy Sheet'!$O19-'Occupancy Sheet'!$F19,IF($P$2=TRUE,'Occupancy Sheet'!$P19-'Occupancy Sheet'!$F19,IF($Q$2=TRUE,'Occupancy Sheet'!$Q19-'Occupancy Sheet'!$F19,IF($R$2=TRUE,'Occupancy Sheet'!$R19-'Occupancy Sheet'!$F19,IF($S$2=TRUE,'Occupancy Sheet'!$S19-'Occupancy Sheet'!$F19)))))))</f>
        <v>-2</v>
      </c>
      <c r="H19" s="17">
        <v>0.0</v>
      </c>
      <c r="I19" s="18">
        <v>0.0</v>
      </c>
      <c r="J19" s="18">
        <v>0.0</v>
      </c>
      <c r="K19" s="17">
        <v>1.0</v>
      </c>
      <c r="L19" s="20">
        <v>39.0</v>
      </c>
      <c r="M19" s="20">
        <v>39.0</v>
      </c>
      <c r="N19" s="20">
        <v>38.0</v>
      </c>
      <c r="O19" s="20">
        <v>38.0</v>
      </c>
      <c r="P19" s="20">
        <v>38.0</v>
      </c>
      <c r="Q19" s="20"/>
      <c r="R19" s="20"/>
      <c r="S19" s="20"/>
      <c r="T19" s="20">
        <v>0.0</v>
      </c>
      <c r="U19" s="20">
        <v>0.0</v>
      </c>
      <c r="V19" s="20">
        <v>1.0</v>
      </c>
      <c r="W19" s="20" t="s">
        <v>54</v>
      </c>
      <c r="X19" s="20" t="s">
        <v>54</v>
      </c>
      <c r="Y19" s="20">
        <v>162.25</v>
      </c>
      <c r="Z19" s="20">
        <v>0.0</v>
      </c>
      <c r="AA19" s="20" t="str">
        <f t="shared" si="2"/>
        <v>#REF!</v>
      </c>
      <c r="AB19" s="20">
        <v>0.0</v>
      </c>
      <c r="AC19" s="20">
        <v>0.0</v>
      </c>
      <c r="AD19" s="20">
        <v>0.0</v>
      </c>
      <c r="AE19" s="20">
        <v>0.0</v>
      </c>
      <c r="AF19" s="20">
        <v>0.0</v>
      </c>
      <c r="AG19" s="20">
        <v>0.0</v>
      </c>
      <c r="AH19" s="20">
        <v>0.0</v>
      </c>
      <c r="AI19" s="20">
        <v>0.0</v>
      </c>
    </row>
    <row r="20">
      <c r="A20" s="16" t="s">
        <v>63</v>
      </c>
      <c r="B20" s="17" t="s">
        <v>72</v>
      </c>
      <c r="C20" s="18">
        <v>32.0</v>
      </c>
      <c r="D20" s="18">
        <v>29.0</v>
      </c>
      <c r="E20" s="19">
        <f t="shared" si="1"/>
        <v>0.71875</v>
      </c>
      <c r="F20" s="18">
        <v>28.0</v>
      </c>
      <c r="G20" s="18">
        <f>IF($M$2=TRUE,'Occupancy Sheet'!$M20-'Occupancy Sheet'!$F20,IF($N$2=TRUE,'Occupancy Sheet'!$N20-'Occupancy Sheet'!$F20,IF($O$2=TRUE,'Occupancy Sheet'!$O20-'Occupancy Sheet'!$F20,IF($P$2=TRUE,'Occupancy Sheet'!$P20-'Occupancy Sheet'!$F20,IF($Q$2=TRUE,'Occupancy Sheet'!$Q20-'Occupancy Sheet'!$F20,IF($R$2=TRUE,'Occupancy Sheet'!$R20-'Occupancy Sheet'!$F20,IF($S$2=TRUE,'Occupancy Sheet'!$S20-'Occupancy Sheet'!$F20)))))))</f>
        <v>-5</v>
      </c>
      <c r="H20" s="17">
        <v>0.0</v>
      </c>
      <c r="I20" s="18">
        <v>0.0</v>
      </c>
      <c r="J20" s="18">
        <v>0.0</v>
      </c>
      <c r="K20" s="17">
        <v>1.0</v>
      </c>
      <c r="L20" s="20">
        <v>23.0</v>
      </c>
      <c r="M20" s="20">
        <v>23.0</v>
      </c>
      <c r="N20" s="20">
        <v>23.0</v>
      </c>
      <c r="O20" s="20">
        <v>23.0</v>
      </c>
      <c r="P20" s="20">
        <v>23.0</v>
      </c>
      <c r="Q20" s="20"/>
      <c r="R20" s="20"/>
      <c r="S20" s="20"/>
      <c r="T20" s="20">
        <v>0.0</v>
      </c>
      <c r="U20" s="20">
        <v>0.0</v>
      </c>
      <c r="V20" s="20">
        <v>0.0</v>
      </c>
      <c r="W20" s="20" t="s">
        <v>54</v>
      </c>
      <c r="X20" s="20" t="s">
        <v>54</v>
      </c>
      <c r="Y20" s="20">
        <v>92.25</v>
      </c>
      <c r="Z20" s="20">
        <v>0.0</v>
      </c>
      <c r="AA20" s="20" t="str">
        <f t="shared" si="2"/>
        <v>#REF!</v>
      </c>
      <c r="AB20" s="20">
        <v>0.0</v>
      </c>
      <c r="AC20" s="20">
        <v>0.0</v>
      </c>
      <c r="AD20" s="20">
        <v>0.0</v>
      </c>
      <c r="AE20" s="20">
        <v>0.0</v>
      </c>
      <c r="AF20" s="20">
        <v>0.0</v>
      </c>
      <c r="AG20" s="20">
        <v>0.0</v>
      </c>
      <c r="AH20" s="20">
        <v>0.0</v>
      </c>
      <c r="AI20" s="20">
        <v>0.0</v>
      </c>
    </row>
    <row r="21">
      <c r="A21" s="21" t="s">
        <v>55</v>
      </c>
      <c r="B21" s="17" t="s">
        <v>73</v>
      </c>
      <c r="C21" s="18">
        <v>67.0</v>
      </c>
      <c r="D21" s="18">
        <v>66.0</v>
      </c>
      <c r="E21" s="19">
        <f t="shared" si="1"/>
        <v>0.8955223881</v>
      </c>
      <c r="F21" s="18">
        <v>65.0</v>
      </c>
      <c r="G21" s="18">
        <f>IF($M$2=TRUE,'Occupancy Sheet'!$M21-'Occupancy Sheet'!$F21,IF($N$2=TRUE,'Occupancy Sheet'!$N21-'Occupancy Sheet'!$F21,IF($O$2=TRUE,'Occupancy Sheet'!$O21-'Occupancy Sheet'!$F21,IF($P$2=TRUE,'Occupancy Sheet'!$P21-'Occupancy Sheet'!$F21,IF($Q$2=TRUE,'Occupancy Sheet'!$Q21-'Occupancy Sheet'!$F21,IF($R$2=TRUE,'Occupancy Sheet'!$R21-'Occupancy Sheet'!$F21,IF($S$2=TRUE,'Occupancy Sheet'!$S21-'Occupancy Sheet'!$F21)))))))</f>
        <v>-5</v>
      </c>
      <c r="H21" s="17">
        <v>2.0</v>
      </c>
      <c r="I21" s="18">
        <v>0.0</v>
      </c>
      <c r="J21" s="18">
        <v>0.0</v>
      </c>
      <c r="K21" s="17">
        <v>1.0</v>
      </c>
      <c r="L21" s="20">
        <v>60.0</v>
      </c>
      <c r="M21" s="20">
        <v>60.0</v>
      </c>
      <c r="N21" s="20">
        <v>60.0</v>
      </c>
      <c r="O21" s="20">
        <v>60.0</v>
      </c>
      <c r="P21" s="20">
        <v>62.0</v>
      </c>
      <c r="Q21" s="20"/>
      <c r="R21" s="20"/>
      <c r="S21" s="20"/>
      <c r="T21" s="20">
        <v>0.0</v>
      </c>
      <c r="U21" s="20">
        <v>0.0</v>
      </c>
      <c r="V21" s="20">
        <v>0.0</v>
      </c>
      <c r="W21" s="20" t="s">
        <v>54</v>
      </c>
      <c r="X21" s="20" t="s">
        <v>54</v>
      </c>
      <c r="Y21" s="20">
        <v>187.5</v>
      </c>
      <c r="Z21" s="20">
        <v>0.0</v>
      </c>
      <c r="AA21" s="20" t="str">
        <f t="shared" si="2"/>
        <v>#REF!</v>
      </c>
      <c r="AB21" s="20">
        <v>11.25</v>
      </c>
      <c r="AC21" s="20">
        <v>11.0</v>
      </c>
      <c r="AD21" s="20">
        <v>0.0</v>
      </c>
      <c r="AE21" s="20">
        <v>0.0</v>
      </c>
      <c r="AF21" s="20">
        <v>0.0</v>
      </c>
      <c r="AG21" s="20">
        <v>0.0</v>
      </c>
      <c r="AH21" s="20">
        <v>11.0</v>
      </c>
      <c r="AI21" s="20">
        <v>11.25</v>
      </c>
    </row>
    <row r="22">
      <c r="A22" s="16" t="s">
        <v>55</v>
      </c>
      <c r="B22" s="17" t="s">
        <v>74</v>
      </c>
      <c r="C22" s="18">
        <v>30.0</v>
      </c>
      <c r="D22" s="18">
        <v>30.0</v>
      </c>
      <c r="E22" s="19">
        <f t="shared" si="1"/>
        <v>1</v>
      </c>
      <c r="F22" s="18">
        <v>28.0</v>
      </c>
      <c r="G22" s="18">
        <f>IF($M$2=TRUE,'Occupancy Sheet'!$M22-'Occupancy Sheet'!$F22,IF($N$2=TRUE,'Occupancy Sheet'!$N22-'Occupancy Sheet'!$F22,IF($O$2=TRUE,'Occupancy Sheet'!$O22-'Occupancy Sheet'!$F22,IF($P$2=TRUE,'Occupancy Sheet'!$P22-'Occupancy Sheet'!$F22,IF($Q$2=TRUE,'Occupancy Sheet'!$Q22-'Occupancy Sheet'!$F22,IF($R$2=TRUE,'Occupancy Sheet'!$R22-'Occupancy Sheet'!$F22,IF($S$2=TRUE,'Occupancy Sheet'!$S22-'Occupancy Sheet'!$F22)))))))</f>
        <v>2</v>
      </c>
      <c r="H22" s="17">
        <v>0.0</v>
      </c>
      <c r="I22" s="18">
        <v>0.0</v>
      </c>
      <c r="J22" s="18">
        <v>0.0</v>
      </c>
      <c r="K22" s="17">
        <v>0.0</v>
      </c>
      <c r="L22" s="20">
        <v>30.0</v>
      </c>
      <c r="M22" s="20">
        <v>30.0</v>
      </c>
      <c r="N22" s="20">
        <v>30.0</v>
      </c>
      <c r="O22" s="20">
        <v>30.0</v>
      </c>
      <c r="P22" s="20">
        <v>30.0</v>
      </c>
      <c r="Q22" s="20"/>
      <c r="R22" s="20"/>
      <c r="S22" s="20"/>
      <c r="T22" s="20">
        <v>0.0</v>
      </c>
      <c r="U22" s="20">
        <v>0.0</v>
      </c>
      <c r="V22" s="20">
        <v>1.0</v>
      </c>
      <c r="W22" s="20" t="s">
        <v>54</v>
      </c>
      <c r="X22" s="20" t="s">
        <v>54</v>
      </c>
      <c r="Y22" s="20">
        <v>194.5</v>
      </c>
      <c r="Z22" s="20">
        <v>0.0</v>
      </c>
      <c r="AA22" s="20" t="str">
        <f t="shared" si="2"/>
        <v>#REF!</v>
      </c>
      <c r="AB22" s="20">
        <v>0.0</v>
      </c>
      <c r="AC22" s="20">
        <v>0.0</v>
      </c>
      <c r="AD22" s="20">
        <v>0.0</v>
      </c>
      <c r="AE22" s="20">
        <v>0.0</v>
      </c>
      <c r="AF22" s="20">
        <v>0.0</v>
      </c>
      <c r="AG22" s="20">
        <v>0.0</v>
      </c>
      <c r="AH22" s="20">
        <v>0.0</v>
      </c>
      <c r="AI22" s="20">
        <v>0.0</v>
      </c>
    </row>
    <row r="23">
      <c r="A23" s="21" t="s">
        <v>63</v>
      </c>
      <c r="B23" s="17" t="s">
        <v>75</v>
      </c>
      <c r="C23" s="18">
        <v>38.0</v>
      </c>
      <c r="D23" s="18">
        <v>36.0</v>
      </c>
      <c r="E23" s="19">
        <f t="shared" si="1"/>
        <v>0.8421052632</v>
      </c>
      <c r="F23" s="18">
        <v>36.0</v>
      </c>
      <c r="G23" s="18">
        <f>IF($M$2=TRUE,'Occupancy Sheet'!$M23-'Occupancy Sheet'!$F23,IF($N$2=TRUE,'Occupancy Sheet'!$N23-'Occupancy Sheet'!$F23,IF($O$2=TRUE,'Occupancy Sheet'!$O23-'Occupancy Sheet'!$F23,IF($P$2=TRUE,'Occupancy Sheet'!$P23-'Occupancy Sheet'!$F23,IF($Q$2=TRUE,'Occupancy Sheet'!$Q23-'Occupancy Sheet'!$F23,IF($R$2=TRUE,'Occupancy Sheet'!$R23-'Occupancy Sheet'!$F23,IF($S$2=TRUE,'Occupancy Sheet'!$S23-'Occupancy Sheet'!$F23)))))))</f>
        <v>-4</v>
      </c>
      <c r="H23" s="17">
        <v>0.0</v>
      </c>
      <c r="I23" s="18">
        <v>1.0</v>
      </c>
      <c r="J23" s="18">
        <v>0.0</v>
      </c>
      <c r="K23" s="17">
        <v>1.0</v>
      </c>
      <c r="L23" s="20">
        <v>33.0</v>
      </c>
      <c r="M23" s="20">
        <v>33.0</v>
      </c>
      <c r="N23" s="20">
        <v>32.0</v>
      </c>
      <c r="O23" s="20">
        <v>32.0</v>
      </c>
      <c r="P23" s="20">
        <v>32.0</v>
      </c>
      <c r="Q23" s="20"/>
      <c r="R23" s="20"/>
      <c r="S23" s="20"/>
      <c r="T23" s="20">
        <v>0.0</v>
      </c>
      <c r="U23" s="20">
        <v>0.0</v>
      </c>
      <c r="V23" s="20">
        <v>0.0</v>
      </c>
      <c r="W23" s="20" t="s">
        <v>54</v>
      </c>
      <c r="X23" s="20" t="s">
        <v>68</v>
      </c>
      <c r="Y23" s="20">
        <v>0.0</v>
      </c>
      <c r="Z23" s="20">
        <v>0.0</v>
      </c>
      <c r="AA23" s="20" t="str">
        <f t="shared" si="2"/>
        <v>#REF!</v>
      </c>
      <c r="AB23" s="20">
        <v>0.0</v>
      </c>
      <c r="AC23" s="20">
        <v>0.0</v>
      </c>
      <c r="AD23" s="20">
        <v>0.0</v>
      </c>
      <c r="AE23" s="20">
        <v>0.0</v>
      </c>
      <c r="AF23" s="20">
        <v>0.0</v>
      </c>
      <c r="AG23" s="20">
        <v>0.0</v>
      </c>
      <c r="AH23" s="20">
        <v>0.0</v>
      </c>
      <c r="AI23" s="20">
        <v>0.0</v>
      </c>
    </row>
    <row r="24">
      <c r="A24" s="16" t="s">
        <v>63</v>
      </c>
      <c r="B24" s="17" t="s">
        <v>76</v>
      </c>
      <c r="C24" s="18">
        <v>40.0</v>
      </c>
      <c r="D24" s="18">
        <v>40.0</v>
      </c>
      <c r="E24" s="19">
        <f t="shared" si="1"/>
        <v>0.9</v>
      </c>
      <c r="F24" s="18">
        <v>38.0</v>
      </c>
      <c r="G24" s="18">
        <f>IF($M$2=TRUE,'Occupancy Sheet'!$M24-'Occupancy Sheet'!$F24,IF($N$2=TRUE,'Occupancy Sheet'!$N24-'Occupancy Sheet'!$F24,IF($O$2=TRUE,'Occupancy Sheet'!$O24-'Occupancy Sheet'!$F24,IF($P$2=TRUE,'Occupancy Sheet'!$P24-'Occupancy Sheet'!$F24,IF($Q$2=TRUE,'Occupancy Sheet'!$Q24-'Occupancy Sheet'!$F24,IF($R$2=TRUE,'Occupancy Sheet'!$R24-'Occupancy Sheet'!$F24,IF($S$2=TRUE,'Occupancy Sheet'!$S24-'Occupancy Sheet'!$F24)))))))</f>
        <v>-2</v>
      </c>
      <c r="H24" s="17">
        <v>1.0</v>
      </c>
      <c r="I24" s="18">
        <v>0.0</v>
      </c>
      <c r="J24" s="18">
        <v>0.0</v>
      </c>
      <c r="K24" s="17">
        <v>1.0</v>
      </c>
      <c r="L24" s="20">
        <v>36.0</v>
      </c>
      <c r="M24" s="20">
        <v>36.0</v>
      </c>
      <c r="N24" s="20">
        <v>36.0</v>
      </c>
      <c r="O24" s="20">
        <v>36.0</v>
      </c>
      <c r="P24" s="20">
        <v>37.0</v>
      </c>
      <c r="Q24" s="20"/>
      <c r="R24" s="20"/>
      <c r="S24" s="20"/>
      <c r="T24" s="20">
        <v>0.0</v>
      </c>
      <c r="U24" s="20">
        <v>0.0</v>
      </c>
      <c r="V24" s="20">
        <v>1.0</v>
      </c>
      <c r="W24" s="20" t="s">
        <v>54</v>
      </c>
      <c r="X24" s="20" t="s">
        <v>54</v>
      </c>
      <c r="Y24" s="20">
        <v>0.0</v>
      </c>
      <c r="Z24" s="20">
        <v>0.0</v>
      </c>
      <c r="AA24" s="20" t="str">
        <f t="shared" si="2"/>
        <v>#REF!</v>
      </c>
      <c r="AB24" s="20">
        <v>0.0</v>
      </c>
      <c r="AC24" s="20">
        <v>0.0</v>
      </c>
      <c r="AD24" s="20">
        <v>0.0</v>
      </c>
      <c r="AE24" s="20">
        <v>0.0</v>
      </c>
      <c r="AF24" s="20">
        <v>0.0</v>
      </c>
      <c r="AG24" s="20">
        <v>0.0</v>
      </c>
      <c r="AH24" s="20">
        <v>0.0</v>
      </c>
      <c r="AI24" s="20">
        <v>0.0</v>
      </c>
    </row>
    <row r="25">
      <c r="A25" s="21" t="s">
        <v>55</v>
      </c>
      <c r="B25" s="17" t="s">
        <v>77</v>
      </c>
      <c r="C25" s="18">
        <v>50.0</v>
      </c>
      <c r="D25" s="18">
        <v>50.0</v>
      </c>
      <c r="E25" s="19">
        <f t="shared" si="1"/>
        <v>0.76</v>
      </c>
      <c r="F25" s="18">
        <v>48.0</v>
      </c>
      <c r="G25" s="18">
        <f>IF($M$2=TRUE,'Occupancy Sheet'!$M25-'Occupancy Sheet'!$F25,IF($N$2=TRUE,'Occupancy Sheet'!$N25-'Occupancy Sheet'!$F25,IF($O$2=TRUE,'Occupancy Sheet'!$O25-'Occupancy Sheet'!$F25,IF($P$2=TRUE,'Occupancy Sheet'!$P25-'Occupancy Sheet'!$F25,IF($Q$2=TRUE,'Occupancy Sheet'!$Q25-'Occupancy Sheet'!$F25,IF($R$2=TRUE,'Occupancy Sheet'!$R25-'Occupancy Sheet'!$F25,IF($S$2=TRUE,'Occupancy Sheet'!$S25-'Occupancy Sheet'!$F25)))))))</f>
        <v>-10</v>
      </c>
      <c r="H25" s="17">
        <v>0.0</v>
      </c>
      <c r="I25" s="18">
        <v>1.0</v>
      </c>
      <c r="J25" s="18">
        <v>0.0</v>
      </c>
      <c r="K25" s="17">
        <v>12.0</v>
      </c>
      <c r="L25" s="20">
        <v>39.0</v>
      </c>
      <c r="M25" s="20">
        <v>38.0</v>
      </c>
      <c r="N25" s="20">
        <v>38.0</v>
      </c>
      <c r="O25" s="20">
        <v>38.0</v>
      </c>
      <c r="P25" s="20">
        <v>38.0</v>
      </c>
      <c r="Q25" s="20"/>
      <c r="R25" s="20"/>
      <c r="S25" s="20"/>
      <c r="T25" s="20">
        <v>0.0</v>
      </c>
      <c r="U25" s="20">
        <v>0.0</v>
      </c>
      <c r="V25" s="20">
        <v>1.0</v>
      </c>
      <c r="W25" s="20" t="s">
        <v>54</v>
      </c>
      <c r="X25" s="20" t="s">
        <v>54</v>
      </c>
      <c r="Y25" s="20">
        <v>187.25</v>
      </c>
      <c r="Z25" s="20">
        <v>0.0</v>
      </c>
      <c r="AA25" s="20" t="str">
        <f t="shared" si="2"/>
        <v>#REF!</v>
      </c>
      <c r="AB25" s="20">
        <v>88.0</v>
      </c>
      <c r="AC25" s="20">
        <v>0.0</v>
      </c>
      <c r="AD25" s="20">
        <v>0.0</v>
      </c>
      <c r="AE25" s="20">
        <v>154.0</v>
      </c>
      <c r="AF25" s="20">
        <v>0.0</v>
      </c>
      <c r="AG25" s="20">
        <v>0.0</v>
      </c>
      <c r="AH25" s="20">
        <v>0.0</v>
      </c>
      <c r="AI25" s="20">
        <v>275.0</v>
      </c>
    </row>
    <row r="26">
      <c r="A26" s="16" t="s">
        <v>58</v>
      </c>
      <c r="B26" s="17" t="s">
        <v>78</v>
      </c>
      <c r="C26" s="18">
        <v>22.0</v>
      </c>
      <c r="D26" s="18">
        <v>22.0</v>
      </c>
      <c r="E26" s="19">
        <f t="shared" si="1"/>
        <v>0.7727272727</v>
      </c>
      <c r="F26" s="18">
        <v>20.0</v>
      </c>
      <c r="G26" s="18">
        <f>IF($M$2=TRUE,'Occupancy Sheet'!$M26-'Occupancy Sheet'!$F26,IF($N$2=TRUE,'Occupancy Sheet'!$N26-'Occupancy Sheet'!$F26,IF($O$2=TRUE,'Occupancy Sheet'!$O26-'Occupancy Sheet'!$F26,IF($P$2=TRUE,'Occupancy Sheet'!$P26-'Occupancy Sheet'!$F26,IF($Q$2=TRUE,'Occupancy Sheet'!$Q26-'Occupancy Sheet'!$F26,IF($R$2=TRUE,'Occupancy Sheet'!$R26-'Occupancy Sheet'!$F26,IF($S$2=TRUE,'Occupancy Sheet'!$S26-'Occupancy Sheet'!$F26)))))))</f>
        <v>-3</v>
      </c>
      <c r="H26" s="17">
        <v>0.0</v>
      </c>
      <c r="I26" s="18">
        <v>1.0</v>
      </c>
      <c r="J26" s="18">
        <v>0.0</v>
      </c>
      <c r="K26" s="22">
        <v>0.0</v>
      </c>
      <c r="L26" s="20">
        <v>18.0</v>
      </c>
      <c r="M26" s="20">
        <v>17.0</v>
      </c>
      <c r="N26" s="20">
        <v>17.0</v>
      </c>
      <c r="O26" s="20">
        <v>17.0</v>
      </c>
      <c r="P26" s="20">
        <v>17.0</v>
      </c>
      <c r="Q26" s="20"/>
      <c r="R26" s="20"/>
      <c r="S26" s="20"/>
      <c r="T26" s="20">
        <v>0.0</v>
      </c>
      <c r="U26" s="20">
        <v>0.0</v>
      </c>
      <c r="V26" s="20">
        <v>0.0</v>
      </c>
      <c r="W26" s="20" t="s">
        <v>54</v>
      </c>
      <c r="X26" s="20" t="s">
        <v>54</v>
      </c>
      <c r="Y26" s="23">
        <v>66.76</v>
      </c>
      <c r="Z26" s="20">
        <v>0.0</v>
      </c>
      <c r="AA26" s="20" t="str">
        <f t="shared" si="2"/>
        <v>#REF!</v>
      </c>
      <c r="AB26" s="20">
        <v>22.5</v>
      </c>
      <c r="AC26" s="20">
        <v>22.0</v>
      </c>
      <c r="AD26" s="20">
        <v>0.0</v>
      </c>
      <c r="AE26" s="20">
        <v>0.0</v>
      </c>
      <c r="AF26" s="20">
        <v>0.0</v>
      </c>
      <c r="AG26" s="20">
        <v>0.0</v>
      </c>
      <c r="AH26" s="20">
        <v>22.0</v>
      </c>
      <c r="AI26" s="20">
        <v>22.5</v>
      </c>
    </row>
    <row r="27">
      <c r="A27" s="21" t="s">
        <v>58</v>
      </c>
      <c r="B27" s="17" t="s">
        <v>79</v>
      </c>
      <c r="C27" s="18">
        <v>18.0</v>
      </c>
      <c r="D27" s="18">
        <v>18.0</v>
      </c>
      <c r="E27" s="19">
        <f t="shared" si="1"/>
        <v>0.5555555556</v>
      </c>
      <c r="F27" s="18">
        <v>13.0</v>
      </c>
      <c r="G27" s="18">
        <f>IF($M$2=TRUE,'Occupancy Sheet'!$M27-'Occupancy Sheet'!$F27,IF($N$2=TRUE,'Occupancy Sheet'!$N27-'Occupancy Sheet'!$F27,IF($O$2=TRUE,'Occupancy Sheet'!$O27-'Occupancy Sheet'!$F27,IF($P$2=TRUE,'Occupancy Sheet'!$P27-'Occupancy Sheet'!$F27,IF($Q$2=TRUE,'Occupancy Sheet'!$Q27-'Occupancy Sheet'!$F27,IF($R$2=TRUE,'Occupancy Sheet'!$R27-'Occupancy Sheet'!$F27,IF($S$2=TRUE,'Occupancy Sheet'!$S27-'Occupancy Sheet'!$F27)))))))</f>
        <v>-4</v>
      </c>
      <c r="H27" s="17">
        <v>2.0</v>
      </c>
      <c r="I27" s="18">
        <v>1.0</v>
      </c>
      <c r="J27" s="18">
        <v>0.0</v>
      </c>
      <c r="K27" s="22">
        <v>1.0</v>
      </c>
      <c r="L27" s="20">
        <v>8.0</v>
      </c>
      <c r="M27" s="20">
        <v>8.0</v>
      </c>
      <c r="N27" s="20">
        <v>10.0</v>
      </c>
      <c r="O27" s="20">
        <v>9.0</v>
      </c>
      <c r="P27" s="20">
        <v>9.0</v>
      </c>
      <c r="Q27" s="20"/>
      <c r="R27" s="20"/>
      <c r="S27" s="20"/>
      <c r="T27" s="20">
        <v>0.0</v>
      </c>
      <c r="U27" s="20">
        <v>0.0</v>
      </c>
      <c r="V27" s="20">
        <v>0.0</v>
      </c>
      <c r="W27" s="20" t="s">
        <v>68</v>
      </c>
      <c r="X27" s="20" t="s">
        <v>68</v>
      </c>
      <c r="Y27" s="18">
        <v>165.75</v>
      </c>
      <c r="Z27" s="20">
        <v>11.25</v>
      </c>
      <c r="AA27" s="20" t="str">
        <f t="shared" si="2"/>
        <v>#REF!</v>
      </c>
      <c r="AB27" s="20">
        <v>22.0</v>
      </c>
      <c r="AC27" s="20">
        <v>22.5</v>
      </c>
      <c r="AD27" s="20">
        <v>0.0</v>
      </c>
      <c r="AE27" s="20">
        <v>154.0</v>
      </c>
      <c r="AF27" s="20">
        <v>0.0</v>
      </c>
      <c r="AG27" s="20">
        <v>0.0</v>
      </c>
      <c r="AH27" s="20">
        <v>22.5</v>
      </c>
      <c r="AI27" s="20">
        <v>209.0</v>
      </c>
    </row>
    <row r="28">
      <c r="A28" s="16" t="s">
        <v>63</v>
      </c>
      <c r="B28" s="17" t="s">
        <v>80</v>
      </c>
      <c r="C28" s="18">
        <v>18.0</v>
      </c>
      <c r="D28" s="18">
        <v>18.0</v>
      </c>
      <c r="E28" s="19">
        <f t="shared" si="1"/>
        <v>0.8333333333</v>
      </c>
      <c r="F28" s="18">
        <v>16.0</v>
      </c>
      <c r="G28" s="18">
        <f>IF($M$2=TRUE,'Occupancy Sheet'!$M28-'Occupancy Sheet'!$F28,IF($N$2=TRUE,'Occupancy Sheet'!$N28-'Occupancy Sheet'!$F28,IF($O$2=TRUE,'Occupancy Sheet'!$O28-'Occupancy Sheet'!$F28,IF($P$2=TRUE,'Occupancy Sheet'!$P28-'Occupancy Sheet'!$F28,IF($Q$2=TRUE,'Occupancy Sheet'!$Q28-'Occupancy Sheet'!$F28,IF($R$2=TRUE,'Occupancy Sheet'!$R28-'Occupancy Sheet'!$F28,IF($S$2=TRUE,'Occupancy Sheet'!$S28-'Occupancy Sheet'!$F28)))))))</f>
        <v>-1</v>
      </c>
      <c r="H28" s="17">
        <v>0.0</v>
      </c>
      <c r="I28" s="18">
        <v>0.0</v>
      </c>
      <c r="J28" s="18">
        <v>0.0</v>
      </c>
      <c r="K28" s="22">
        <v>0.0</v>
      </c>
      <c r="L28" s="20">
        <v>15.0</v>
      </c>
      <c r="M28" s="20">
        <v>15.0</v>
      </c>
      <c r="N28" s="20">
        <v>15.0</v>
      </c>
      <c r="O28" s="20">
        <v>15.0</v>
      </c>
      <c r="P28" s="20">
        <v>15.0</v>
      </c>
      <c r="Q28" s="20"/>
      <c r="R28" s="20"/>
      <c r="S28" s="20"/>
      <c r="T28" s="20">
        <v>0.0</v>
      </c>
      <c r="U28" s="20">
        <v>0.0</v>
      </c>
      <c r="V28" s="20">
        <v>0.0</v>
      </c>
      <c r="W28" s="20" t="s">
        <v>54</v>
      </c>
      <c r="X28" s="20" t="s">
        <v>54</v>
      </c>
      <c r="Y28" s="18">
        <v>44.0</v>
      </c>
      <c r="Z28" s="20">
        <v>0.0</v>
      </c>
      <c r="AA28" s="20" t="str">
        <f t="shared" si="2"/>
        <v>#REF!</v>
      </c>
      <c r="AB28" s="20">
        <v>11.0</v>
      </c>
      <c r="AC28" s="20">
        <v>11.0</v>
      </c>
      <c r="AD28" s="20">
        <v>0.0</v>
      </c>
      <c r="AE28" s="20">
        <v>22.0</v>
      </c>
      <c r="AF28" s="20">
        <v>0.0</v>
      </c>
      <c r="AG28" s="20">
        <v>0.0</v>
      </c>
      <c r="AH28" s="20">
        <v>11.0</v>
      </c>
      <c r="AI28" s="20">
        <v>44.0</v>
      </c>
    </row>
    <row r="29">
      <c r="A29" s="21" t="s">
        <v>63</v>
      </c>
      <c r="B29" s="17" t="s">
        <v>81</v>
      </c>
      <c r="C29" s="18">
        <v>33.0</v>
      </c>
      <c r="D29" s="18">
        <v>33.0</v>
      </c>
      <c r="E29" s="19">
        <f t="shared" si="1"/>
        <v>0.9393939394</v>
      </c>
      <c r="F29" s="18">
        <v>32.0</v>
      </c>
      <c r="G29" s="18">
        <f>IF($M$2=TRUE,'Occupancy Sheet'!$M29-'Occupancy Sheet'!$F29,IF($N$2=TRUE,'Occupancy Sheet'!$N29-'Occupancy Sheet'!$F29,IF($O$2=TRUE,'Occupancy Sheet'!$O29-'Occupancy Sheet'!$F29,IF($P$2=TRUE,'Occupancy Sheet'!$P29-'Occupancy Sheet'!$F29,IF($Q$2=TRUE,'Occupancy Sheet'!$Q29-'Occupancy Sheet'!$F29,IF($R$2=TRUE,'Occupancy Sheet'!$R29-'Occupancy Sheet'!$F29,IF($S$2=TRUE,'Occupancy Sheet'!$S29-'Occupancy Sheet'!$F29)))))))</f>
        <v>-1</v>
      </c>
      <c r="H29" s="17">
        <v>1.0</v>
      </c>
      <c r="I29" s="18">
        <v>0.0</v>
      </c>
      <c r="J29" s="18">
        <v>0.0</v>
      </c>
      <c r="K29" s="22">
        <v>3.0</v>
      </c>
      <c r="L29" s="20">
        <v>30.0</v>
      </c>
      <c r="M29" s="20">
        <v>31.0</v>
      </c>
      <c r="N29" s="20">
        <v>31.0</v>
      </c>
      <c r="O29" s="20">
        <v>31.0</v>
      </c>
      <c r="P29" s="20">
        <v>31.0</v>
      </c>
      <c r="Q29" s="20"/>
      <c r="R29" s="20"/>
      <c r="S29" s="20"/>
      <c r="T29" s="20">
        <v>1.0</v>
      </c>
      <c r="U29" s="20">
        <v>1.0</v>
      </c>
      <c r="V29" s="20">
        <v>0.0</v>
      </c>
      <c r="W29" s="20" t="s">
        <v>54</v>
      </c>
      <c r="X29" s="20" t="s">
        <v>54</v>
      </c>
      <c r="Y29" s="18">
        <v>182.5</v>
      </c>
      <c r="Z29" s="20">
        <v>0.0</v>
      </c>
      <c r="AA29" s="20" t="str">
        <f t="shared" si="2"/>
        <v>#REF!</v>
      </c>
      <c r="AB29" s="20">
        <v>11.0</v>
      </c>
      <c r="AC29" s="20">
        <v>30.0</v>
      </c>
      <c r="AD29" s="20">
        <v>0.0</v>
      </c>
      <c r="AE29" s="20">
        <v>33.0</v>
      </c>
      <c r="AF29" s="20">
        <v>0.0</v>
      </c>
      <c r="AG29" s="20">
        <v>0.0</v>
      </c>
      <c r="AH29" s="20">
        <v>30.0</v>
      </c>
      <c r="AI29" s="20">
        <v>60.5</v>
      </c>
    </row>
    <row r="30">
      <c r="A30" s="16" t="s">
        <v>55</v>
      </c>
      <c r="B30" s="17" t="s">
        <v>82</v>
      </c>
      <c r="C30" s="18">
        <v>67.0</v>
      </c>
      <c r="D30" s="18">
        <v>67.0</v>
      </c>
      <c r="E30" s="19">
        <f t="shared" si="1"/>
        <v>0.9253731343</v>
      </c>
      <c r="F30" s="18">
        <v>66.0</v>
      </c>
      <c r="G30" s="18">
        <f>IF($M$2=TRUE,'Occupancy Sheet'!$M30-'Occupancy Sheet'!$F30,IF($N$2=TRUE,'Occupancy Sheet'!$N30-'Occupancy Sheet'!$F30,IF($O$2=TRUE,'Occupancy Sheet'!$O30-'Occupancy Sheet'!$F30,IF($P$2=TRUE,'Occupancy Sheet'!$P30-'Occupancy Sheet'!$F30,IF($Q$2=TRUE,'Occupancy Sheet'!$Q30-'Occupancy Sheet'!$F30,IF($R$2=TRUE,'Occupancy Sheet'!$R30-'Occupancy Sheet'!$F30,IF($S$2=TRUE,'Occupancy Sheet'!$S30-'Occupancy Sheet'!$F30)))))))</f>
        <v>-4</v>
      </c>
      <c r="H30" s="17">
        <v>0.0</v>
      </c>
      <c r="I30" s="18">
        <v>1.0</v>
      </c>
      <c r="J30" s="18">
        <v>0.0</v>
      </c>
      <c r="K30" s="22">
        <v>9.0</v>
      </c>
      <c r="L30" s="20">
        <v>63.0</v>
      </c>
      <c r="M30" s="20">
        <v>63.0</v>
      </c>
      <c r="N30" s="20">
        <v>62.0</v>
      </c>
      <c r="O30" s="20">
        <v>62.0</v>
      </c>
      <c r="P30" s="20">
        <v>62.0</v>
      </c>
      <c r="Q30" s="20"/>
      <c r="R30" s="20"/>
      <c r="S30" s="20"/>
      <c r="T30" s="20">
        <v>0.0</v>
      </c>
      <c r="U30" s="20">
        <v>0.0</v>
      </c>
      <c r="V30" s="20">
        <v>1.0</v>
      </c>
      <c r="W30" s="20" t="s">
        <v>54</v>
      </c>
      <c r="X30" s="20" t="s">
        <v>68</v>
      </c>
      <c r="Y30" s="18">
        <v>175.75</v>
      </c>
      <c r="Z30" s="20">
        <v>0.0</v>
      </c>
      <c r="AA30" s="20" t="str">
        <f t="shared" si="2"/>
        <v>#REF!</v>
      </c>
      <c r="AB30" s="20">
        <v>0.0</v>
      </c>
      <c r="AC30" s="20">
        <v>14.75</v>
      </c>
      <c r="AD30" s="20">
        <v>0.0</v>
      </c>
      <c r="AE30" s="20">
        <v>117.0</v>
      </c>
      <c r="AF30" s="20">
        <v>0.0</v>
      </c>
      <c r="AG30" s="20">
        <v>0.0</v>
      </c>
      <c r="AH30" s="20">
        <v>18.25</v>
      </c>
      <c r="AI30" s="20">
        <v>150.0</v>
      </c>
    </row>
    <row r="31">
      <c r="A31" s="21" t="s">
        <v>55</v>
      </c>
      <c r="B31" s="17" t="s">
        <v>83</v>
      </c>
      <c r="C31" s="18">
        <v>32.0</v>
      </c>
      <c r="D31" s="18">
        <v>30.0</v>
      </c>
      <c r="E31" s="19">
        <f t="shared" si="1"/>
        <v>0.9375</v>
      </c>
      <c r="F31" s="18">
        <v>28.0</v>
      </c>
      <c r="G31" s="18">
        <f>IF($M$2=TRUE,'Occupancy Sheet'!$M31-'Occupancy Sheet'!$F31,IF($N$2=TRUE,'Occupancy Sheet'!$N31-'Occupancy Sheet'!$F31,IF($O$2=TRUE,'Occupancy Sheet'!$O31-'Occupancy Sheet'!$F31,IF($P$2=TRUE,'Occupancy Sheet'!$P31-'Occupancy Sheet'!$F31,IF($Q$2=TRUE,'Occupancy Sheet'!$Q31-'Occupancy Sheet'!$F31,IF($R$2=TRUE,'Occupancy Sheet'!$R31-'Occupancy Sheet'!$F31,IF($S$2=TRUE,'Occupancy Sheet'!$S31-'Occupancy Sheet'!$F31)))))))</f>
        <v>1</v>
      </c>
      <c r="H31" s="17">
        <v>0.0</v>
      </c>
      <c r="I31" s="18">
        <v>2.0</v>
      </c>
      <c r="J31" s="18">
        <v>0.0</v>
      </c>
      <c r="K31" s="22">
        <v>2.0</v>
      </c>
      <c r="L31" s="20">
        <v>30.0</v>
      </c>
      <c r="M31" s="20">
        <v>30.0</v>
      </c>
      <c r="N31" s="20">
        <v>30.0</v>
      </c>
      <c r="O31" s="20">
        <v>29.0</v>
      </c>
      <c r="P31" s="20">
        <v>28.0</v>
      </c>
      <c r="Q31" s="20"/>
      <c r="R31" s="20"/>
      <c r="S31" s="20"/>
      <c r="T31" s="20">
        <v>0.0</v>
      </c>
      <c r="U31" s="20">
        <v>0.0</v>
      </c>
      <c r="V31" s="20">
        <v>0.0</v>
      </c>
      <c r="W31" s="20" t="s">
        <v>54</v>
      </c>
      <c r="X31" s="20" t="s">
        <v>68</v>
      </c>
      <c r="Y31" s="18">
        <v>131.75</v>
      </c>
      <c r="Z31" s="20">
        <v>0.0</v>
      </c>
      <c r="AA31" s="20" t="str">
        <f t="shared" si="2"/>
        <v>#REF!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0.0</v>
      </c>
      <c r="AI31" s="20">
        <v>0.0</v>
      </c>
    </row>
    <row r="32">
      <c r="A32" s="16" t="s">
        <v>63</v>
      </c>
      <c r="B32" s="17" t="s">
        <v>84</v>
      </c>
      <c r="C32" s="18">
        <v>31.0</v>
      </c>
      <c r="D32" s="18">
        <v>31.0</v>
      </c>
      <c r="E32" s="19">
        <f t="shared" si="1"/>
        <v>0.6129032258</v>
      </c>
      <c r="F32" s="18">
        <v>24.0</v>
      </c>
      <c r="G32" s="18">
        <f>IF($M$2=TRUE,'Occupancy Sheet'!$M32-'Occupancy Sheet'!$F32,IF($N$2=TRUE,'Occupancy Sheet'!$N32-'Occupancy Sheet'!$F32,IF($O$2=TRUE,'Occupancy Sheet'!$O32-'Occupancy Sheet'!$F32,IF($P$2=TRUE,'Occupancy Sheet'!$P32-'Occupancy Sheet'!$F32,IF($Q$2=TRUE,'Occupancy Sheet'!$Q32-'Occupancy Sheet'!$F32,IF($R$2=TRUE,'Occupancy Sheet'!$R32-'Occupancy Sheet'!$F32,IF($S$2=TRUE,'Occupancy Sheet'!$S32-'Occupancy Sheet'!$F32)))))))</f>
        <v>-5</v>
      </c>
      <c r="H32" s="17">
        <v>0.0</v>
      </c>
      <c r="I32" s="18">
        <v>0.0</v>
      </c>
      <c r="J32" s="18">
        <v>0.0</v>
      </c>
      <c r="K32" s="22">
        <v>1.0</v>
      </c>
      <c r="L32" s="20">
        <v>19.0</v>
      </c>
      <c r="M32" s="24">
        <v>19.0</v>
      </c>
      <c r="N32" s="20">
        <v>19.0</v>
      </c>
      <c r="O32" s="20">
        <v>19.0</v>
      </c>
      <c r="P32" s="20">
        <v>19.0</v>
      </c>
      <c r="Q32" s="20"/>
      <c r="R32" s="20"/>
      <c r="S32" s="20"/>
      <c r="T32" s="20">
        <v>0.0</v>
      </c>
      <c r="U32" s="20">
        <v>0.0</v>
      </c>
      <c r="V32" s="20">
        <v>1.0</v>
      </c>
      <c r="W32" s="20" t="s">
        <v>54</v>
      </c>
      <c r="X32" s="20" t="s">
        <v>54</v>
      </c>
      <c r="Y32" s="18">
        <v>109.0</v>
      </c>
      <c r="Z32" s="20">
        <v>0.0</v>
      </c>
      <c r="AA32" s="20" t="str">
        <f t="shared" si="2"/>
        <v>#REF!</v>
      </c>
      <c r="AB32" s="20">
        <v>11.0</v>
      </c>
      <c r="AC32" s="20">
        <v>22.0</v>
      </c>
      <c r="AD32" s="20">
        <v>0.0</v>
      </c>
      <c r="AE32" s="20">
        <v>22.0</v>
      </c>
      <c r="AF32" s="20">
        <v>0.0</v>
      </c>
      <c r="AG32" s="20">
        <v>0.0</v>
      </c>
      <c r="AH32" s="20">
        <v>22.0</v>
      </c>
      <c r="AI32" s="20">
        <v>33.0</v>
      </c>
    </row>
    <row r="33">
      <c r="A33" s="21" t="s">
        <v>58</v>
      </c>
      <c r="B33" s="17" t="s">
        <v>85</v>
      </c>
      <c r="C33" s="18">
        <v>21.0</v>
      </c>
      <c r="D33" s="18">
        <v>21.0</v>
      </c>
      <c r="E33" s="19">
        <f t="shared" si="1"/>
        <v>0.9047619048</v>
      </c>
      <c r="F33" s="18">
        <v>20.0</v>
      </c>
      <c r="G33" s="18">
        <f>IF($M$2=TRUE,'Occupancy Sheet'!$M33-'Occupancy Sheet'!$F33,IF($N$2=TRUE,'Occupancy Sheet'!$N33-'Occupancy Sheet'!$F33,IF($O$2=TRUE,'Occupancy Sheet'!$O33-'Occupancy Sheet'!$F33,IF($P$2=TRUE,'Occupancy Sheet'!$P33-'Occupancy Sheet'!$F33,IF($Q$2=TRUE,'Occupancy Sheet'!$Q33-'Occupancy Sheet'!$F33,IF($R$2=TRUE,'Occupancy Sheet'!$R33-'Occupancy Sheet'!$F33,IF($S$2=TRUE,'Occupancy Sheet'!$S33-'Occupancy Sheet'!$F33)))))))</f>
        <v>-1</v>
      </c>
      <c r="H33" s="17">
        <v>0.0</v>
      </c>
      <c r="I33" s="18">
        <v>0.0</v>
      </c>
      <c r="J33" s="18">
        <v>0.0</v>
      </c>
      <c r="K33" s="22">
        <v>1.0</v>
      </c>
      <c r="L33" s="20">
        <v>17.0</v>
      </c>
      <c r="M33" s="24">
        <v>19.0</v>
      </c>
      <c r="N33" s="20">
        <v>19.0</v>
      </c>
      <c r="O33" s="20">
        <v>19.0</v>
      </c>
      <c r="P33" s="20">
        <v>19.0</v>
      </c>
      <c r="Q33" s="20"/>
      <c r="R33" s="20"/>
      <c r="S33" s="20"/>
      <c r="T33" s="20">
        <v>0.0</v>
      </c>
      <c r="U33" s="20">
        <v>0.0</v>
      </c>
      <c r="V33" s="20">
        <v>0.0</v>
      </c>
      <c r="W33" s="20" t="s">
        <v>54</v>
      </c>
      <c r="X33" s="20" t="s">
        <v>54</v>
      </c>
      <c r="Y33" s="18">
        <v>131.75</v>
      </c>
      <c r="Z33" s="20">
        <v>0.0</v>
      </c>
      <c r="AA33" s="20" t="str">
        <f t="shared" si="2"/>
        <v>#REF!</v>
      </c>
      <c r="AB33" s="20">
        <v>0.0</v>
      </c>
      <c r="AC33" s="20">
        <v>0.0</v>
      </c>
      <c r="AD33" s="20">
        <v>0.0</v>
      </c>
      <c r="AE33" s="20">
        <v>0.0</v>
      </c>
      <c r="AF33" s="20">
        <v>0.0</v>
      </c>
      <c r="AG33" s="20">
        <v>0.0</v>
      </c>
      <c r="AH33" s="20">
        <v>0.0</v>
      </c>
      <c r="AI33" s="20">
        <v>0.0</v>
      </c>
    </row>
    <row r="34">
      <c r="A34" s="16" t="s">
        <v>63</v>
      </c>
      <c r="B34" s="17" t="s">
        <v>86</v>
      </c>
      <c r="C34" s="18">
        <v>59.0</v>
      </c>
      <c r="D34" s="18">
        <v>59.0</v>
      </c>
      <c r="E34" s="19">
        <f t="shared" si="1"/>
        <v>0.9661016949</v>
      </c>
      <c r="F34" s="18">
        <v>57.0</v>
      </c>
      <c r="G34" s="18">
        <f>IF($M$2=TRUE,'Occupancy Sheet'!$M34-'Occupancy Sheet'!$F34,IF($N$2=TRUE,'Occupancy Sheet'!$N34-'Occupancy Sheet'!$F34,IF($O$2=TRUE,'Occupancy Sheet'!$O34-'Occupancy Sheet'!$F34,IF($P$2=TRUE,'Occupancy Sheet'!$P34-'Occupancy Sheet'!$F34,IF($Q$2=TRUE,'Occupancy Sheet'!$Q34-'Occupancy Sheet'!$F34,IF($R$2=TRUE,'Occupancy Sheet'!$R34-'Occupancy Sheet'!$F34,IF($S$2=TRUE,'Occupancy Sheet'!$S34-'Occupancy Sheet'!$F34)))))))</f>
        <v>0</v>
      </c>
      <c r="H34" s="17">
        <v>1.0</v>
      </c>
      <c r="I34" s="18">
        <v>0.0</v>
      </c>
      <c r="J34" s="18">
        <v>0.0</v>
      </c>
      <c r="K34" s="22">
        <v>3.0</v>
      </c>
      <c r="L34" s="20">
        <v>56.0</v>
      </c>
      <c r="M34" s="24">
        <v>57.0</v>
      </c>
      <c r="N34" s="20">
        <v>57.0</v>
      </c>
      <c r="O34" s="20">
        <v>57.0</v>
      </c>
      <c r="P34" s="20">
        <v>57.0</v>
      </c>
      <c r="Q34" s="20"/>
      <c r="R34" s="20"/>
      <c r="S34" s="20"/>
      <c r="T34" s="20">
        <v>0.0</v>
      </c>
      <c r="U34" s="20">
        <v>0.0</v>
      </c>
      <c r="V34" s="20">
        <v>1.0</v>
      </c>
      <c r="W34" s="20" t="s">
        <v>54</v>
      </c>
      <c r="X34" s="20" t="s">
        <v>54</v>
      </c>
      <c r="Y34" s="18">
        <v>245.5</v>
      </c>
      <c r="Z34" s="20">
        <v>11.25</v>
      </c>
      <c r="AA34" s="20" t="str">
        <f t="shared" si="2"/>
        <v>#REF!</v>
      </c>
      <c r="AB34" s="20">
        <v>0.0</v>
      </c>
      <c r="AC34" s="20">
        <v>48.5</v>
      </c>
      <c r="AD34" s="20">
        <v>0.0</v>
      </c>
      <c r="AE34" s="20">
        <v>66.0</v>
      </c>
      <c r="AF34" s="20">
        <v>0.0</v>
      </c>
      <c r="AG34" s="20">
        <v>0.0</v>
      </c>
      <c r="AH34" s="20">
        <v>48.5</v>
      </c>
      <c r="AI34" s="20">
        <v>99.0</v>
      </c>
    </row>
    <row r="35">
      <c r="A35" s="21" t="s">
        <v>52</v>
      </c>
      <c r="B35" s="25" t="s">
        <v>87</v>
      </c>
      <c r="C35" s="23">
        <v>40.0</v>
      </c>
      <c r="D35" s="23">
        <v>38.0</v>
      </c>
      <c r="E35" s="26">
        <f t="shared" si="1"/>
        <v>0.875</v>
      </c>
      <c r="F35" s="23">
        <v>37.0</v>
      </c>
      <c r="G35" s="23">
        <f>IF($M$2=TRUE,'Occupancy Sheet'!$M35-'Occupancy Sheet'!$F35,IF($N$2=TRUE,'Occupancy Sheet'!$N35-'Occupancy Sheet'!$F35,IF($O$2=TRUE,'Occupancy Sheet'!$O35-'Occupancy Sheet'!$F35,IF($P$2=TRUE,'Occupancy Sheet'!$P35-'Occupancy Sheet'!$F35,IF($Q$2=TRUE,'Occupancy Sheet'!$Q35-'Occupancy Sheet'!$F35,IF($R$2=TRUE,'Occupancy Sheet'!$R35-'Occupancy Sheet'!$F35,IF($S$2=TRUE,'Occupancy Sheet'!$S35-'Occupancy Sheet'!$F35)))))))</f>
        <v>-3</v>
      </c>
      <c r="H35" s="17">
        <v>0.0</v>
      </c>
      <c r="I35" s="18">
        <v>3.0</v>
      </c>
      <c r="J35" s="18">
        <v>0.0</v>
      </c>
      <c r="K35" s="17">
        <v>3.0</v>
      </c>
      <c r="L35" s="27">
        <v>37.0</v>
      </c>
      <c r="M35" s="20">
        <v>35.0</v>
      </c>
      <c r="N35" s="27">
        <v>35.0</v>
      </c>
      <c r="O35" s="27">
        <v>34.0</v>
      </c>
      <c r="P35" s="27">
        <v>34.0</v>
      </c>
      <c r="Q35" s="27"/>
      <c r="R35" s="27"/>
      <c r="S35" s="27"/>
      <c r="T35" s="20">
        <v>1.0</v>
      </c>
      <c r="U35" s="20">
        <v>0.0</v>
      </c>
      <c r="V35" s="20">
        <v>0.0</v>
      </c>
      <c r="W35" s="20" t="s">
        <v>54</v>
      </c>
      <c r="X35" s="20" t="s">
        <v>54</v>
      </c>
      <c r="Y35" s="27">
        <v>118.75</v>
      </c>
      <c r="Z35" s="27">
        <v>0.0</v>
      </c>
      <c r="AA35" s="27" t="str">
        <f t="shared" si="2"/>
        <v>#REF!</v>
      </c>
      <c r="AB35" s="27">
        <v>0.0</v>
      </c>
      <c r="AC35" s="27">
        <v>0.0</v>
      </c>
      <c r="AD35" s="27">
        <v>0.0</v>
      </c>
      <c r="AE35" s="27">
        <v>0.0</v>
      </c>
      <c r="AF35" s="27">
        <v>0.0</v>
      </c>
      <c r="AG35" s="27">
        <v>0.0</v>
      </c>
      <c r="AH35" s="27">
        <v>0.0</v>
      </c>
      <c r="AI35" s="27">
        <v>0.0</v>
      </c>
    </row>
    <row r="36">
      <c r="B36" s="28" t="s">
        <v>88</v>
      </c>
      <c r="C36" s="29">
        <f>SUM('Occupancy Sheet'!$C$6:$C$35)</f>
        <v>1063</v>
      </c>
      <c r="D36" s="29">
        <f>SUM('Occupancy Sheet'!$D$6:$D$35)</f>
        <v>1055</v>
      </c>
      <c r="E36" s="30">
        <f>AVERAGE('Occupancy Sheet'!$E$6:$E$35)</f>
        <v>0.815043944</v>
      </c>
      <c r="F36" s="29">
        <f>SUM('Occupancy Sheet'!$F$6:$F$35)</f>
        <v>969</v>
      </c>
      <c r="G36" s="31">
        <f>SUM('Occupancy Sheet'!$G$6:$G$35)</f>
        <v>-68</v>
      </c>
      <c r="H36" s="29">
        <f>SUM('Occupancy Sheet'!$H$6:$H$35)</f>
        <v>10</v>
      </c>
      <c r="I36" s="29">
        <f>SUM('Occupancy Sheet'!$I$6:$I$35)</f>
        <v>13</v>
      </c>
      <c r="J36" s="29">
        <f>SUM('Occupancy Sheet'!$J$6:$J$35)</f>
        <v>0</v>
      </c>
      <c r="K36" s="29">
        <f>SUM('Occupancy Sheet'!$K$6:$K$35)</f>
        <v>55</v>
      </c>
      <c r="L36" s="29">
        <f>SUM('Occupancy Sheet'!$L$6:$L$35)</f>
        <v>906</v>
      </c>
      <c r="M36" s="29">
        <f>SUM('Occupancy Sheet'!$M$6:$M$35)</f>
        <v>906</v>
      </c>
      <c r="N36" s="29">
        <f>SUM('Occupancy Sheet'!$N$6:$N$35)</f>
        <v>904</v>
      </c>
      <c r="O36" s="29">
        <f>SUM('Occupancy Sheet'!$O$6:$O$35)</f>
        <v>901</v>
      </c>
      <c r="P36" s="29">
        <f>SUM('Occupancy Sheet'!$P$6:$P$35)</f>
        <v>905</v>
      </c>
      <c r="Q36" s="29">
        <f>SUM('Occupancy Sheet'!$Q$6:$Q$35)</f>
        <v>0</v>
      </c>
      <c r="R36" s="29">
        <f>SUM('Occupancy Sheet'!$R$6:$R$35)</f>
        <v>0</v>
      </c>
      <c r="S36" s="29">
        <f>SUM('Occupancy Sheet'!$S$6:$S$35)</f>
        <v>0</v>
      </c>
      <c r="T36" s="29">
        <f>SUM('Occupancy Sheet'!$T$6:$T$35)</f>
        <v>6</v>
      </c>
      <c r="U36" s="29">
        <f>SUM('Occupancy Sheet'!$U$6:$U$35)</f>
        <v>1</v>
      </c>
      <c r="V36" s="29">
        <f>SUM('Occupancy Sheet'!$V$6:$V$35)</f>
        <v>9</v>
      </c>
      <c r="W36" s="29">
        <f>SUM('Occupancy Sheet'!$W$6:$W$35)</f>
        <v>0</v>
      </c>
      <c r="X36" s="32">
        <f>SUM('Occupancy Sheet'!$X$6:$X$35)</f>
        <v>0</v>
      </c>
      <c r="Y36" s="33">
        <f>SUM('Occupancy Sheet'!$Y$6:$Y$35)</f>
        <v>3719.26</v>
      </c>
      <c r="Z36" s="29">
        <f>SUM('Occupancy Sheet'!$Z$6:$Z$35)</f>
        <v>89.25</v>
      </c>
      <c r="AA36" s="29" t="str">
        <f>SUM('Occupancy Sheet'!$AA$6:$AA$35)</f>
        <v>#REF!</v>
      </c>
      <c r="AB36" s="29">
        <f>SUM('Occupancy Sheet'!$AB$6:$AB$35)</f>
        <v>221.75</v>
      </c>
      <c r="AC36" s="29">
        <f>SUM('Occupancy Sheet'!$AC$6:$AC$35)</f>
        <v>522</v>
      </c>
      <c r="AD36" s="29">
        <f>SUM('Occupancy Sheet'!$AD$6:$AD$35)</f>
        <v>0</v>
      </c>
      <c r="AE36" s="29">
        <f>SUM('Occupancy Sheet'!$AE$6:$AE$35)</f>
        <v>1182.25</v>
      </c>
      <c r="AF36" s="29">
        <f>SUM('Occupancy Sheet'!$AF$6:$AF$35)</f>
        <v>0</v>
      </c>
      <c r="AG36" s="29">
        <f>SUM('Occupancy Sheet'!$AG$6:$AG$35)</f>
        <v>0</v>
      </c>
      <c r="AH36" s="29">
        <f>SUM('Occupancy Sheet'!$AH$6:$AH$35)</f>
        <v>581.75</v>
      </c>
      <c r="AI36" s="29">
        <f>SUM('Occupancy Sheet'!$AI$6:$AI$35)</f>
        <v>1779.5</v>
      </c>
    </row>
    <row r="37"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6">
        <f t="shared" ref="M37:S37" si="3">M36/$D$36</f>
        <v>0.8587677725</v>
      </c>
      <c r="N37" s="36">
        <f t="shared" si="3"/>
        <v>0.8568720379</v>
      </c>
      <c r="O37" s="36">
        <f t="shared" si="3"/>
        <v>0.854028436</v>
      </c>
      <c r="P37" s="36">
        <f t="shared" si="3"/>
        <v>0.8578199052</v>
      </c>
      <c r="Q37" s="36">
        <f t="shared" si="3"/>
        <v>0</v>
      </c>
      <c r="R37" s="36">
        <f t="shared" si="3"/>
        <v>0</v>
      </c>
      <c r="S37" s="36">
        <f t="shared" si="3"/>
        <v>0</v>
      </c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</row>
    <row r="38" ht="78.0" customHeight="1">
      <c r="B38" s="37" t="s">
        <v>89</v>
      </c>
      <c r="C38" s="38" t="s">
        <v>90</v>
      </c>
      <c r="D38" s="39" t="s">
        <v>91</v>
      </c>
    </row>
    <row r="39">
      <c r="B39" s="40"/>
      <c r="C39" s="3">
        <v>828.0</v>
      </c>
      <c r="D39" s="3">
        <v>77.0</v>
      </c>
    </row>
    <row r="40">
      <c r="B40" s="4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>
      <c r="B41" s="42" t="s">
        <v>92</v>
      </c>
      <c r="C41" s="38"/>
      <c r="D41" s="38"/>
      <c r="E41" s="43"/>
      <c r="F41" s="38"/>
      <c r="G41" s="38"/>
      <c r="H41" s="38"/>
      <c r="I41" s="38"/>
      <c r="J41" s="38"/>
      <c r="K41" s="38"/>
      <c r="L41" s="38"/>
      <c r="M41" s="44"/>
      <c r="N41" s="45"/>
      <c r="O41" s="45"/>
      <c r="P41" s="45"/>
      <c r="Q41" s="45"/>
      <c r="R41" s="45"/>
      <c r="S41" s="46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</row>
    <row r="42">
      <c r="B42" s="48" t="s">
        <v>52</v>
      </c>
      <c r="C42" s="49">
        <f t="shared" ref="C42:C45" si="6">SUMIF($A$6:$A$35,B42,C$6:C$35)</f>
        <v>266</v>
      </c>
      <c r="D42" s="49">
        <f t="shared" ref="D42:D45" si="7">SUMIF($A$6:$A$35,$B42,D$6:D$35)</f>
        <v>267</v>
      </c>
      <c r="E42" s="49">
        <v>0.0</v>
      </c>
      <c r="F42" s="49">
        <f t="shared" ref="F42:V42" si="4">SUMIF($A$6:$A$35,$B42,F$6:F$35)</f>
        <v>240</v>
      </c>
      <c r="G42" s="49">
        <f t="shared" si="4"/>
        <v>-19</v>
      </c>
      <c r="H42" s="49">
        <f t="shared" si="4"/>
        <v>0</v>
      </c>
      <c r="I42" s="49">
        <f t="shared" si="4"/>
        <v>4</v>
      </c>
      <c r="J42" s="49">
        <f t="shared" si="4"/>
        <v>0</v>
      </c>
      <c r="K42" s="49">
        <f t="shared" si="4"/>
        <v>5</v>
      </c>
      <c r="L42" s="49">
        <f t="shared" si="4"/>
        <v>226</v>
      </c>
      <c r="M42" s="49">
        <f t="shared" si="4"/>
        <v>224</v>
      </c>
      <c r="N42" s="49">
        <f t="shared" si="4"/>
        <v>222</v>
      </c>
      <c r="O42" s="49">
        <f t="shared" si="4"/>
        <v>221</v>
      </c>
      <c r="P42" s="49">
        <f t="shared" si="4"/>
        <v>221</v>
      </c>
      <c r="Q42" s="49">
        <f t="shared" si="4"/>
        <v>0</v>
      </c>
      <c r="R42" s="49">
        <f t="shared" si="4"/>
        <v>0</v>
      </c>
      <c r="S42" s="49">
        <f t="shared" si="4"/>
        <v>0</v>
      </c>
      <c r="T42" s="49">
        <f t="shared" si="4"/>
        <v>4</v>
      </c>
      <c r="U42" s="49">
        <f t="shared" si="4"/>
        <v>0</v>
      </c>
      <c r="V42" s="49">
        <f t="shared" si="4"/>
        <v>1</v>
      </c>
      <c r="W42" s="49"/>
      <c r="X42" s="49"/>
      <c r="Y42" s="49">
        <f t="shared" ref="Y42:AI42" si="5">SUMIF($A$6:$A$35,$B42,Y$6:Y$35)</f>
        <v>529.5</v>
      </c>
      <c r="Z42" s="49">
        <f t="shared" si="5"/>
        <v>0</v>
      </c>
      <c r="AA42" s="49" t="str">
        <f t="shared" si="5"/>
        <v>#REF!</v>
      </c>
      <c r="AB42" s="49">
        <f t="shared" si="5"/>
        <v>0</v>
      </c>
      <c r="AC42" s="49">
        <f t="shared" si="5"/>
        <v>161.5</v>
      </c>
      <c r="AD42" s="49">
        <f t="shared" si="5"/>
        <v>0</v>
      </c>
      <c r="AE42" s="49">
        <f t="shared" si="5"/>
        <v>435.5</v>
      </c>
      <c r="AF42" s="49">
        <f t="shared" si="5"/>
        <v>0</v>
      </c>
      <c r="AG42" s="49">
        <f t="shared" si="5"/>
        <v>0</v>
      </c>
      <c r="AH42" s="49">
        <f t="shared" si="5"/>
        <v>206.5</v>
      </c>
      <c r="AI42" s="49">
        <f t="shared" si="5"/>
        <v>584.5</v>
      </c>
    </row>
    <row r="43">
      <c r="B43" s="50" t="s">
        <v>55</v>
      </c>
      <c r="C43" s="49">
        <f t="shared" si="6"/>
        <v>353</v>
      </c>
      <c r="D43" s="49">
        <f t="shared" si="7"/>
        <v>352</v>
      </c>
      <c r="E43" s="51">
        <v>0.0</v>
      </c>
      <c r="F43" s="49">
        <f t="shared" ref="F43:V43" si="8">SUMIF($A$6:$A$35,$B43,F$6:F$35)</f>
        <v>338</v>
      </c>
      <c r="G43" s="49">
        <f t="shared" si="8"/>
        <v>-19</v>
      </c>
      <c r="H43" s="49">
        <f t="shared" si="8"/>
        <v>4</v>
      </c>
      <c r="I43" s="49">
        <f t="shared" si="8"/>
        <v>5</v>
      </c>
      <c r="J43" s="49">
        <f t="shared" si="8"/>
        <v>0</v>
      </c>
      <c r="K43" s="49">
        <f t="shared" si="8"/>
        <v>32</v>
      </c>
      <c r="L43" s="49">
        <f t="shared" si="8"/>
        <v>322</v>
      </c>
      <c r="M43" s="49">
        <f t="shared" si="8"/>
        <v>321</v>
      </c>
      <c r="N43" s="49">
        <f t="shared" si="8"/>
        <v>321</v>
      </c>
      <c r="O43" s="49">
        <f t="shared" si="8"/>
        <v>319</v>
      </c>
      <c r="P43" s="49">
        <f t="shared" si="8"/>
        <v>321</v>
      </c>
      <c r="Q43" s="49">
        <f t="shared" si="8"/>
        <v>0</v>
      </c>
      <c r="R43" s="49">
        <f t="shared" si="8"/>
        <v>0</v>
      </c>
      <c r="S43" s="49">
        <f t="shared" si="8"/>
        <v>0</v>
      </c>
      <c r="T43" s="49">
        <f t="shared" si="8"/>
        <v>0</v>
      </c>
      <c r="U43" s="49">
        <f t="shared" si="8"/>
        <v>0</v>
      </c>
      <c r="V43" s="49">
        <f t="shared" si="8"/>
        <v>4</v>
      </c>
      <c r="W43" s="49"/>
      <c r="X43" s="49"/>
      <c r="Y43" s="49">
        <f t="shared" ref="Y43:AI43" si="9">SUMIF($A$6:$A$35,$B43,Y$6:Y$35)</f>
        <v>1255.25</v>
      </c>
      <c r="Z43" s="49">
        <f t="shared" si="9"/>
        <v>11.25</v>
      </c>
      <c r="AA43" s="49" t="str">
        <f t="shared" si="9"/>
        <v>#REF!</v>
      </c>
      <c r="AB43" s="49">
        <f t="shared" si="9"/>
        <v>99.25</v>
      </c>
      <c r="AC43" s="49">
        <f t="shared" si="9"/>
        <v>48.25</v>
      </c>
      <c r="AD43" s="49">
        <f t="shared" si="9"/>
        <v>0</v>
      </c>
      <c r="AE43" s="49">
        <f t="shared" si="9"/>
        <v>271</v>
      </c>
      <c r="AF43" s="49">
        <f t="shared" si="9"/>
        <v>0</v>
      </c>
      <c r="AG43" s="49">
        <f t="shared" si="9"/>
        <v>0</v>
      </c>
      <c r="AH43" s="49">
        <f t="shared" si="9"/>
        <v>51.75</v>
      </c>
      <c r="AI43" s="49">
        <f t="shared" si="9"/>
        <v>436.25</v>
      </c>
    </row>
    <row r="44">
      <c r="B44" s="48" t="s">
        <v>63</v>
      </c>
      <c r="C44" s="49">
        <f t="shared" si="6"/>
        <v>291</v>
      </c>
      <c r="D44" s="49">
        <f t="shared" si="7"/>
        <v>283</v>
      </c>
      <c r="E44" s="52">
        <v>0.0</v>
      </c>
      <c r="F44" s="49">
        <f t="shared" ref="F44:V44" si="10">SUMIF($A$6:$A$35,$B44,F$6:F$35)</f>
        <v>266</v>
      </c>
      <c r="G44" s="49">
        <f t="shared" si="10"/>
        <v>-20</v>
      </c>
      <c r="H44" s="49">
        <f t="shared" si="10"/>
        <v>4</v>
      </c>
      <c r="I44" s="49">
        <f t="shared" si="10"/>
        <v>2</v>
      </c>
      <c r="J44" s="49">
        <f t="shared" si="10"/>
        <v>0</v>
      </c>
      <c r="K44" s="49">
        <f t="shared" si="10"/>
        <v>15</v>
      </c>
      <c r="L44" s="49">
        <f t="shared" si="10"/>
        <v>245</v>
      </c>
      <c r="M44" s="49">
        <f t="shared" si="10"/>
        <v>247</v>
      </c>
      <c r="N44" s="49">
        <f t="shared" si="10"/>
        <v>245</v>
      </c>
      <c r="O44" s="49">
        <f t="shared" si="10"/>
        <v>246</v>
      </c>
      <c r="P44" s="49">
        <f t="shared" si="10"/>
        <v>248</v>
      </c>
      <c r="Q44" s="49">
        <f t="shared" si="10"/>
        <v>0</v>
      </c>
      <c r="R44" s="49">
        <f t="shared" si="10"/>
        <v>0</v>
      </c>
      <c r="S44" s="49">
        <f t="shared" si="10"/>
        <v>0</v>
      </c>
      <c r="T44" s="49">
        <f t="shared" si="10"/>
        <v>2</v>
      </c>
      <c r="U44" s="49">
        <f t="shared" si="10"/>
        <v>1</v>
      </c>
      <c r="V44" s="49">
        <f t="shared" si="10"/>
        <v>4</v>
      </c>
      <c r="W44" s="49"/>
      <c r="X44" s="49"/>
      <c r="Y44" s="49">
        <f t="shared" ref="Y44:AI44" si="11">SUMIF($A$6:$A$35,$B44,Y$6:Y$35)</f>
        <v>889</v>
      </c>
      <c r="Z44" s="49">
        <f t="shared" si="11"/>
        <v>11.25</v>
      </c>
      <c r="AA44" s="49" t="str">
        <f t="shared" si="11"/>
        <v>#REF!</v>
      </c>
      <c r="AB44" s="49">
        <f t="shared" si="11"/>
        <v>33</v>
      </c>
      <c r="AC44" s="49">
        <f t="shared" si="11"/>
        <v>111.5</v>
      </c>
      <c r="AD44" s="49">
        <f t="shared" si="11"/>
        <v>0</v>
      </c>
      <c r="AE44" s="49">
        <f t="shared" si="11"/>
        <v>143</v>
      </c>
      <c r="AF44" s="49">
        <f t="shared" si="11"/>
        <v>0</v>
      </c>
      <c r="AG44" s="49">
        <f t="shared" si="11"/>
        <v>0</v>
      </c>
      <c r="AH44" s="49">
        <f t="shared" si="11"/>
        <v>111.5</v>
      </c>
      <c r="AI44" s="49">
        <f t="shared" si="11"/>
        <v>236.5</v>
      </c>
    </row>
    <row r="45">
      <c r="B45" s="50" t="s">
        <v>58</v>
      </c>
      <c r="C45" s="49">
        <f t="shared" si="6"/>
        <v>153</v>
      </c>
      <c r="D45" s="49">
        <f t="shared" si="7"/>
        <v>153</v>
      </c>
      <c r="E45" s="51">
        <v>0.0</v>
      </c>
      <c r="F45" s="49">
        <f t="shared" ref="F45:V45" si="12">SUMIF($A$6:$A$35,$B45,F$6:F$35)</f>
        <v>125</v>
      </c>
      <c r="G45" s="49">
        <f t="shared" si="12"/>
        <v>-10</v>
      </c>
      <c r="H45" s="49">
        <f t="shared" si="12"/>
        <v>2</v>
      </c>
      <c r="I45" s="49">
        <f t="shared" si="12"/>
        <v>2</v>
      </c>
      <c r="J45" s="49">
        <f t="shared" si="12"/>
        <v>0</v>
      </c>
      <c r="K45" s="49">
        <f t="shared" si="12"/>
        <v>3</v>
      </c>
      <c r="L45" s="49">
        <f t="shared" si="12"/>
        <v>113</v>
      </c>
      <c r="M45" s="49">
        <f t="shared" si="12"/>
        <v>114</v>
      </c>
      <c r="N45" s="49">
        <f t="shared" si="12"/>
        <v>116</v>
      </c>
      <c r="O45" s="49">
        <f t="shared" si="12"/>
        <v>115</v>
      </c>
      <c r="P45" s="49">
        <f t="shared" si="12"/>
        <v>115</v>
      </c>
      <c r="Q45" s="49">
        <f t="shared" si="12"/>
        <v>0</v>
      </c>
      <c r="R45" s="49">
        <f t="shared" si="12"/>
        <v>0</v>
      </c>
      <c r="S45" s="49">
        <f t="shared" si="12"/>
        <v>0</v>
      </c>
      <c r="T45" s="49">
        <f t="shared" si="12"/>
        <v>0</v>
      </c>
      <c r="U45" s="49">
        <f t="shared" si="12"/>
        <v>0</v>
      </c>
      <c r="V45" s="49">
        <f t="shared" si="12"/>
        <v>0</v>
      </c>
      <c r="W45" s="49"/>
      <c r="X45" s="49"/>
      <c r="Y45" s="49">
        <f t="shared" ref="Y45:AI45" si="13">SUMIF($A$6:$A$35,$B45,Y$6:Y$35)</f>
        <v>1045.51</v>
      </c>
      <c r="Z45" s="49">
        <f t="shared" si="13"/>
        <v>66.75</v>
      </c>
      <c r="AA45" s="49" t="str">
        <f t="shared" si="13"/>
        <v>#REF!</v>
      </c>
      <c r="AB45" s="49">
        <f t="shared" si="13"/>
        <v>89.5</v>
      </c>
      <c r="AC45" s="49">
        <f t="shared" si="13"/>
        <v>200.75</v>
      </c>
      <c r="AD45" s="49">
        <f t="shared" si="13"/>
        <v>0</v>
      </c>
      <c r="AE45" s="49">
        <f t="shared" si="13"/>
        <v>332.75</v>
      </c>
      <c r="AF45" s="49">
        <f t="shared" si="13"/>
        <v>0</v>
      </c>
      <c r="AG45" s="49">
        <f t="shared" si="13"/>
        <v>0</v>
      </c>
      <c r="AH45" s="49">
        <f t="shared" si="13"/>
        <v>212</v>
      </c>
      <c r="AI45" s="49">
        <f t="shared" si="13"/>
        <v>522.25</v>
      </c>
    </row>
    <row r="46">
      <c r="B46" s="53" t="s">
        <v>93</v>
      </c>
      <c r="C46" s="54">
        <f t="shared" ref="C46:D46" si="14">SUM(C42:C45)</f>
        <v>1063</v>
      </c>
      <c r="D46" s="54">
        <f t="shared" si="14"/>
        <v>1055</v>
      </c>
      <c r="E46" s="55">
        <f>AVERAGE(E42:E45)</f>
        <v>0</v>
      </c>
      <c r="F46" s="54">
        <f t="shared" ref="F46:K46" si="15">SUM(F42:F45)</f>
        <v>969</v>
      </c>
      <c r="G46" s="56">
        <f t="shared" si="15"/>
        <v>-68</v>
      </c>
      <c r="H46" s="54">
        <f t="shared" si="15"/>
        <v>10</v>
      </c>
      <c r="I46" s="54">
        <f t="shared" si="15"/>
        <v>13</v>
      </c>
      <c r="J46" s="54">
        <f t="shared" si="15"/>
        <v>0</v>
      </c>
      <c r="K46" s="54">
        <f t="shared" si="15"/>
        <v>55</v>
      </c>
      <c r="L46" s="54">
        <v>930.0</v>
      </c>
      <c r="M46" s="54">
        <f t="shared" ref="M46:V46" si="16">SUM(M42:M45)</f>
        <v>906</v>
      </c>
      <c r="N46" s="54">
        <f t="shared" si="16"/>
        <v>904</v>
      </c>
      <c r="O46" s="54">
        <f t="shared" si="16"/>
        <v>901</v>
      </c>
      <c r="P46" s="54">
        <f t="shared" si="16"/>
        <v>905</v>
      </c>
      <c r="Q46" s="54">
        <f t="shared" si="16"/>
        <v>0</v>
      </c>
      <c r="R46" s="54">
        <f t="shared" si="16"/>
        <v>0</v>
      </c>
      <c r="S46" s="54">
        <f t="shared" si="16"/>
        <v>0</v>
      </c>
      <c r="T46" s="54">
        <f t="shared" si="16"/>
        <v>6</v>
      </c>
      <c r="U46" s="54">
        <f t="shared" si="16"/>
        <v>1</v>
      </c>
      <c r="V46" s="54">
        <f t="shared" si="16"/>
        <v>9</v>
      </c>
      <c r="W46" s="54"/>
      <c r="X46" s="54"/>
      <c r="Y46" s="54">
        <f t="shared" ref="Y46:AI46" si="17">SUM(Y42:Y45)</f>
        <v>3719.26</v>
      </c>
      <c r="Z46" s="54">
        <f t="shared" si="17"/>
        <v>89.25</v>
      </c>
      <c r="AA46" s="54" t="str">
        <f t="shared" si="17"/>
        <v>#REF!</v>
      </c>
      <c r="AB46" s="54">
        <f t="shared" si="17"/>
        <v>221.75</v>
      </c>
      <c r="AC46" s="54">
        <f t="shared" si="17"/>
        <v>522</v>
      </c>
      <c r="AD46" s="54">
        <f t="shared" si="17"/>
        <v>0</v>
      </c>
      <c r="AE46" s="54">
        <f t="shared" si="17"/>
        <v>1182.25</v>
      </c>
      <c r="AF46" s="54">
        <f t="shared" si="17"/>
        <v>0</v>
      </c>
      <c r="AG46" s="54">
        <f t="shared" si="17"/>
        <v>0</v>
      </c>
      <c r="AH46" s="54">
        <f t="shared" si="17"/>
        <v>581.75</v>
      </c>
      <c r="AI46" s="54">
        <f t="shared" si="17"/>
        <v>1779.5</v>
      </c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7">
    <mergeCell ref="H4:J4"/>
    <mergeCell ref="M4:S4"/>
    <mergeCell ref="T4:V4"/>
    <mergeCell ref="Z4:AE4"/>
    <mergeCell ref="AH4:AI4"/>
    <mergeCell ref="B38:B39"/>
    <mergeCell ref="M41:S41"/>
  </mergeCells>
  <conditionalFormatting sqref="G6:G35">
    <cfRule type="cellIs" dxfId="0" priority="1" operator="greaterThanOrEqual">
      <formula>0</formula>
    </cfRule>
  </conditionalFormatting>
  <conditionalFormatting sqref="G6:G35">
    <cfRule type="cellIs" dxfId="1" priority="2" operator="lessThan">
      <formula>0</formula>
    </cfRule>
  </conditionalFormatting>
  <conditionalFormatting sqref="L6:S6 T6:T34 U6:X35 Y6:Y25 Z6:AI35 L8:L21 M8:S35 L23:L35 Y27:Y35">
    <cfRule type="cellIs" dxfId="2" priority="3" operator="equal">
      <formula>0</formula>
    </cfRule>
  </conditionalFormatting>
  <conditionalFormatting sqref="L8:S8">
    <cfRule type="cellIs" dxfId="3" priority="4" operator="between">
      <formula>1</formula>
      <formula>$F$8</formula>
    </cfRule>
  </conditionalFormatting>
  <conditionalFormatting sqref="L9:S9">
    <cfRule type="cellIs" dxfId="3" priority="5" operator="between">
      <formula>1</formula>
      <formula>$F$9</formula>
    </cfRule>
  </conditionalFormatting>
  <conditionalFormatting sqref="L10:S10">
    <cfRule type="cellIs" dxfId="3" priority="6" operator="between">
      <formula>1</formula>
      <formula>$F$10</formula>
    </cfRule>
  </conditionalFormatting>
  <conditionalFormatting sqref="L11:S11">
    <cfRule type="cellIs" dxfId="3" priority="7" operator="between">
      <formula>1</formula>
      <formula>$F$11</formula>
    </cfRule>
  </conditionalFormatting>
  <conditionalFormatting sqref="L12:S12">
    <cfRule type="cellIs" dxfId="3" priority="8" operator="between">
      <formula>1</formula>
      <formula>$F$12</formula>
    </cfRule>
  </conditionalFormatting>
  <conditionalFormatting sqref="L13:S13">
    <cfRule type="cellIs" dxfId="3" priority="9" operator="between">
      <formula>1</formula>
      <formula>$F$13</formula>
    </cfRule>
  </conditionalFormatting>
  <conditionalFormatting sqref="L14:S14">
    <cfRule type="cellIs" dxfId="3" priority="10" operator="between">
      <formula>1</formula>
      <formula>$F$14</formula>
    </cfRule>
  </conditionalFormatting>
  <conditionalFormatting sqref="L15:N15 O15:O16 P15:S15">
    <cfRule type="cellIs" dxfId="3" priority="11" operator="between">
      <formula>1</formula>
      <formula>$F$15</formula>
    </cfRule>
  </conditionalFormatting>
  <conditionalFormatting sqref="L16:S16 O17">
    <cfRule type="cellIs" dxfId="4" priority="12" operator="greaterThanOrEqual">
      <formula>$F$16</formula>
    </cfRule>
  </conditionalFormatting>
  <conditionalFormatting sqref="L17:S17 O19">
    <cfRule type="cellIs" dxfId="3" priority="13" operator="between">
      <formula>1</formula>
      <formula>$F$17</formula>
    </cfRule>
  </conditionalFormatting>
  <conditionalFormatting sqref="L19:N19 P19:S19">
    <cfRule type="cellIs" dxfId="3" priority="14" operator="between">
      <formula>1</formula>
      <formula>$F$19</formula>
    </cfRule>
  </conditionalFormatting>
  <conditionalFormatting sqref="L20:S20 O22">
    <cfRule type="cellIs" dxfId="3" priority="15" operator="between">
      <formula>1</formula>
      <formula>$F$20</formula>
    </cfRule>
  </conditionalFormatting>
  <conditionalFormatting sqref="L21:S21 O23">
    <cfRule type="cellIs" dxfId="3" priority="16" operator="between">
      <formula>1</formula>
      <formula>$F$21</formula>
    </cfRule>
  </conditionalFormatting>
  <conditionalFormatting sqref="L22:N22 O24:S24 P22:S22">
    <cfRule type="cellIs" dxfId="3" priority="17" operator="between">
      <formula>1</formula>
      <formula>$F$22</formula>
    </cfRule>
  </conditionalFormatting>
  <conditionalFormatting sqref="L23:N23 O25:S25 P23:S23">
    <cfRule type="cellIs" dxfId="3" priority="18" operator="between">
      <formula>1</formula>
      <formula>$F$23</formula>
    </cfRule>
  </conditionalFormatting>
  <conditionalFormatting sqref="L24:S24 O26">
    <cfRule type="cellIs" dxfId="3" priority="19" operator="between">
      <formula>1</formula>
      <formula>$F$24</formula>
    </cfRule>
  </conditionalFormatting>
  <conditionalFormatting sqref="L25:N25 O25:S26">
    <cfRule type="cellIs" dxfId="3" priority="20" operator="between">
      <formula>1</formula>
      <formula>$F$25</formula>
    </cfRule>
  </conditionalFormatting>
  <conditionalFormatting sqref="L26:O26 P27:S27">
    <cfRule type="cellIs" dxfId="3" priority="21" operator="between">
      <formula>1</formula>
      <formula>$F$26</formula>
    </cfRule>
  </conditionalFormatting>
  <conditionalFormatting sqref="L27:O27 P28:S28">
    <cfRule type="cellIs" dxfId="3" priority="22" operator="between">
      <formula>1</formula>
      <formula>$F$27</formula>
    </cfRule>
  </conditionalFormatting>
  <conditionalFormatting sqref="L28:O28 P28:S29">
    <cfRule type="cellIs" dxfId="3" priority="23" operator="between">
      <formula>1</formula>
      <formula>$F$28</formula>
    </cfRule>
  </conditionalFormatting>
  <conditionalFormatting sqref="L29 M29:M30 N29:O29 P29:S30">
    <cfRule type="cellIs" dxfId="3" priority="24" operator="between">
      <formula>1</formula>
      <formula>$F$29</formula>
    </cfRule>
  </conditionalFormatting>
  <conditionalFormatting sqref="L30 M30:M31 N30:O30 P30:S31">
    <cfRule type="cellIs" dxfId="3" priority="25" operator="between">
      <formula>1</formula>
      <formula>$F$30</formula>
    </cfRule>
  </conditionalFormatting>
  <conditionalFormatting sqref="L31 M31:M32 N31:O31 P31:P32 Q31:S31">
    <cfRule type="cellIs" dxfId="3" priority="26" operator="between">
      <formula>1</formula>
      <formula>$F$31</formula>
    </cfRule>
  </conditionalFormatting>
  <conditionalFormatting sqref="L32 M33 N32:O32 P32:S33">
    <cfRule type="cellIs" dxfId="3" priority="27" operator="between">
      <formula>1</formula>
      <formula>$F$32</formula>
    </cfRule>
  </conditionalFormatting>
  <conditionalFormatting sqref="L33 M34 N33:O33 P33:P34 Q33:S33">
    <cfRule type="cellIs" dxfId="3" priority="28" operator="between">
      <formula>1</formula>
      <formula>$F$33</formula>
    </cfRule>
  </conditionalFormatting>
  <conditionalFormatting sqref="L34 M35 N34:O34 P34:P35 Q34:S34">
    <cfRule type="cellIs" dxfId="3" priority="29" operator="between">
      <formula>1</formula>
      <formula>$F$34</formula>
    </cfRule>
  </conditionalFormatting>
  <conditionalFormatting sqref="L35:S35">
    <cfRule type="cellIs" dxfId="3" priority="30" operator="between">
      <formula>1</formula>
      <formula>$F$35</formula>
    </cfRule>
  </conditionalFormatting>
  <conditionalFormatting sqref="L7:S7">
    <cfRule type="cellIs" dxfId="3" priority="31" operator="between">
      <formula>1</formula>
      <formula>$F$7</formula>
    </cfRule>
  </conditionalFormatting>
  <conditionalFormatting sqref="L7:S7">
    <cfRule type="cellIs" dxfId="4" priority="32" operator="greaterThanOrEqual">
      <formula>$F$7</formula>
    </cfRule>
  </conditionalFormatting>
  <conditionalFormatting sqref="L17:S17 O19">
    <cfRule type="cellIs" dxfId="4" priority="33" operator="greaterThanOrEqual">
      <formula>$F$17</formula>
    </cfRule>
  </conditionalFormatting>
  <conditionalFormatting sqref="L8:S8">
    <cfRule type="cellIs" dxfId="4" priority="34" operator="greaterThanOrEqual">
      <formula>$F$8</formula>
    </cfRule>
  </conditionalFormatting>
  <conditionalFormatting sqref="L9:S9">
    <cfRule type="cellIs" dxfId="4" priority="35" operator="greaterThanOrEqual">
      <formula>$F$9</formula>
    </cfRule>
  </conditionalFormatting>
  <conditionalFormatting sqref="L10:S10">
    <cfRule type="cellIs" dxfId="4" priority="36" operator="greaterThanOrEqual">
      <formula>$F$10</formula>
    </cfRule>
  </conditionalFormatting>
  <conditionalFormatting sqref="L11:S11">
    <cfRule type="cellIs" dxfId="4" priority="37" operator="greaterThanOrEqual">
      <formula>$F$11</formula>
    </cfRule>
  </conditionalFormatting>
  <conditionalFormatting sqref="L12:S12">
    <cfRule type="cellIs" dxfId="4" priority="38" operator="greaterThanOrEqual">
      <formula>$F$12</formula>
    </cfRule>
  </conditionalFormatting>
  <conditionalFormatting sqref="L13:S13">
    <cfRule type="cellIs" dxfId="4" priority="39" operator="greaterThanOrEqual">
      <formula>$F$13</formula>
    </cfRule>
  </conditionalFormatting>
  <conditionalFormatting sqref="L14:S14">
    <cfRule type="cellIs" dxfId="4" priority="40" operator="greaterThanOrEqual">
      <formula>$F$14</formula>
    </cfRule>
  </conditionalFormatting>
  <conditionalFormatting sqref="L15:N15 O15:O16 P15:S15">
    <cfRule type="cellIs" dxfId="4" priority="41" operator="greaterThanOrEqual">
      <formula>$F$15</formula>
    </cfRule>
  </conditionalFormatting>
  <conditionalFormatting sqref="L16:S16 O17">
    <cfRule type="cellIs" dxfId="3" priority="42" operator="between">
      <formula>1</formula>
      <formula>$F$16</formula>
    </cfRule>
  </conditionalFormatting>
  <conditionalFormatting sqref="L18:S18">
    <cfRule type="cellIs" dxfId="4" priority="43" operator="greaterThanOrEqual">
      <formula>$F$18</formula>
    </cfRule>
  </conditionalFormatting>
  <conditionalFormatting sqref="L19:N19 P19:S19">
    <cfRule type="cellIs" dxfId="4" priority="44" operator="greaterThanOrEqual">
      <formula>$F$19</formula>
    </cfRule>
  </conditionalFormatting>
  <conditionalFormatting sqref="L20:S20 O22">
    <cfRule type="cellIs" dxfId="4" priority="45" operator="greaterThanOrEqual">
      <formula>$F$20</formula>
    </cfRule>
  </conditionalFormatting>
  <conditionalFormatting sqref="L21:S21 O23">
    <cfRule type="cellIs" dxfId="4" priority="46" operator="greaterThanOrEqual">
      <formula>$F$21</formula>
    </cfRule>
  </conditionalFormatting>
  <conditionalFormatting sqref="L22:N22 O24:S24 P22:S22">
    <cfRule type="cellIs" dxfId="4" priority="47" operator="greaterThanOrEqual">
      <formula>$F$22</formula>
    </cfRule>
  </conditionalFormatting>
  <conditionalFormatting sqref="L23:N23 O25:S25 P23:S23">
    <cfRule type="cellIs" dxfId="4" priority="48" operator="greaterThanOrEqual">
      <formula>$F$23</formula>
    </cfRule>
  </conditionalFormatting>
  <conditionalFormatting sqref="L24:S24 O26">
    <cfRule type="cellIs" dxfId="4" priority="49" operator="greaterThanOrEqual">
      <formula>$F$24</formula>
    </cfRule>
  </conditionalFormatting>
  <conditionalFormatting sqref="L25:N25 O25:S26">
    <cfRule type="cellIs" dxfId="4" priority="50" operator="greaterThanOrEqual">
      <formula>$F$25</formula>
    </cfRule>
  </conditionalFormatting>
  <conditionalFormatting sqref="L26:O26 P27:S27">
    <cfRule type="cellIs" dxfId="4" priority="51" operator="greaterThanOrEqual">
      <formula>$F$26</formula>
    </cfRule>
  </conditionalFormatting>
  <conditionalFormatting sqref="L27:O27 P28:S28">
    <cfRule type="cellIs" dxfId="4" priority="52" operator="greaterThanOrEqual">
      <formula>$F$27</formula>
    </cfRule>
  </conditionalFormatting>
  <conditionalFormatting sqref="L28:O28 P28:S29">
    <cfRule type="cellIs" dxfId="4" priority="53" operator="greaterThanOrEqual">
      <formula>$F$28</formula>
    </cfRule>
  </conditionalFormatting>
  <conditionalFormatting sqref="L29 M29:M30 N29:O29 P29:S30">
    <cfRule type="cellIs" dxfId="4" priority="54" operator="greaterThanOrEqual">
      <formula>$F$29</formula>
    </cfRule>
  </conditionalFormatting>
  <conditionalFormatting sqref="L30 M30:M31 N30:O30 P30:S31">
    <cfRule type="cellIs" dxfId="4" priority="55" operator="greaterThanOrEqual">
      <formula>$F$30</formula>
    </cfRule>
  </conditionalFormatting>
  <conditionalFormatting sqref="L31 M31:M32 N31:O31 P31:P32 Q31:S31">
    <cfRule type="cellIs" dxfId="4" priority="56" operator="greaterThanOrEqual">
      <formula>$F$31</formula>
    </cfRule>
  </conditionalFormatting>
  <conditionalFormatting sqref="L32 M33 N32:O32 P32:S33">
    <cfRule type="cellIs" dxfId="4" priority="57" operator="greaterThanOrEqual">
      <formula>$F$32</formula>
    </cfRule>
  </conditionalFormatting>
  <conditionalFormatting sqref="L33 M34 N33:O33 P33:P34 Q33:S33">
    <cfRule type="cellIs" dxfId="4" priority="58" operator="greaterThanOrEqual">
      <formula>$F$33</formula>
    </cfRule>
  </conditionalFormatting>
  <conditionalFormatting sqref="L34 M35 N34:O34 P34:P35 Q34:S34">
    <cfRule type="cellIs" dxfId="4" priority="59" operator="greaterThanOrEqual">
      <formula>$F$34</formula>
    </cfRule>
  </conditionalFormatting>
  <conditionalFormatting sqref="L35:S35">
    <cfRule type="cellIs" dxfId="4" priority="60" operator="greaterThanOrEqual">
      <formula>$F$35</formula>
    </cfRule>
  </conditionalFormatting>
  <conditionalFormatting sqref="L6:S6">
    <cfRule type="cellIs" dxfId="3" priority="61" operator="between">
      <formula>1</formula>
      <formula>$F$6</formula>
    </cfRule>
  </conditionalFormatting>
  <conditionalFormatting sqref="L6:S6">
    <cfRule type="cellIs" dxfId="4" priority="62" operator="greaterThanOrEqual">
      <formula>$F$6</formula>
    </cfRule>
  </conditionalFormatting>
  <dataValidations>
    <dataValidation type="list" allowBlank="1" showErrorMessage="1" sqref="AJ1">
      <formula1>"Option 1,Option 2"</formula1>
    </dataValidation>
  </dataValidation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