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TER DISSERS\Impact Sensitivity\NODE 3\Materials NODE3\"/>
    </mc:Choice>
  </mc:AlternateContent>
  <xr:revisionPtr revIDLastSave="0" documentId="13_ncr:1_{43B2A382-3922-47EA-B7C2-DE7250C045FE}" xr6:coauthVersionLast="45" xr6:coauthVersionMax="45" xr10:uidLastSave="{00000000-0000-0000-0000-000000000000}"/>
  <bookViews>
    <workbookView xWindow="-108" yWindow="-108" windowWidth="23256" windowHeight="12576" xr2:uid="{A8A50723-D1AF-4E42-A164-6AD128C92D8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" i="1" l="1"/>
  <c r="AJ3" i="1"/>
  <c r="AK3" i="1"/>
  <c r="AL3" i="1"/>
  <c r="AM3" i="1"/>
  <c r="AO3" i="1"/>
  <c r="AP3" i="1"/>
  <c r="AQ3" i="1"/>
  <c r="AR3" i="1"/>
  <c r="AT3" i="1"/>
  <c r="AU3" i="1"/>
  <c r="W3" i="1"/>
  <c r="AS3" i="1" s="1"/>
  <c r="AV3" i="1" l="1"/>
  <c r="AI3" i="1" s="1"/>
  <c r="AN3" i="1"/>
  <c r="X3" i="1"/>
  <c r="AX3" i="1"/>
  <c r="AW3" i="1"/>
  <c r="AZ2" i="1"/>
  <c r="AQ2" i="1"/>
  <c r="AU2" i="1"/>
  <c r="AT2" i="1"/>
  <c r="AL2" i="1"/>
  <c r="AK2" i="1"/>
  <c r="AJ2" i="1"/>
  <c r="AR2" i="1" l="1"/>
  <c r="AP2" i="1"/>
  <c r="AO2" i="1"/>
  <c r="AM2" i="1"/>
  <c r="W2" i="1"/>
  <c r="AV2" i="1" l="1"/>
  <c r="AI2" i="1" s="1"/>
  <c r="AW2" i="1"/>
  <c r="AX2" i="1"/>
  <c r="AS2" i="1"/>
  <c r="AN2" i="1"/>
  <c r="X2" i="1"/>
</calcChain>
</file>

<file path=xl/sharedStrings.xml><?xml version="1.0" encoding="utf-8"?>
<sst xmlns="http://schemas.openxmlformats.org/spreadsheetml/2006/main" count="58" uniqueCount="58">
  <si>
    <t>e/atoms</t>
  </si>
  <si>
    <t>Valence energy (diag. terms)/atoms</t>
  </si>
  <si>
    <t>Bond energy/atoms</t>
  </si>
  <si>
    <t>Stretch-Bend-Stretch energy/atoms</t>
  </si>
  <si>
    <t>wC</t>
  </si>
  <si>
    <t>1/AMW</t>
  </si>
  <si>
    <t>DU</t>
  </si>
  <si>
    <t>OB</t>
  </si>
  <si>
    <t>1/exp(wN)</t>
  </si>
  <si>
    <t>H/(N+O)</t>
  </si>
  <si>
    <t>DU/Atoms</t>
  </si>
  <si>
    <t>HOMO</t>
  </si>
  <si>
    <t>Miu</t>
  </si>
  <si>
    <t>Amine (Fragment Counts)</t>
  </si>
  <si>
    <t>Hydroxy (Fragment Counts)</t>
  </si>
  <si>
    <t>-N=/atom</t>
  </si>
  <si>
    <t>OH/atom</t>
  </si>
  <si>
    <t>Name</t>
  </si>
  <si>
    <t>C</t>
  </si>
  <si>
    <t>H</t>
  </si>
  <si>
    <t>N</t>
  </si>
  <si>
    <t>O</t>
  </si>
  <si>
    <t>Cl</t>
  </si>
  <si>
    <t>S</t>
  </si>
  <si>
    <t>F</t>
  </si>
  <si>
    <t>Li</t>
  </si>
  <si>
    <t>Na</t>
  </si>
  <si>
    <t>K</t>
  </si>
  <si>
    <t>Rb</t>
  </si>
  <si>
    <t>Cs</t>
  </si>
  <si>
    <t>Mg</t>
  </si>
  <si>
    <t>Ca</t>
  </si>
  <si>
    <t>Ag</t>
  </si>
  <si>
    <t>Cu</t>
  </si>
  <si>
    <t>Fe</t>
  </si>
  <si>
    <t>Co</t>
  </si>
  <si>
    <t>Ni</t>
  </si>
  <si>
    <t>Zn</t>
  </si>
  <si>
    <t>Si</t>
  </si>
  <si>
    <t>LUMO</t>
  </si>
  <si>
    <t>Atoms diff</t>
  </si>
  <si>
    <t>Z'</t>
  </si>
  <si>
    <t>Atom count</t>
  </si>
  <si>
    <t>Atoms (mol.basis)</t>
  </si>
  <si>
    <t>PM7 calculations</t>
  </si>
  <si>
    <t>Valence energy (diag. terms)</t>
  </si>
  <si>
    <t>Bond energy</t>
  </si>
  <si>
    <t>Stretch-Bend-Stretch energy</t>
  </si>
  <si>
    <t>Forcefield calculations</t>
  </si>
  <si>
    <r>
      <t xml:space="preserve">Correct if </t>
    </r>
    <r>
      <rPr>
        <b/>
        <sz val="11"/>
        <color theme="1"/>
        <rFont val="Calibri"/>
        <family val="2"/>
        <charset val="204"/>
        <scheme val="minor"/>
      </rPr>
      <t>Atoms diff</t>
    </r>
    <r>
      <rPr>
        <sz val="11"/>
        <color theme="1"/>
        <rFont val="Calibri"/>
        <family val="2"/>
        <charset val="204"/>
        <scheme val="minor"/>
      </rPr>
      <t xml:space="preserve"> = 0</t>
    </r>
  </si>
  <si>
    <t>Fragment Counts</t>
  </si>
  <si>
    <t>ecorr/atoms</t>
  </si>
  <si>
    <t>HOF/atoms</t>
  </si>
  <si>
    <t>Mass diff</t>
  </si>
  <si>
    <t>Total molecular mass</t>
  </si>
  <si>
    <r>
      <t xml:space="preserve">Correct if </t>
    </r>
    <r>
      <rPr>
        <b/>
        <sz val="11"/>
        <color theme="1"/>
        <rFont val="Calibri"/>
        <family val="2"/>
        <charset val="204"/>
        <scheme val="minor"/>
      </rPr>
      <t>Mass diff</t>
    </r>
    <r>
      <rPr>
        <sz val="11"/>
        <color theme="1"/>
        <rFont val="Calibri"/>
        <family val="2"/>
        <charset val="204"/>
        <scheme val="minor"/>
      </rPr>
      <t xml:space="preserve"> = 0</t>
    </r>
  </si>
  <si>
    <t>HOF</t>
  </si>
  <si>
    <t>fpc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</si>
</sst>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99"/>
      <name val="Calibri"/>
      <family val="2"/>
      <charset val="204"/>
      <scheme val="minor"/>
    </font>
    <font>
      <sz val="11"/>
      <color rgb="FF000099"/>
      <name val="Calibri"/>
      <family val="2"/>
      <scheme val="minor"/>
    </font>
    <font>
      <sz val="11"/>
      <color rgb="FF00009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rgb="FF000099"/>
      <name val="Calibri"/>
      <family val="2"/>
      <charset val="204"/>
      <scheme val="minor"/>
    </font>
    <font>
      <sz val="12"/>
      <color rgb="FFFF010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Font="1" applyBorder="1"/>
    <xf numFmtId="0" fontId="1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/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99"/>
      <color rgb="FF002368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6676-D5D7-4181-A881-F97F24AB8F5A}">
  <dimension ref="A1:AZ17"/>
  <sheetViews>
    <sheetView tabSelected="1" workbookViewId="0">
      <selection activeCell="AR14" sqref="AR14"/>
    </sheetView>
  </sheetViews>
  <sheetFormatPr defaultRowHeight="14.4" x14ac:dyDescent="0.3"/>
  <cols>
    <col min="23" max="23" width="10.33203125" customWidth="1"/>
    <col min="26" max="26" width="10.88671875" customWidth="1"/>
    <col min="32" max="32" width="10.109375" customWidth="1"/>
    <col min="33" max="33" width="9.88671875" customWidth="1"/>
    <col min="34" max="34" width="9.6640625" customWidth="1"/>
    <col min="35" max="35" width="12.109375" customWidth="1"/>
    <col min="36" max="36" width="11.44140625" customWidth="1"/>
    <col min="37" max="37" width="11.21875" customWidth="1"/>
    <col min="38" max="38" width="11.33203125" customWidth="1"/>
    <col min="39" max="39" width="12.109375" customWidth="1"/>
    <col min="40" max="40" width="11.33203125" customWidth="1"/>
    <col min="42" max="42" width="10.33203125" customWidth="1"/>
    <col min="43" max="43" width="11.109375" customWidth="1"/>
    <col min="45" max="45" width="10.5546875" customWidth="1"/>
    <col min="47" max="47" width="8.88671875" customWidth="1"/>
    <col min="49" max="49" width="9.88671875" customWidth="1"/>
    <col min="51" max="51" width="12.77734375" customWidth="1"/>
  </cols>
  <sheetData>
    <row r="1" spans="1:52" s="2" customFormat="1" ht="72" x14ac:dyDescent="0.3">
      <c r="A1" s="8" t="s">
        <v>17</v>
      </c>
      <c r="B1" s="59" t="s">
        <v>18</v>
      </c>
      <c r="C1" s="60" t="s">
        <v>19</v>
      </c>
      <c r="D1" s="60" t="s">
        <v>20</v>
      </c>
      <c r="E1" s="60" t="s">
        <v>21</v>
      </c>
      <c r="F1" s="60" t="s">
        <v>22</v>
      </c>
      <c r="G1" s="60" t="s">
        <v>23</v>
      </c>
      <c r="H1" s="60" t="s">
        <v>24</v>
      </c>
      <c r="I1" s="61" t="s">
        <v>25</v>
      </c>
      <c r="J1" s="61" t="s">
        <v>26</v>
      </c>
      <c r="K1" s="61" t="s">
        <v>27</v>
      </c>
      <c r="L1" s="61" t="s">
        <v>28</v>
      </c>
      <c r="M1" s="62" t="s">
        <v>29</v>
      </c>
      <c r="N1" s="62" t="s">
        <v>30</v>
      </c>
      <c r="O1" s="62" t="s">
        <v>31</v>
      </c>
      <c r="P1" s="61" t="s">
        <v>32</v>
      </c>
      <c r="Q1" s="61" t="s">
        <v>33</v>
      </c>
      <c r="R1" s="63" t="s">
        <v>34</v>
      </c>
      <c r="S1" s="62" t="s">
        <v>35</v>
      </c>
      <c r="T1" s="62" t="s">
        <v>36</v>
      </c>
      <c r="U1" s="62" t="s">
        <v>37</v>
      </c>
      <c r="V1" s="64" t="s">
        <v>38</v>
      </c>
      <c r="W1" s="43" t="s">
        <v>43</v>
      </c>
      <c r="X1" s="44" t="s">
        <v>40</v>
      </c>
      <c r="Y1" s="45" t="s">
        <v>41</v>
      </c>
      <c r="Z1" s="46" t="s">
        <v>42</v>
      </c>
      <c r="AA1" s="47" t="s">
        <v>56</v>
      </c>
      <c r="AB1" s="48" t="s">
        <v>11</v>
      </c>
      <c r="AC1" s="46" t="s">
        <v>39</v>
      </c>
      <c r="AD1" s="49" t="s">
        <v>45</v>
      </c>
      <c r="AE1" s="50" t="s">
        <v>46</v>
      </c>
      <c r="AF1" s="51" t="s">
        <v>47</v>
      </c>
      <c r="AG1" s="52" t="s">
        <v>13</v>
      </c>
      <c r="AH1" s="53" t="s">
        <v>14</v>
      </c>
      <c r="AI1" s="54" t="s">
        <v>51</v>
      </c>
      <c r="AJ1" s="55" t="s">
        <v>1</v>
      </c>
      <c r="AK1" s="55" t="s">
        <v>2</v>
      </c>
      <c r="AL1" s="55" t="s">
        <v>3</v>
      </c>
      <c r="AM1" s="55" t="s">
        <v>4</v>
      </c>
      <c r="AN1" s="55" t="s">
        <v>5</v>
      </c>
      <c r="AO1" s="55" t="s">
        <v>6</v>
      </c>
      <c r="AP1" s="55" t="s">
        <v>7</v>
      </c>
      <c r="AQ1" s="55" t="s">
        <v>8</v>
      </c>
      <c r="AR1" s="55" t="s">
        <v>9</v>
      </c>
      <c r="AS1" s="56" t="s">
        <v>10</v>
      </c>
      <c r="AT1" s="55" t="s">
        <v>12</v>
      </c>
      <c r="AU1" s="55" t="s">
        <v>52</v>
      </c>
      <c r="AV1" s="56" t="s">
        <v>0</v>
      </c>
      <c r="AW1" s="55" t="s">
        <v>15</v>
      </c>
      <c r="AX1" s="56" t="s">
        <v>16</v>
      </c>
      <c r="AY1" s="57" t="s">
        <v>54</v>
      </c>
      <c r="AZ1" s="58" t="s">
        <v>53</v>
      </c>
    </row>
    <row r="2" spans="1:52" x14ac:dyDescent="0.3">
      <c r="A2" s="5">
        <v>1</v>
      </c>
      <c r="B2" s="14">
        <v>1</v>
      </c>
      <c r="C2" s="14">
        <v>2</v>
      </c>
      <c r="D2" s="14">
        <v>4</v>
      </c>
      <c r="E2" s="14">
        <v>1</v>
      </c>
      <c r="F2" s="37"/>
      <c r="G2" s="37"/>
      <c r="H2" s="3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9"/>
      <c r="W2" s="38">
        <f>(SUM(B2:V2))</f>
        <v>8</v>
      </c>
      <c r="X2" s="39">
        <f>W2-(Z2/Y2)</f>
        <v>0</v>
      </c>
      <c r="Y2" s="36">
        <v>4</v>
      </c>
      <c r="Z2" s="6">
        <v>32</v>
      </c>
      <c r="AA2" s="14">
        <v>849.68221000000005</v>
      </c>
      <c r="AB2" s="14">
        <v>-11.422000000000001</v>
      </c>
      <c r="AC2" s="15">
        <v>-0.95199999999999996</v>
      </c>
      <c r="AD2" s="16">
        <v>69.142150439999995</v>
      </c>
      <c r="AE2" s="16">
        <v>9.8808138900000007</v>
      </c>
      <c r="AF2" s="17">
        <v>-18.160684799999999</v>
      </c>
      <c r="AG2" s="18">
        <v>0</v>
      </c>
      <c r="AH2" s="19">
        <v>1</v>
      </c>
      <c r="AI2" s="40">
        <f xml:space="preserve"> 2773.6*(AV2^3.1777)</f>
        <v>12.313834441547156</v>
      </c>
      <c r="AJ2" s="41">
        <f>AD2/Z2</f>
        <v>2.1606922012499998</v>
      </c>
      <c r="AK2" s="41">
        <f>AE2/Z2</f>
        <v>0.30877543406250002</v>
      </c>
      <c r="AL2" s="41">
        <f>AF2/Z2</f>
        <v>-0.56752139999999995</v>
      </c>
      <c r="AM2" s="41">
        <f>(B2*12.011)/((B2*12.011)+(C2*1.00794)+(D2*14.00674)+(E2*15.9994)+(F2*35.453)+(G2*32.065)+(H2*18.998403)+(I2*6.94)+(J2*22.99)+(K2*39.1)+(L2*85.47)+(M2*132.91)+(N2*24.307)+(O2*40.078)+(P2*107.87)+(Q2*63.55)+(R2*55.84)+(S2*58.933)+(T2*58.6934)+(U2*65.38)+(V2*28.084))</f>
        <v>0.13957638317859966</v>
      </c>
      <c r="AN2" s="38">
        <f>1/(((B2*12.011)+(C2*1.00794)+(D2*14.00674)+(E2*15.9994)+(F2*35.453)+(G2*32.065)+(H2*18.998403)+(I2*6.94)+(J2*22.99)+(K2*39.1)+(L2*85.47)+(M2*132.91)+(N2*24.307)+(P2*107.87)+(Q2*63.55)+(R2*55.84)+(S2*58.933)+(T2*58.6934)+(V2*28.084))/W2)</f>
        <v>9.2965703557472093E-2</v>
      </c>
      <c r="AO2" s="38">
        <f>(B2+V2)-((C2+F2+H2+I2+J2+K2+L2+M2+P2)/2)+(D2/2)+1</f>
        <v>3</v>
      </c>
      <c r="AP2" s="38">
        <f>ABS((-1600*((2*(B2+V2))+(C2/2)-E2))/((B2*12.011)+(C2*1.00794)+(D2*14.00674)+(E2*15.9994)+(F2*35.453)+(G2*32.065)+(H2*18.998403)+(I2*6.94)+(J2*22.99)+(K2*39.1)+(L2*85.47)+(M2*132.91)+(N2*24.307)+(O2*40.078)+(P2*107.87)+(Q2*63.55)+(R2*55.84)+(S2*58.933)+(T2*58.6934)+(U2*65.38)+(V2*28.084)))</f>
        <v>37.186281422988834</v>
      </c>
      <c r="AQ2" s="38">
        <f>1/EXP((D2*14.00674)/((B2*12.011)+(C2*1.00794)+(D2*14.00674)+(E2*15.9994)+(F2*35.453)+(G2*32.065)+(H2*18.998403)+(I2*6.94)+(J2*22.99)+(K2*39.1)+(L2*85.47)+(M2*132.91)+(N2*24.307)+(O2*40.078)+(P2*107.87)+(Q2*63.55)+(R2*55.84)+(S2*58.933)+(T2*58.6934)+(U2*65.38)+(V2*28.084)))</f>
        <v>0.52148580768431685</v>
      </c>
      <c r="AR2" s="38">
        <f>C2/(D2+E2)</f>
        <v>0.4</v>
      </c>
      <c r="AS2" s="5">
        <f>AO2/W2</f>
        <v>0.375</v>
      </c>
      <c r="AT2" s="38">
        <f>(AB2+AC2)/2</f>
        <v>-6.1870000000000003</v>
      </c>
      <c r="AU2" s="38">
        <f>AA2/Z2</f>
        <v>26.552569062500002</v>
      </c>
      <c r="AV2" s="42">
        <f>1/(((B2*6)+(C2*1)+(D2*7)+(E2*8)+(F2*17)+(G2*16)+(H2*9)+(I2*3)+(J2*11)+(K2*19)+(L2*37)+(M2*55)+(N2*12)+(O2*20)+(P2*47)+(Q2*29)+(R2*26)+(S2*27)+(T2*28)*(U2*30)+(V2*14))/W2)</f>
        <v>0.18181818181818182</v>
      </c>
      <c r="AW2" s="38">
        <f>AG2/W2</f>
        <v>0</v>
      </c>
      <c r="AX2" s="5">
        <f>AH2/W2</f>
        <v>0.125</v>
      </c>
      <c r="AY2" s="67">
        <v>344.21599673999998</v>
      </c>
      <c r="AZ2" s="65">
        <f>(AY2/Y2)-((B2*12.011)+(C2*1.00794)+(D2*14.00674)+(E2*15.9994)+(F2*35.453)+(G2*32.065)+(H2*18.998403)+(I2*6.94)+(J2*22.99)+(K2*39.1)+(L2*85.47)+(M2*132.91)+(N2*24.307)+(O2*40.078)+(P2*107.87)+(Q2*63.55)+(R2*55.84)+(S2*58.933)+(T2*58.6934)+(U2*65.38)+(V2*28.084))</f>
        <v>7.5918499999261257E-4</v>
      </c>
    </row>
    <row r="3" spans="1:52" x14ac:dyDescent="0.3">
      <c r="A3" s="5" t="s">
        <v>57</v>
      </c>
      <c r="B3" s="14">
        <v>5</v>
      </c>
      <c r="C3" s="14">
        <v>3</v>
      </c>
      <c r="D3" s="14">
        <v>9</v>
      </c>
      <c r="E3" s="14">
        <v>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9"/>
      <c r="W3" s="38">
        <f t="shared" ref="W3" si="0">(SUM(B3:V3))</f>
        <v>23</v>
      </c>
      <c r="X3" s="39">
        <f t="shared" ref="X3" si="1">W3-(Z3/Y3)</f>
        <v>0</v>
      </c>
      <c r="Y3" s="36">
        <v>1</v>
      </c>
      <c r="Z3" s="19">
        <v>23</v>
      </c>
      <c r="AA3" s="14">
        <v>609.44668000000001</v>
      </c>
      <c r="AB3" s="14">
        <v>-9.6920000000000002</v>
      </c>
      <c r="AC3" s="19">
        <v>-1.851</v>
      </c>
      <c r="AD3" s="14">
        <v>38.509873130000003</v>
      </c>
      <c r="AE3" s="14">
        <v>1.90146752</v>
      </c>
      <c r="AF3" s="19">
        <v>-1.0992829200000001</v>
      </c>
      <c r="AG3" s="14">
        <v>1</v>
      </c>
      <c r="AH3" s="19">
        <v>0</v>
      </c>
      <c r="AI3" s="40">
        <f t="shared" ref="AI3" si="2" xml:space="preserve"> 2773.6*(AV3^3.1777)</f>
        <v>8.157890694715654</v>
      </c>
      <c r="AJ3" s="41">
        <f t="shared" ref="AJ3" si="3">AD3/Z3</f>
        <v>1.6743423100000001</v>
      </c>
      <c r="AK3" s="41">
        <f t="shared" ref="AK3" si="4">AE3/Z3</f>
        <v>8.2672500869565221E-2</v>
      </c>
      <c r="AL3" s="41">
        <f t="shared" ref="AL3" si="5">AF3/Z3</f>
        <v>-4.779490956521739E-2</v>
      </c>
      <c r="AM3" s="41">
        <f t="shared" ref="AM3" si="6">(B3*12.011)/((B3*12.011)+(C3*1.00794)+(D3*14.00674)+(E3*15.9994)+(F3*35.453)+(G3*32.065)+(H3*18.998403)+(I3*6.94)+(J3*22.99)+(K3*39.1)+(L3*85.47)+(M3*132.91)+(N3*24.307)+(O3*40.078)+(P3*107.87)+(Q3*63.55)+(R3*55.84)+(S3*58.933)+(T3*58.6934)+(U3*65.38)+(V3*28.084))</f>
        <v>0.21061888107522631</v>
      </c>
      <c r="AN3" s="38">
        <f t="shared" ref="AN3" si="7">1/(((B3*12.011)+(C3*1.00794)+(D3*14.00674)+(E3*15.9994)+(F3*35.453)+(G3*32.065)+(H3*18.998403)+(I3*6.94)+(J3*22.99)+(K3*39.1)+(L3*85.47)+(M3*132.91)+(N3*24.307)+(P3*107.87)+(Q3*63.55)+(R3*55.84)+(S3*58.933)+(T3*58.6934)+(V3*28.084))/W3)</f>
        <v>8.0663296390478811E-2</v>
      </c>
      <c r="AO3" s="38">
        <f t="shared" ref="AO3" si="8">(B3+V3)-((C3+F3+H3+I3+J3+K3+L3+M3+P3)/2)+(D3/2)+1</f>
        <v>9</v>
      </c>
      <c r="AP3" s="38">
        <f t="shared" ref="AP3" si="9">ABS((-1600*((2*(B3+V3))+(C3/2)-E3))/((B3*12.011)+(C3*1.00794)+(D3*14.00674)+(E3*15.9994)+(F3*35.453)+(G3*32.065)+(H3*18.998403)+(I3*6.94)+(J3*22.99)+(K3*39.1)+(L3*85.47)+(M3*132.91)+(N3*24.307)+(O3*40.078)+(P3*107.87)+(Q3*63.55)+(R3*55.84)+(S3*58.933)+(T3*58.6934)+(U3*65.38)+(V3*28.084)))</f>
        <v>30.86247861896581</v>
      </c>
      <c r="AQ3" s="38">
        <f t="shared" ref="AQ3" si="10">1/EXP((D3*14.00674)/((B3*12.011)+(C3*1.00794)+(D3*14.00674)+(E3*15.9994)+(F3*35.453)+(G3*32.065)+(H3*18.998403)+(I3*6.94)+(J3*22.99)+(K3*39.1)+(L3*85.47)+(M3*132.91)+(N3*24.307)+(O3*40.078)+(P3*107.87)+(Q3*63.55)+(R3*55.84)+(S3*58.933)+(T3*58.6934)+(U3*65.38)+(V3*28.084)))</f>
        <v>0.64268065868591084</v>
      </c>
      <c r="AR3" s="38">
        <f t="shared" ref="AR3" si="11">C3/(D3+E3)</f>
        <v>0.2</v>
      </c>
      <c r="AS3" s="5">
        <f t="shared" ref="AS3" si="12">AO3/W3</f>
        <v>0.39130434782608697</v>
      </c>
      <c r="AT3" s="38">
        <f t="shared" ref="AT3" si="13">(AB3+AC3)/2</f>
        <v>-5.7714999999999996</v>
      </c>
      <c r="AU3" s="38">
        <f t="shared" ref="AU3" si="14">AA3/Z3</f>
        <v>26.497681739130435</v>
      </c>
      <c r="AV3" s="42">
        <f t="shared" ref="AV3" si="15">1/(((B3*6)+(C3*1)+(D3*7)+(E3*8)+(F3*17)+(G3*16)+(H3*9)+(I3*3)+(J3*11)+(K3*19)+(L3*37)+(M3*55)+(N3*12)+(O3*20)+(P3*47)+(Q3*29)+(R3*26)+(S3*27)+(T3*28)*(U3*30)+(V3*14))/W3)</f>
        <v>0.15972222222222221</v>
      </c>
      <c r="AW3" s="38">
        <f t="shared" ref="AW3" si="16">AG3/W3</f>
        <v>4.3478260869565216E-2</v>
      </c>
      <c r="AX3" s="5">
        <f t="shared" ref="AX3" si="17">AH3/W3</f>
        <v>0</v>
      </c>
      <c r="AY3" s="68">
        <v>285.13599575000001</v>
      </c>
      <c r="AZ3" s="65">
        <f t="shared" ref="AZ3" si="18">(AY3/Y3)-((B3*12.011)+(C3*1.00794)+(D3*14.00674)+(E3*15.9994)+(F3*35.453)+(G3*32.065)+(H3*18.998403)+(I3*6.94)+(J3*22.99)+(K3*39.1)+(L3*85.47)+(M3*132.91)+(N3*24.307)+(O3*40.078)+(P3*107.87)+(Q3*63.55)+(R3*55.84)+(S3*58.933)+(T3*58.6934)+(U3*65.38)+(V3*28.084))</f>
        <v>1.1575000002039815E-4</v>
      </c>
    </row>
    <row r="4" spans="1:52" x14ac:dyDescent="0.3">
      <c r="A4" s="5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9"/>
      <c r="Y4" s="36"/>
      <c r="Z4" s="19"/>
      <c r="AA4" s="14"/>
      <c r="AB4" s="14"/>
      <c r="AC4" s="19"/>
      <c r="AD4" s="14"/>
      <c r="AE4" s="14"/>
      <c r="AF4" s="19"/>
      <c r="AG4" s="14"/>
      <c r="AH4" s="19"/>
      <c r="AI4" s="12"/>
      <c r="AJ4" s="9"/>
      <c r="AK4" s="10"/>
      <c r="AL4" s="10"/>
      <c r="AS4" s="4"/>
      <c r="AT4" s="1"/>
      <c r="AV4" s="3"/>
      <c r="AX4" s="4"/>
      <c r="AY4" s="68"/>
      <c r="AZ4" s="7"/>
    </row>
    <row r="5" spans="1:52" x14ac:dyDescent="0.3">
      <c r="A5" s="5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9"/>
      <c r="Y5" s="36"/>
      <c r="Z5" s="19"/>
      <c r="AA5" s="14"/>
      <c r="AB5" s="14"/>
      <c r="AC5" s="19"/>
      <c r="AD5" s="14"/>
      <c r="AE5" s="14"/>
      <c r="AF5" s="19"/>
      <c r="AG5" s="14"/>
      <c r="AH5" s="19"/>
      <c r="AI5" s="12"/>
      <c r="AJ5" s="9"/>
      <c r="AK5" s="11"/>
      <c r="AL5" s="10"/>
      <c r="AS5" s="4"/>
      <c r="AT5" s="1"/>
      <c r="AV5" s="3"/>
      <c r="AX5" s="4"/>
      <c r="AY5" s="68"/>
      <c r="AZ5" s="7"/>
    </row>
    <row r="6" spans="1:52" x14ac:dyDescent="0.3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9"/>
      <c r="Y6" s="36"/>
      <c r="Z6" s="19"/>
      <c r="AA6" s="14"/>
      <c r="AB6" s="14"/>
      <c r="AC6" s="19"/>
      <c r="AD6" s="14"/>
      <c r="AE6" s="14"/>
      <c r="AF6" s="19"/>
      <c r="AG6" s="14"/>
      <c r="AH6" s="19"/>
      <c r="AI6" s="12"/>
      <c r="AJ6" s="9"/>
      <c r="AK6" s="10"/>
      <c r="AL6" s="10"/>
      <c r="AS6" s="4"/>
      <c r="AT6" s="1"/>
      <c r="AV6" s="3"/>
      <c r="AX6" s="4"/>
      <c r="AY6" s="68"/>
      <c r="AZ6" s="7"/>
    </row>
    <row r="7" spans="1:52" x14ac:dyDescent="0.3">
      <c r="A7" s="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9"/>
      <c r="Y7" s="36"/>
      <c r="Z7" s="66"/>
      <c r="AA7" s="14"/>
      <c r="AB7" s="14"/>
      <c r="AC7" s="19"/>
      <c r="AD7" s="14"/>
      <c r="AE7" s="14"/>
      <c r="AF7" s="19"/>
      <c r="AG7" s="14"/>
      <c r="AH7" s="19"/>
      <c r="AI7" s="12"/>
      <c r="AJ7" s="9"/>
      <c r="AK7" s="10"/>
      <c r="AL7" s="10"/>
      <c r="AS7" s="4"/>
      <c r="AT7" s="1"/>
      <c r="AV7" s="3"/>
      <c r="AX7" s="4"/>
      <c r="AY7" s="68"/>
      <c r="AZ7" s="7"/>
    </row>
    <row r="8" spans="1:52" x14ac:dyDescent="0.3">
      <c r="A8" s="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9"/>
      <c r="Y8" s="36"/>
      <c r="Z8" s="19"/>
      <c r="AA8" s="14"/>
      <c r="AB8" s="14"/>
      <c r="AC8" s="19"/>
      <c r="AD8" s="14"/>
      <c r="AE8" s="14"/>
      <c r="AF8" s="19"/>
      <c r="AG8" s="14"/>
      <c r="AH8" s="19"/>
      <c r="AI8" s="12"/>
      <c r="AJ8" s="9"/>
      <c r="AK8" s="10"/>
      <c r="AL8" s="10"/>
      <c r="AS8" s="4"/>
      <c r="AT8" s="1"/>
      <c r="AV8" s="3"/>
      <c r="AX8" s="4"/>
      <c r="AY8" s="68"/>
      <c r="AZ8" s="7"/>
    </row>
    <row r="9" spans="1:52" x14ac:dyDescent="0.3">
      <c r="A9" s="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9"/>
      <c r="Y9" s="36"/>
      <c r="Z9" s="19"/>
      <c r="AA9" s="14"/>
      <c r="AB9" s="14"/>
      <c r="AC9" s="19"/>
      <c r="AD9" s="14"/>
      <c r="AE9" s="14"/>
      <c r="AF9" s="19"/>
      <c r="AG9" s="14"/>
      <c r="AH9" s="19"/>
      <c r="AI9" s="12"/>
      <c r="AJ9" s="9"/>
      <c r="AK9" s="10"/>
      <c r="AL9" s="10"/>
      <c r="AS9" s="4"/>
      <c r="AT9" s="1"/>
      <c r="AV9" s="3"/>
      <c r="AX9" s="4"/>
      <c r="AY9" s="68"/>
      <c r="AZ9" s="7"/>
    </row>
    <row r="10" spans="1:52" x14ac:dyDescent="0.3">
      <c r="A10" s="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7"/>
      <c r="U10" s="14"/>
      <c r="V10" s="19"/>
      <c r="Y10" s="36"/>
      <c r="Z10" s="19"/>
      <c r="AA10" s="14"/>
      <c r="AB10" s="14"/>
      <c r="AC10" s="19"/>
      <c r="AD10" s="14"/>
      <c r="AE10" s="14"/>
      <c r="AF10" s="19"/>
      <c r="AG10" s="14"/>
      <c r="AH10" s="19"/>
      <c r="AI10" s="12"/>
      <c r="AJ10" s="9"/>
      <c r="AK10" s="10"/>
      <c r="AL10" s="10"/>
      <c r="AS10" s="4"/>
      <c r="AT10" s="1"/>
      <c r="AV10" s="3"/>
      <c r="AX10" s="4"/>
      <c r="AY10" s="68"/>
      <c r="AZ10" s="7"/>
    </row>
    <row r="11" spans="1:52" x14ac:dyDescent="0.3">
      <c r="A11" s="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9"/>
      <c r="Y11" s="36"/>
      <c r="Z11" s="19"/>
      <c r="AA11" s="14"/>
      <c r="AB11" s="14"/>
      <c r="AC11" s="19"/>
      <c r="AD11" s="14"/>
      <c r="AE11" s="14"/>
      <c r="AF11" s="19"/>
      <c r="AG11" s="14"/>
      <c r="AH11" s="19"/>
      <c r="AI11" s="12"/>
      <c r="AJ11" s="9"/>
      <c r="AK11" s="10"/>
      <c r="AL11" s="10"/>
      <c r="AS11" s="4"/>
      <c r="AT11" s="1"/>
      <c r="AV11" s="3"/>
      <c r="AX11" s="4"/>
      <c r="AY11" s="68"/>
      <c r="AZ11" s="7"/>
    </row>
    <row r="12" spans="1:52" x14ac:dyDescent="0.3">
      <c r="A12" s="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9"/>
      <c r="Y12" s="36"/>
      <c r="Z12" s="19"/>
      <c r="AA12" s="14"/>
      <c r="AB12" s="14"/>
      <c r="AC12" s="19"/>
      <c r="AD12" s="14"/>
      <c r="AE12" s="14"/>
      <c r="AF12" s="19"/>
      <c r="AG12" s="14"/>
      <c r="AH12" s="19"/>
      <c r="AI12" s="12"/>
      <c r="AJ12" s="9"/>
      <c r="AK12" s="10"/>
      <c r="AL12" s="10"/>
      <c r="AS12" s="4"/>
      <c r="AT12" s="1"/>
      <c r="AV12" s="3"/>
      <c r="AX12" s="4"/>
      <c r="AY12" s="68"/>
      <c r="AZ12" s="7"/>
    </row>
    <row r="13" spans="1:52" x14ac:dyDescent="0.3">
      <c r="A13" s="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9"/>
      <c r="Y13" s="36"/>
      <c r="Z13" s="19"/>
      <c r="AA13" s="14"/>
      <c r="AB13" s="14"/>
      <c r="AC13" s="19"/>
      <c r="AD13" s="14"/>
      <c r="AE13" s="14"/>
      <c r="AF13" s="19"/>
      <c r="AG13" s="14"/>
      <c r="AH13" s="19"/>
      <c r="AI13" s="12"/>
      <c r="AJ13" s="9"/>
      <c r="AK13" s="10"/>
      <c r="AL13" s="10"/>
      <c r="AS13" s="4"/>
      <c r="AT13" s="1"/>
      <c r="AV13" s="3"/>
      <c r="AX13" s="4"/>
      <c r="AY13" s="68"/>
      <c r="AZ13" s="7"/>
    </row>
    <row r="14" spans="1:52" x14ac:dyDescent="0.3">
      <c r="A14" s="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9"/>
      <c r="Y14" s="36"/>
      <c r="Z14" s="19"/>
      <c r="AA14" s="14"/>
      <c r="AB14" s="14"/>
      <c r="AC14" s="19"/>
      <c r="AD14" s="14"/>
      <c r="AE14" s="14"/>
      <c r="AF14" s="19"/>
      <c r="AG14" s="14"/>
      <c r="AH14" s="19"/>
      <c r="AI14" s="12"/>
      <c r="AJ14" s="9"/>
      <c r="AK14" s="10"/>
      <c r="AL14" s="10"/>
      <c r="AS14" s="4"/>
      <c r="AT14" s="1"/>
      <c r="AV14" s="3"/>
      <c r="AX14" s="4"/>
      <c r="AY14" s="68"/>
      <c r="AZ14" s="7"/>
    </row>
    <row r="15" spans="1:52" x14ac:dyDescent="0.3">
      <c r="A15" s="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9"/>
      <c r="Y15" s="36"/>
      <c r="Z15" s="19"/>
      <c r="AA15" s="14"/>
      <c r="AB15" s="14"/>
      <c r="AC15" s="19"/>
      <c r="AD15" s="14"/>
      <c r="AE15" s="14"/>
      <c r="AF15" s="19"/>
      <c r="AG15" s="14"/>
      <c r="AH15" s="19"/>
      <c r="AI15" s="12"/>
      <c r="AJ15" s="9"/>
      <c r="AK15" s="10"/>
      <c r="AL15" s="10"/>
      <c r="AS15" s="4"/>
      <c r="AT15" s="1"/>
      <c r="AV15" s="3"/>
      <c r="AX15" s="4"/>
      <c r="AY15" s="68"/>
      <c r="AZ15" s="7"/>
    </row>
    <row r="16" spans="1:52" x14ac:dyDescent="0.3">
      <c r="A16" s="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9"/>
      <c r="Y16" s="36"/>
      <c r="Z16" s="19"/>
      <c r="AA16" s="14"/>
      <c r="AB16" s="14"/>
      <c r="AC16" s="19"/>
      <c r="AD16" s="14"/>
      <c r="AE16" s="14"/>
      <c r="AF16" s="19"/>
      <c r="AG16" s="14"/>
      <c r="AH16" s="19"/>
      <c r="AI16" s="12"/>
      <c r="AJ16" s="9"/>
      <c r="AK16" s="10"/>
      <c r="AL16" s="10"/>
      <c r="AS16" s="4"/>
      <c r="AT16" s="1"/>
      <c r="AV16" s="3"/>
      <c r="AX16" s="4"/>
      <c r="AY16" s="68"/>
      <c r="AZ16" s="7"/>
    </row>
    <row r="17" spans="22:52" x14ac:dyDescent="0.3">
      <c r="V17" s="3"/>
      <c r="W17" s="29" t="s">
        <v>49</v>
      </c>
      <c r="X17" s="30"/>
      <c r="Y17" s="30"/>
      <c r="Z17" s="31"/>
      <c r="AA17" s="23" t="s">
        <v>44</v>
      </c>
      <c r="AB17" s="24"/>
      <c r="AC17" s="25"/>
      <c r="AD17" s="26" t="s">
        <v>48</v>
      </c>
      <c r="AE17" s="27"/>
      <c r="AF17" s="28"/>
      <c r="AG17" s="32" t="s">
        <v>50</v>
      </c>
      <c r="AH17" s="33"/>
      <c r="AI17" s="13"/>
      <c r="AS17" s="4"/>
      <c r="AT17" s="1"/>
      <c r="AV17" s="3"/>
      <c r="AX17" s="4"/>
      <c r="AY17" s="34" t="s">
        <v>55</v>
      </c>
      <c r="AZ17" s="35"/>
    </row>
  </sheetData>
  <mergeCells count="5">
    <mergeCell ref="AA17:AC17"/>
    <mergeCell ref="AD17:AF17"/>
    <mergeCell ref="W17:Z17"/>
    <mergeCell ref="AG17:AH17"/>
    <mergeCell ref="AY17:AZ1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B395-D697-4667-BA6B-DBE619A6FBA8}">
  <dimension ref="A1:G36"/>
  <sheetViews>
    <sheetView workbookViewId="0">
      <selection activeCell="H8" sqref="H8"/>
    </sheetView>
  </sheetViews>
  <sheetFormatPr defaultRowHeight="14.4" x14ac:dyDescent="0.3"/>
  <cols>
    <col min="1" max="1" width="8.88671875" style="21"/>
  </cols>
  <sheetData>
    <row r="1" spans="1:7" x14ac:dyDescent="0.3">
      <c r="A1" s="20"/>
      <c r="B1" s="20"/>
      <c r="C1" s="20"/>
      <c r="D1" s="20"/>
      <c r="E1" s="20"/>
      <c r="G1" s="22"/>
    </row>
    <row r="2" spans="1:7" x14ac:dyDescent="0.3">
      <c r="A2" s="20"/>
      <c r="B2" s="20"/>
      <c r="C2" s="20"/>
      <c r="D2" s="20"/>
      <c r="E2" s="20"/>
      <c r="G2" s="22"/>
    </row>
    <row r="3" spans="1:7" x14ac:dyDescent="0.3">
      <c r="A3" s="20"/>
      <c r="B3" s="20"/>
      <c r="C3" s="20"/>
      <c r="D3" s="20"/>
      <c r="E3" s="20"/>
      <c r="G3" s="22"/>
    </row>
    <row r="4" spans="1:7" x14ac:dyDescent="0.3">
      <c r="A4" s="20"/>
      <c r="B4" s="20"/>
      <c r="C4" s="20"/>
      <c r="D4" s="20"/>
      <c r="E4" s="20"/>
      <c r="G4" s="22"/>
    </row>
    <row r="5" spans="1:7" x14ac:dyDescent="0.3">
      <c r="A5" s="20"/>
      <c r="B5" s="20"/>
      <c r="C5" s="20"/>
      <c r="D5" s="22"/>
      <c r="G5" s="22"/>
    </row>
    <row r="6" spans="1:7" x14ac:dyDescent="0.3">
      <c r="A6" s="20"/>
      <c r="B6" s="20"/>
      <c r="C6" s="20"/>
    </row>
    <row r="7" spans="1:7" x14ac:dyDescent="0.3">
      <c r="A7" s="20"/>
      <c r="B7" s="20"/>
      <c r="C7" s="20"/>
    </row>
    <row r="8" spans="1:7" x14ac:dyDescent="0.3">
      <c r="A8" s="20"/>
      <c r="B8" s="20"/>
      <c r="C8" s="20"/>
    </row>
    <row r="9" spans="1:7" x14ac:dyDescent="0.3">
      <c r="A9" s="20"/>
      <c r="B9" s="20"/>
      <c r="C9" s="20"/>
    </row>
    <row r="10" spans="1:7" x14ac:dyDescent="0.3">
      <c r="A10" s="20"/>
      <c r="B10" s="20"/>
      <c r="C10" s="20"/>
    </row>
    <row r="11" spans="1:7" x14ac:dyDescent="0.3">
      <c r="A11" s="20"/>
      <c r="B11" s="20"/>
      <c r="C11" s="20"/>
    </row>
    <row r="12" spans="1:7" x14ac:dyDescent="0.3">
      <c r="A12" s="20"/>
      <c r="B12" s="20"/>
      <c r="C12" s="20"/>
    </row>
    <row r="13" spans="1:7" x14ac:dyDescent="0.3">
      <c r="A13" s="20"/>
      <c r="B13" s="20"/>
      <c r="C13" s="20"/>
    </row>
    <row r="14" spans="1:7" x14ac:dyDescent="0.3">
      <c r="A14" s="20"/>
      <c r="B14" s="20"/>
      <c r="C14" s="20"/>
    </row>
    <row r="15" spans="1:7" x14ac:dyDescent="0.3">
      <c r="A15" s="20"/>
      <c r="B15" s="20"/>
      <c r="C15" s="20"/>
    </row>
    <row r="16" spans="1:7" x14ac:dyDescent="0.3">
      <c r="A16" s="20"/>
      <c r="B16" s="20"/>
    </row>
    <row r="17" spans="1:2" x14ac:dyDescent="0.3">
      <c r="A17" s="20"/>
      <c r="B17" s="20"/>
    </row>
    <row r="18" spans="1:2" x14ac:dyDescent="0.3">
      <c r="A18" s="20"/>
      <c r="B18" s="20"/>
    </row>
    <row r="19" spans="1:2" x14ac:dyDescent="0.3">
      <c r="A19" s="20"/>
      <c r="B19" s="20"/>
    </row>
    <row r="20" spans="1:2" x14ac:dyDescent="0.3">
      <c r="A20" s="20"/>
      <c r="B20" s="20"/>
    </row>
    <row r="21" spans="1:2" x14ac:dyDescent="0.3">
      <c r="A21" s="20"/>
      <c r="B21" s="20"/>
    </row>
    <row r="22" spans="1:2" x14ac:dyDescent="0.3">
      <c r="A22" s="20"/>
      <c r="B22" s="20"/>
    </row>
    <row r="23" spans="1:2" x14ac:dyDescent="0.3">
      <c r="A23" s="20"/>
      <c r="B23" s="20"/>
    </row>
    <row r="24" spans="1:2" x14ac:dyDescent="0.3">
      <c r="A24" s="20"/>
      <c r="B24" s="20"/>
    </row>
    <row r="25" spans="1:2" x14ac:dyDescent="0.3">
      <c r="A25" s="20"/>
      <c r="B25" s="20"/>
    </row>
    <row r="26" spans="1:2" x14ac:dyDescent="0.3">
      <c r="A26" s="20"/>
      <c r="B26" s="20"/>
    </row>
    <row r="27" spans="1:2" x14ac:dyDescent="0.3">
      <c r="A27" s="20"/>
      <c r="B27" s="20"/>
    </row>
    <row r="28" spans="1:2" x14ac:dyDescent="0.3">
      <c r="A28" s="20"/>
      <c r="B28" s="20"/>
    </row>
    <row r="29" spans="1:2" x14ac:dyDescent="0.3">
      <c r="A29" s="20"/>
      <c r="B29" s="20"/>
    </row>
    <row r="30" spans="1:2" x14ac:dyDescent="0.3">
      <c r="A30" s="20"/>
      <c r="B30" s="20"/>
    </row>
    <row r="31" spans="1:2" x14ac:dyDescent="0.3">
      <c r="A31" s="20"/>
      <c r="B31" s="20"/>
    </row>
    <row r="32" spans="1:2" x14ac:dyDescent="0.3">
      <c r="A32" s="20"/>
      <c r="B32" s="20"/>
    </row>
    <row r="33" spans="1:2" x14ac:dyDescent="0.3">
      <c r="A33" s="20"/>
      <c r="B33" s="20"/>
    </row>
    <row r="34" spans="1:2" x14ac:dyDescent="0.3">
      <c r="A34" s="20"/>
    </row>
    <row r="35" spans="1:2" x14ac:dyDescent="0.3">
      <c r="A35" s="20"/>
    </row>
    <row r="36" spans="1:2" x14ac:dyDescent="0.3">
      <c r="A36" s="22"/>
    </row>
  </sheetData>
  <sortState xmlns:xlrd2="http://schemas.microsoft.com/office/spreadsheetml/2017/richdata2" ref="A1:A91">
    <sortCondition ref="A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Shredder</dc:creator>
  <cp:lastModifiedBy>Shredder</cp:lastModifiedBy>
  <dcterms:created xsi:type="dcterms:W3CDTF">2023-06-05T16:11:47Z</dcterms:created>
  <dcterms:modified xsi:type="dcterms:W3CDTF">2023-06-07T22:53:29Z</dcterms:modified>
</cp:coreProperties>
</file>