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EDW\Documents\Poly\FRE6831 (Python)\"/>
    </mc:Choice>
  </mc:AlternateContent>
  <xr:revisionPtr revIDLastSave="0" documentId="13_ncr:1_{C9E1E8AA-FD5F-43A8-9FD5-EF7D87C7B5B1}" xr6:coauthVersionLast="40" xr6:coauthVersionMax="40" xr10:uidLastSave="{00000000-0000-0000-0000-000000000000}"/>
  <bookViews>
    <workbookView xWindow="0" yWindow="450" windowWidth="24000" windowHeight="9885" activeTab="2" xr2:uid="{00000000-000D-0000-FFFF-FFFF00000000}"/>
  </bookViews>
  <sheets>
    <sheet name="Discount Curve" sheetId="6" r:id="rId1"/>
    <sheet name="Depos" sheetId="7" r:id="rId2"/>
    <sheet name="Futures" sheetId="2" r:id="rId3"/>
  </sheets>
  <definedNames>
    <definedName name="DiscountFactors">'Discount Curve'!$B$4:$D$17</definedName>
    <definedName name="FixedRate">#REF!</definedName>
    <definedName name="Notional">#REF!</definedName>
    <definedName name="Spot">'Discount Curve'!$B$1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4" i="6"/>
  <c r="C16" i="6" l="1"/>
  <c r="C15" i="6"/>
  <c r="C14" i="6"/>
  <c r="B6" i="6" l="1"/>
  <c r="B4" i="6"/>
  <c r="D4" i="6" l="1"/>
  <c r="E4" i="6" s="1"/>
  <c r="D6" i="6"/>
  <c r="E6" i="6" s="1"/>
  <c r="C13" i="6"/>
  <c r="C12" i="6"/>
  <c r="C11" i="6"/>
  <c r="C10" i="6"/>
  <c r="C9" i="6"/>
  <c r="C8" i="6"/>
  <c r="C7" i="6"/>
  <c r="C5" i="6"/>
  <c r="A3" i="2"/>
  <c r="A4" i="2" s="1"/>
  <c r="A5" i="2" s="1"/>
  <c r="A6" i="2" s="1"/>
  <c r="A7" i="2" s="1"/>
  <c r="A8" i="2" s="1"/>
  <c r="A9" i="2" s="1"/>
  <c r="A10" i="2" s="1"/>
  <c r="A11" i="2" s="1"/>
  <c r="A12" i="2" l="1"/>
  <c r="B14" i="6"/>
  <c r="B8" i="6"/>
  <c r="B12" i="6"/>
  <c r="B9" i="6"/>
  <c r="B7" i="6"/>
  <c r="B11" i="6"/>
  <c r="B13" i="6"/>
  <c r="B5" i="6"/>
  <c r="D5" i="6" s="1"/>
  <c r="B10" i="6"/>
  <c r="A13" i="2" l="1"/>
  <c r="B15" i="6"/>
  <c r="D7" i="6"/>
  <c r="D8" i="6" s="1"/>
  <c r="D9" i="6" s="1"/>
  <c r="D10" i="6" s="1"/>
  <c r="D11" i="6" s="1"/>
  <c r="D12" i="6" s="1"/>
  <c r="D13" i="6" s="1"/>
  <c r="D14" i="6" s="1"/>
  <c r="D15" i="6" s="1"/>
  <c r="E7" i="6" l="1"/>
  <c r="A14" i="2"/>
  <c r="A15" i="2" s="1"/>
  <c r="A16" i="2" s="1"/>
  <c r="A17" i="2" s="1"/>
  <c r="B16" i="6"/>
  <c r="D16" i="6" s="1"/>
  <c r="D17" i="6" s="1"/>
  <c r="E8" i="6"/>
  <c r="E9" i="6" l="1"/>
  <c r="E10" i="6" l="1"/>
  <c r="E11" i="6" l="1"/>
  <c r="E12" i="6" l="1"/>
  <c r="E13" i="6"/>
</calcChain>
</file>

<file path=xl/sharedStrings.xml><?xml version="1.0" encoding="utf-8"?>
<sst xmlns="http://schemas.openxmlformats.org/spreadsheetml/2006/main" count="117" uniqueCount="41">
  <si>
    <t>Month</t>
  </si>
  <si>
    <t>Settle</t>
  </si>
  <si>
    <t>Spot Date</t>
  </si>
  <si>
    <t>Tenor</t>
  </si>
  <si>
    <t>Expiry</t>
  </si>
  <si>
    <t>(Implied) Rate</t>
  </si>
  <si>
    <t>DF TO DATE</t>
  </si>
  <si>
    <t>March 16 Futures Expiry</t>
  </si>
  <si>
    <t>March 17 Futures Expiry</t>
  </si>
  <si>
    <t>June 15 Futures Expiry</t>
  </si>
  <si>
    <t>June 16 Futures Expiry</t>
  </si>
  <si>
    <t>September 15 Futures Expiry</t>
  </si>
  <si>
    <t>September 16 Futures Expiry</t>
  </si>
  <si>
    <t>December 15 Futures Expiry</t>
  </si>
  <si>
    <t>December 16 Futures Expiry</t>
  </si>
  <si>
    <t>Spot/1M</t>
  </si>
  <si>
    <t>Spot/2M</t>
  </si>
  <si>
    <t>June 17 Futures Expiry</t>
  </si>
  <si>
    <t>September 17 Futures Expiry</t>
  </si>
  <si>
    <t>December 17 Futures Expiry</t>
  </si>
  <si>
    <t>USD1M</t>
  </si>
  <si>
    <t>USD2M</t>
  </si>
  <si>
    <t>March 18 Futures Expiry</t>
  </si>
  <si>
    <t>LN(DF)</t>
  </si>
  <si>
    <t>TICKER</t>
  </si>
  <si>
    <t>EDH5</t>
  </si>
  <si>
    <t>EDM5</t>
  </si>
  <si>
    <t>EDU5</t>
  </si>
  <si>
    <t>EDZ5</t>
  </si>
  <si>
    <t>EDH6</t>
  </si>
  <si>
    <t>EDM6</t>
  </si>
  <si>
    <t>EDU6</t>
  </si>
  <si>
    <t>EDZ6</t>
  </si>
  <si>
    <t>EDH7</t>
  </si>
  <si>
    <t>EDM7</t>
  </si>
  <si>
    <t>EDU7</t>
  </si>
  <si>
    <t>EDZ7</t>
  </si>
  <si>
    <t>EDH8</t>
  </si>
  <si>
    <t>EDM8</t>
  </si>
  <si>
    <t>EDU8</t>
  </si>
  <si>
    <t>EDZ8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</si>
</sst>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/>
    <xf numFmtId="14" fontId="0" fillId="4" borderId="1" xfId="0" applyNumberForma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4" fontId="0" fillId="6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65" fontId="0" fillId="5" borderId="0" xfId="0" applyNumberFormat="1" applyFill="1"/>
    <xf numFmtId="0" fontId="1" fillId="0" borderId="0" xfId="0" applyFont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65" fontId="0" fillId="7" borderId="0" xfId="0" applyNumberFormat="1" applyFill="1"/>
    <xf numFmtId="14" fontId="0" fillId="8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D18" sqref="D18"/>
    </sheetView>
  </sheetViews>
  <sheetFormatPr defaultRowHeight="15" x14ac:dyDescent="0.25"/>
  <cols>
    <col min="1" max="1" width="28" customWidth="1"/>
    <col min="2" max="2" width="11.28515625" customWidth="1"/>
    <col min="3" max="3" width="13.140625" customWidth="1"/>
    <col min="4" max="4" width="14.28515625" customWidth="1"/>
  </cols>
  <sheetData>
    <row r="1" spans="1:5" x14ac:dyDescent="0.25">
      <c r="A1" s="4" t="s">
        <v>2</v>
      </c>
      <c r="B1" s="5">
        <v>42118</v>
      </c>
    </row>
    <row r="3" spans="1:5" x14ac:dyDescent="0.25">
      <c r="A3" s="7" t="s">
        <v>3</v>
      </c>
      <c r="B3" s="7" t="s">
        <v>4</v>
      </c>
      <c r="C3" s="7" t="s">
        <v>5</v>
      </c>
      <c r="D3" s="7" t="s">
        <v>6</v>
      </c>
      <c r="E3" s="13" t="s">
        <v>23</v>
      </c>
    </row>
    <row r="4" spans="1:5" x14ac:dyDescent="0.25">
      <c r="A4" s="4" t="s">
        <v>15</v>
      </c>
      <c r="B4" s="6">
        <f>DATE(YEAR(Spot),MONTH(Spot)+1,DAY(Spot))+1</f>
        <v>42149</v>
      </c>
      <c r="C4" s="14">
        <f>Depos!B2</f>
        <v>1.7799999999999999E-3</v>
      </c>
      <c r="D4" s="17">
        <f>1/(1+C4*(B4-Spot)/360)</f>
        <v>0.99984674571269883</v>
      </c>
      <c r="E4">
        <f>LN(D4)</f>
        <v>-1.5326603193942194E-4</v>
      </c>
    </row>
    <row r="5" spans="1:5" x14ac:dyDescent="0.25">
      <c r="A5" s="4" t="s">
        <v>9</v>
      </c>
      <c r="B5" s="6">
        <f>Futures!A3</f>
        <v>42172</v>
      </c>
      <c r="C5" s="8">
        <f>1-Futures!C3/100</f>
        <v>3.3499999999999641E-3</v>
      </c>
      <c r="D5" s="12">
        <f>EXP(E4+(E6-E4)*(B5-B4)/(B6-B4))</f>
        <v>0.99967452224658826</v>
      </c>
      <c r="E5" s="15"/>
    </row>
    <row r="6" spans="1:5" x14ac:dyDescent="0.25">
      <c r="A6" s="4" t="s">
        <v>16</v>
      </c>
      <c r="B6" s="6">
        <f>DATE(YEAR(Spot),MONTH(Spot)+2,DAY(Spot))</f>
        <v>42179</v>
      </c>
      <c r="C6" s="14">
        <f>Depos!B3</f>
        <v>2.2309999999999999E-3</v>
      </c>
      <c r="D6" s="17">
        <f>1/(1+C6*(B6-Spot)/360)</f>
        <v>0.9996221122975425</v>
      </c>
      <c r="E6">
        <f t="shared" ref="E6:E13" si="0">LN(D6)</f>
        <v>-3.7795912000777924E-4</v>
      </c>
    </row>
    <row r="7" spans="1:5" x14ac:dyDescent="0.25">
      <c r="A7" s="4" t="s">
        <v>11</v>
      </c>
      <c r="B7" s="6">
        <f>Futures!A4</f>
        <v>42263</v>
      </c>
      <c r="C7" s="8">
        <f>1-Futures!C4/100</f>
        <v>4.8999999999999044E-3</v>
      </c>
      <c r="D7" s="9">
        <f>D5/(1+C5*(B7-B5)/360)</f>
        <v>0.99882870854714223</v>
      </c>
      <c r="E7">
        <f t="shared" si="0"/>
        <v>-1.1719779508033458E-3</v>
      </c>
    </row>
    <row r="8" spans="1:5" x14ac:dyDescent="0.25">
      <c r="A8" s="4" t="s">
        <v>13</v>
      </c>
      <c r="B8" s="6">
        <f>Futures!A5</f>
        <v>42354</v>
      </c>
      <c r="C8" s="8">
        <f>1-Futures!C5/100</f>
        <v>6.7000000000000393E-3</v>
      </c>
      <c r="D8" s="9">
        <f>D7/(1+C7*(B8-B7)/360)</f>
        <v>0.99759307867552716</v>
      </c>
      <c r="E8">
        <f t="shared" si="0"/>
        <v>-2.4098226159925394E-3</v>
      </c>
    </row>
    <row r="9" spans="1:5" x14ac:dyDescent="0.25">
      <c r="A9" s="4" t="s">
        <v>7</v>
      </c>
      <c r="B9" s="6">
        <f>Futures!A6</f>
        <v>42445</v>
      </c>
      <c r="C9" s="8">
        <f>1-Futures!C6/100</f>
        <v>8.599999999999941E-3</v>
      </c>
      <c r="D9" s="9">
        <f>D8/(1+C8*(B9-B8)/360)</f>
        <v>0.99590640052996282</v>
      </c>
      <c r="E9">
        <f t="shared" si="0"/>
        <v>-4.1020011850239806E-3</v>
      </c>
    </row>
    <row r="10" spans="1:5" x14ac:dyDescent="0.25">
      <c r="A10" s="4" t="s">
        <v>10</v>
      </c>
      <c r="B10" s="6">
        <f>Futures!A7</f>
        <v>42536</v>
      </c>
      <c r="C10" s="8">
        <f>1-Futures!C7/100</f>
        <v>1.0600000000000054E-2</v>
      </c>
      <c r="D10" s="9">
        <f>D9/(1+C9*(B10-B9)/360)</f>
        <v>0.99374610690977505</v>
      </c>
      <c r="E10">
        <f t="shared" si="0"/>
        <v>-6.2735305963382447E-3</v>
      </c>
    </row>
    <row r="11" spans="1:5" x14ac:dyDescent="0.25">
      <c r="A11" s="4" t="s">
        <v>12</v>
      </c>
      <c r="B11" s="6">
        <f>Futures!A8</f>
        <v>42634</v>
      </c>
      <c r="C11" s="8">
        <f>1-Futures!C8/100</f>
        <v>1.2600000000000056E-2</v>
      </c>
      <c r="D11" s="9">
        <f>D10/(1+C10*(B11-B10)/360)</f>
        <v>0.99088684786100278</v>
      </c>
      <c r="E11">
        <f t="shared" si="0"/>
        <v>-9.1549309279622178E-3</v>
      </c>
    </row>
    <row r="12" spans="1:5" x14ac:dyDescent="0.25">
      <c r="A12" s="4" t="s">
        <v>14</v>
      </c>
      <c r="B12" s="6">
        <f>Futures!A9</f>
        <v>42725</v>
      </c>
      <c r="C12" s="8">
        <f>1-Futures!C9/100</f>
        <v>1.7199999999999993E-2</v>
      </c>
      <c r="D12" s="9">
        <f>D11/(1+C11*(B12-B11)/360)</f>
        <v>0.98774089311642699</v>
      </c>
      <c r="E12">
        <f t="shared" si="0"/>
        <v>-1.2334869559586787E-2</v>
      </c>
    </row>
    <row r="13" spans="1:5" x14ac:dyDescent="0.25">
      <c r="A13" s="4" t="s">
        <v>8</v>
      </c>
      <c r="B13" s="6">
        <f>Futures!A10</f>
        <v>42809</v>
      </c>
      <c r="C13" s="8">
        <f>1-Futures!C10/100</f>
        <v>1.8799999999999928E-2</v>
      </c>
      <c r="D13" s="9">
        <f>D12/(1+C12*(B13-B12)/360)</f>
        <v>0.98379260545984804</v>
      </c>
      <c r="E13">
        <f t="shared" si="0"/>
        <v>-1.6340170953426495E-2</v>
      </c>
    </row>
    <row r="14" spans="1:5" x14ac:dyDescent="0.25">
      <c r="A14" s="4" t="s">
        <v>17</v>
      </c>
      <c r="B14" s="6">
        <f>Futures!A11</f>
        <v>42907</v>
      </c>
      <c r="C14" s="8">
        <f>1-Futures!C11/100</f>
        <v>2.0299999999999985E-2</v>
      </c>
      <c r="D14" s="9">
        <f t="shared" ref="D14:D17" si="1">D13/(1+C13*(B14-B13)/360)</f>
        <v>0.97878340947756615</v>
      </c>
    </row>
    <row r="15" spans="1:5" x14ac:dyDescent="0.25">
      <c r="A15" s="4" t="s">
        <v>18</v>
      </c>
      <c r="B15" s="6">
        <f>Futures!A12</f>
        <v>42998</v>
      </c>
      <c r="C15" s="8">
        <f>1-Futures!C12/100</f>
        <v>2.1500000000000075E-2</v>
      </c>
      <c r="D15" s="9">
        <f t="shared" si="1"/>
        <v>0.97378653208666699</v>
      </c>
    </row>
    <row r="16" spans="1:5" x14ac:dyDescent="0.25">
      <c r="A16" s="4" t="s">
        <v>19</v>
      </c>
      <c r="B16" s="6">
        <f>Futures!A13</f>
        <v>43089</v>
      </c>
      <c r="C16" s="8">
        <f>1-Futures!C13/100</f>
        <v>2.2650000000000059E-2</v>
      </c>
      <c r="D16" s="9">
        <f t="shared" si="1"/>
        <v>0.96852287927195702</v>
      </c>
    </row>
    <row r="17" spans="1:4" x14ac:dyDescent="0.25">
      <c r="A17" s="4" t="s">
        <v>22</v>
      </c>
      <c r="B17" s="6">
        <v>43180</v>
      </c>
      <c r="C17" s="16"/>
      <c r="D17" s="9">
        <f t="shared" si="1"/>
        <v>0.96300925006150073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8AA1-D551-4CC7-B791-9D0E9A536F29}">
  <dimension ref="A2:B3"/>
  <sheetViews>
    <sheetView workbookViewId="0">
      <selection activeCell="A4" sqref="A4"/>
    </sheetView>
  </sheetViews>
  <sheetFormatPr defaultRowHeight="15" x14ac:dyDescent="0.25"/>
  <cols>
    <col min="1" max="1" width="9.140625" style="13"/>
  </cols>
  <sheetData>
    <row r="2" spans="1:2" x14ac:dyDescent="0.25">
      <c r="A2" s="13" t="s">
        <v>20</v>
      </c>
      <c r="B2" s="8">
        <v>1.7799999999999999E-3</v>
      </c>
    </row>
    <row r="3" spans="1:2" x14ac:dyDescent="0.25">
      <c r="A3" s="13" t="s">
        <v>21</v>
      </c>
      <c r="B3" s="8">
        <v>2.2309999999999999E-3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tabSelected="1" workbookViewId="0">
      <selection activeCell="E17" sqref="E17"/>
    </sheetView>
  </sheetViews>
  <sheetFormatPr defaultRowHeight="15" x14ac:dyDescent="0.25"/>
  <cols>
    <col min="1" max="2" width="12.28515625" customWidth="1"/>
  </cols>
  <sheetData>
    <row r="1" spans="1:3" x14ac:dyDescent="0.25">
      <c r="A1" s="1" t="s">
        <v>0</v>
      </c>
      <c r="B1" s="1" t="s">
        <v>24</v>
      </c>
      <c r="C1" s="1" t="s">
        <v>1</v>
      </c>
    </row>
    <row r="2" spans="1:3" x14ac:dyDescent="0.25">
      <c r="A2" s="2">
        <v>42081</v>
      </c>
      <c r="B2" s="2" t="s">
        <v>25</v>
      </c>
      <c r="C2" s="11"/>
    </row>
    <row r="3" spans="1:3" x14ac:dyDescent="0.25">
      <c r="A3" s="2">
        <f>A2+91</f>
        <v>42172</v>
      </c>
      <c r="B3" s="2" t="s">
        <v>26</v>
      </c>
      <c r="C3" s="3">
        <v>99.665000000000006</v>
      </c>
    </row>
    <row r="4" spans="1:3" x14ac:dyDescent="0.25">
      <c r="A4" s="2">
        <f t="shared" ref="A4:A17" si="0">A3+91</f>
        <v>42263</v>
      </c>
      <c r="B4" s="2" t="s">
        <v>27</v>
      </c>
      <c r="C4" s="3">
        <v>99.51</v>
      </c>
    </row>
    <row r="5" spans="1:3" x14ac:dyDescent="0.25">
      <c r="A5" s="2">
        <f t="shared" si="0"/>
        <v>42354</v>
      </c>
      <c r="B5" s="2" t="s">
        <v>28</v>
      </c>
      <c r="C5" s="3">
        <v>99.33</v>
      </c>
    </row>
    <row r="6" spans="1:3" x14ac:dyDescent="0.25">
      <c r="A6" s="2">
        <f t="shared" si="0"/>
        <v>42445</v>
      </c>
      <c r="B6" s="2" t="s">
        <v>29</v>
      </c>
      <c r="C6" s="3">
        <v>99.14</v>
      </c>
    </row>
    <row r="7" spans="1:3" x14ac:dyDescent="0.25">
      <c r="A7" s="2">
        <f t="shared" si="0"/>
        <v>42536</v>
      </c>
      <c r="B7" s="2" t="s">
        <v>30</v>
      </c>
      <c r="C7" s="3">
        <v>98.94</v>
      </c>
    </row>
    <row r="8" spans="1:3" x14ac:dyDescent="0.25">
      <c r="A8" s="2">
        <f>A7+98</f>
        <v>42634</v>
      </c>
      <c r="B8" s="2" t="s">
        <v>31</v>
      </c>
      <c r="C8" s="3">
        <v>98.74</v>
      </c>
    </row>
    <row r="9" spans="1:3" x14ac:dyDescent="0.25">
      <c r="A9" s="2">
        <f t="shared" si="0"/>
        <v>42725</v>
      </c>
      <c r="B9" s="2" t="s">
        <v>32</v>
      </c>
      <c r="C9" s="3">
        <v>98.28</v>
      </c>
    </row>
    <row r="10" spans="1:3" x14ac:dyDescent="0.25">
      <c r="A10" s="2">
        <f>A9+91-7</f>
        <v>42809</v>
      </c>
      <c r="B10" s="2" t="s">
        <v>33</v>
      </c>
      <c r="C10" s="3">
        <v>98.12</v>
      </c>
    </row>
    <row r="11" spans="1:3" x14ac:dyDescent="0.25">
      <c r="A11" s="2">
        <f>A10+98</f>
        <v>42907</v>
      </c>
      <c r="B11" s="2" t="s">
        <v>34</v>
      </c>
      <c r="C11" s="3">
        <v>97.97</v>
      </c>
    </row>
    <row r="12" spans="1:3" x14ac:dyDescent="0.25">
      <c r="A12" s="2">
        <f t="shared" si="0"/>
        <v>42998</v>
      </c>
      <c r="B12" s="2" t="s">
        <v>35</v>
      </c>
      <c r="C12" s="3">
        <v>97.85</v>
      </c>
    </row>
    <row r="13" spans="1:3" x14ac:dyDescent="0.25">
      <c r="A13" s="2">
        <f t="shared" si="0"/>
        <v>43089</v>
      </c>
      <c r="B13" s="2" t="s">
        <v>36</v>
      </c>
      <c r="C13" s="3">
        <v>97.734999999999999</v>
      </c>
    </row>
    <row r="14" spans="1:3" x14ac:dyDescent="0.25">
      <c r="A14" s="10">
        <f t="shared" si="0"/>
        <v>43180</v>
      </c>
      <c r="B14" s="18" t="s">
        <v>37</v>
      </c>
      <c r="C14" s="11">
        <v>97.66</v>
      </c>
    </row>
    <row r="15" spans="1:3" x14ac:dyDescent="0.25">
      <c r="A15" s="10">
        <f t="shared" si="0"/>
        <v>43271</v>
      </c>
      <c r="B15" s="18" t="s">
        <v>38</v>
      </c>
      <c r="C15" s="11">
        <v>97.584999999999994</v>
      </c>
    </row>
    <row r="16" spans="1:3" x14ac:dyDescent="0.25">
      <c r="A16" s="10">
        <f t="shared" si="0"/>
        <v>43362</v>
      </c>
      <c r="B16" s="18" t="s">
        <v>39</v>
      </c>
      <c r="C16" s="11">
        <v>97.52</v>
      </c>
    </row>
    <row r="17" spans="1:3" x14ac:dyDescent="0.25">
      <c r="A17" s="10">
        <f t="shared" si="0"/>
        <v>43453</v>
      </c>
      <c r="B17" s="18" t="s">
        <v>40</v>
      </c>
      <c r="C17" s="11">
        <v>97.454999999999998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Discount Curve</vt:lpstr>
      <vt:lpstr>Depos</vt:lpstr>
      <vt:lpstr>Futures</vt:lpstr>
      <vt:lpstr>DiscountFactors</vt:lpstr>
      <vt:lpstr>Spot</vt:lpstr>
    </vt:vector>
  </TitlesOfParts>
  <Company>Clark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Weinberger</dc:creator>
  <cp:lastModifiedBy>EDW</cp:lastModifiedBy>
  <dcterms:created xsi:type="dcterms:W3CDTF">2015-03-12T04:19:33Z</dcterms:created>
  <dcterms:modified xsi:type="dcterms:W3CDTF">2019-01-28T17:13:08Z</dcterms:modified>
</cp:coreProperties>
</file>