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/Documents/Programming/Flutter/roth_analysis/test/results/"/>
    </mc:Choice>
  </mc:AlternateContent>
  <xr:revisionPtr revIDLastSave="0" documentId="13_ncr:1_{FB841CF2-130C-A841-A3F2-9E1B549B7F73}" xr6:coauthVersionLast="47" xr6:coauthVersionMax="47" xr10:uidLastSave="{00000000-0000-0000-0000-000000000000}"/>
  <bookViews>
    <workbookView xWindow="8880" yWindow="1780" windowWidth="28040" windowHeight="17440" xr2:uid="{74158EB5-2C2F-F644-BEC5-0597726F838B}"/>
  </bookViews>
  <sheets>
    <sheet name="JustMarri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67" i="1" l="1"/>
  <c r="M260" i="1"/>
  <c r="M206" i="1"/>
  <c r="M104" i="1"/>
  <c r="J688" i="1"/>
  <c r="L687" i="1"/>
  <c r="K687" i="1"/>
  <c r="J687" i="1"/>
  <c r="L686" i="1"/>
  <c r="K686" i="1"/>
  <c r="J686" i="1"/>
  <c r="L685" i="1"/>
  <c r="M692" i="1" s="1"/>
  <c r="K685" i="1"/>
  <c r="J685" i="1"/>
  <c r="L684" i="1"/>
  <c r="K684" i="1"/>
  <c r="J684" i="1"/>
  <c r="L683" i="1"/>
  <c r="K683" i="1"/>
  <c r="J683" i="1"/>
  <c r="L682" i="1"/>
  <c r="L692" i="1" s="1"/>
  <c r="K682" i="1"/>
  <c r="J682" i="1"/>
  <c r="L681" i="1"/>
  <c r="K681" i="1"/>
  <c r="J681" i="1"/>
  <c r="L680" i="1"/>
  <c r="K680" i="1"/>
  <c r="J680" i="1"/>
  <c r="J692" i="1"/>
  <c r="J634" i="1"/>
  <c r="L633" i="1"/>
  <c r="K633" i="1"/>
  <c r="J633" i="1"/>
  <c r="L632" i="1"/>
  <c r="K632" i="1"/>
  <c r="J632" i="1"/>
  <c r="L631" i="1"/>
  <c r="K631" i="1"/>
  <c r="J631" i="1"/>
  <c r="L630" i="1"/>
  <c r="K630" i="1"/>
  <c r="J630" i="1"/>
  <c r="L629" i="1"/>
  <c r="K629" i="1"/>
  <c r="J629" i="1"/>
  <c r="L628" i="1"/>
  <c r="L638" i="1" s="1"/>
  <c r="K628" i="1"/>
  <c r="J628" i="1"/>
  <c r="L627" i="1"/>
  <c r="K627" i="1"/>
  <c r="J627" i="1"/>
  <c r="L626" i="1"/>
  <c r="K626" i="1"/>
  <c r="J626" i="1"/>
  <c r="J638" i="1"/>
  <c r="M638" i="1"/>
  <c r="L586" i="1"/>
  <c r="L520" i="1"/>
  <c r="L456" i="1"/>
  <c r="L390" i="1"/>
  <c r="L326" i="1"/>
  <c r="L272" i="1"/>
  <c r="L218" i="1"/>
  <c r="L116" i="1"/>
  <c r="L74" i="1"/>
  <c r="J582" i="1"/>
  <c r="L581" i="1"/>
  <c r="K581" i="1"/>
  <c r="J581" i="1"/>
  <c r="L580" i="1"/>
  <c r="K580" i="1"/>
  <c r="J580" i="1"/>
  <c r="L579" i="1"/>
  <c r="M586" i="1" s="1"/>
  <c r="K579" i="1"/>
  <c r="J579" i="1"/>
  <c r="L578" i="1"/>
  <c r="K578" i="1"/>
  <c r="J578" i="1"/>
  <c r="L577" i="1"/>
  <c r="K577" i="1"/>
  <c r="J577" i="1"/>
  <c r="L576" i="1"/>
  <c r="K576" i="1"/>
  <c r="J576" i="1"/>
  <c r="L575" i="1"/>
  <c r="K575" i="1"/>
  <c r="J575" i="1"/>
  <c r="L574" i="1"/>
  <c r="K574" i="1"/>
  <c r="J574" i="1"/>
  <c r="J583" i="1"/>
  <c r="K583" i="1" s="1"/>
  <c r="J516" i="1"/>
  <c r="L515" i="1"/>
  <c r="K515" i="1"/>
  <c r="J515" i="1"/>
  <c r="L514" i="1"/>
  <c r="K514" i="1"/>
  <c r="J514" i="1"/>
  <c r="L513" i="1"/>
  <c r="M520" i="1" s="1"/>
  <c r="K513" i="1"/>
  <c r="J513" i="1"/>
  <c r="L512" i="1"/>
  <c r="K512" i="1"/>
  <c r="J512" i="1"/>
  <c r="L511" i="1"/>
  <c r="K511" i="1"/>
  <c r="J511" i="1"/>
  <c r="L510" i="1"/>
  <c r="K510" i="1"/>
  <c r="J510" i="1"/>
  <c r="L509" i="1"/>
  <c r="K509" i="1"/>
  <c r="J509" i="1"/>
  <c r="L508" i="1"/>
  <c r="K508" i="1"/>
  <c r="J508" i="1"/>
  <c r="J520" i="1"/>
  <c r="J452" i="1"/>
  <c r="L451" i="1"/>
  <c r="K451" i="1"/>
  <c r="J451" i="1"/>
  <c r="L450" i="1"/>
  <c r="K450" i="1"/>
  <c r="J450" i="1"/>
  <c r="L449" i="1"/>
  <c r="M456" i="1" s="1"/>
  <c r="K449" i="1"/>
  <c r="J449" i="1"/>
  <c r="L448" i="1"/>
  <c r="K448" i="1"/>
  <c r="J448" i="1"/>
  <c r="L447" i="1"/>
  <c r="K447" i="1"/>
  <c r="J447" i="1"/>
  <c r="L446" i="1"/>
  <c r="K446" i="1"/>
  <c r="J446" i="1"/>
  <c r="L445" i="1"/>
  <c r="K445" i="1"/>
  <c r="J445" i="1"/>
  <c r="L444" i="1"/>
  <c r="K444" i="1"/>
  <c r="J444" i="1"/>
  <c r="J456" i="1"/>
  <c r="M321" i="1"/>
  <c r="J386" i="1"/>
  <c r="L385" i="1"/>
  <c r="K385" i="1"/>
  <c r="J385" i="1"/>
  <c r="L384" i="1"/>
  <c r="K384" i="1"/>
  <c r="J384" i="1"/>
  <c r="L383" i="1"/>
  <c r="M390" i="1" s="1"/>
  <c r="K383" i="1"/>
  <c r="J383" i="1"/>
  <c r="L382" i="1"/>
  <c r="K382" i="1"/>
  <c r="J382" i="1"/>
  <c r="L381" i="1"/>
  <c r="K381" i="1"/>
  <c r="J381" i="1"/>
  <c r="L380" i="1"/>
  <c r="K380" i="1"/>
  <c r="J380" i="1"/>
  <c r="L379" i="1"/>
  <c r="K379" i="1"/>
  <c r="J379" i="1"/>
  <c r="L378" i="1"/>
  <c r="K378" i="1"/>
  <c r="J378" i="1"/>
  <c r="K386" i="1"/>
  <c r="J322" i="1"/>
  <c r="J326" i="1" s="1"/>
  <c r="L321" i="1"/>
  <c r="K321" i="1"/>
  <c r="J321" i="1"/>
  <c r="L320" i="1"/>
  <c r="K320" i="1"/>
  <c r="J320" i="1"/>
  <c r="L319" i="1"/>
  <c r="K319" i="1"/>
  <c r="J319" i="1"/>
  <c r="L318" i="1"/>
  <c r="M326" i="1" s="1"/>
  <c r="K318" i="1"/>
  <c r="J318" i="1"/>
  <c r="L317" i="1"/>
  <c r="K317" i="1"/>
  <c r="J317" i="1"/>
  <c r="L316" i="1"/>
  <c r="K316" i="1"/>
  <c r="J316" i="1"/>
  <c r="L315" i="1"/>
  <c r="K315" i="1"/>
  <c r="J315" i="1"/>
  <c r="L314" i="1"/>
  <c r="K314" i="1"/>
  <c r="J314" i="1"/>
  <c r="J268" i="1"/>
  <c r="L267" i="1"/>
  <c r="K267" i="1"/>
  <c r="J267" i="1"/>
  <c r="L266" i="1"/>
  <c r="K266" i="1"/>
  <c r="J266" i="1"/>
  <c r="L265" i="1"/>
  <c r="K265" i="1"/>
  <c r="J265" i="1"/>
  <c r="L264" i="1"/>
  <c r="M272" i="1" s="1"/>
  <c r="K264" i="1"/>
  <c r="J264" i="1"/>
  <c r="L263" i="1"/>
  <c r="K263" i="1"/>
  <c r="J263" i="1"/>
  <c r="L262" i="1"/>
  <c r="K262" i="1"/>
  <c r="J262" i="1"/>
  <c r="L261" i="1"/>
  <c r="K261" i="1"/>
  <c r="J261" i="1"/>
  <c r="L260" i="1"/>
  <c r="K260" i="1"/>
  <c r="J260" i="1"/>
  <c r="J272" i="1"/>
  <c r="J104" i="1"/>
  <c r="J206" i="1"/>
  <c r="J214" i="1"/>
  <c r="L213" i="1"/>
  <c r="K213" i="1"/>
  <c r="J213" i="1"/>
  <c r="L212" i="1"/>
  <c r="K212" i="1"/>
  <c r="J212" i="1"/>
  <c r="L211" i="1"/>
  <c r="M218" i="1" s="1"/>
  <c r="K211" i="1"/>
  <c r="J211" i="1"/>
  <c r="L210" i="1"/>
  <c r="K210" i="1"/>
  <c r="J210" i="1"/>
  <c r="L209" i="1"/>
  <c r="K209" i="1"/>
  <c r="J209" i="1"/>
  <c r="L208" i="1"/>
  <c r="K208" i="1"/>
  <c r="J208" i="1"/>
  <c r="L207" i="1"/>
  <c r="K207" i="1"/>
  <c r="J207" i="1"/>
  <c r="L206" i="1"/>
  <c r="K206" i="1"/>
  <c r="J218" i="1"/>
  <c r="M69" i="1"/>
  <c r="M68" i="1"/>
  <c r="M67" i="1"/>
  <c r="M66" i="1"/>
  <c r="L111" i="1"/>
  <c r="L110" i="1"/>
  <c r="L109" i="1"/>
  <c r="L108" i="1"/>
  <c r="M116" i="1" s="1"/>
  <c r="L107" i="1"/>
  <c r="K111" i="1"/>
  <c r="K110" i="1"/>
  <c r="K109" i="1"/>
  <c r="K108" i="1"/>
  <c r="K107" i="1"/>
  <c r="J112" i="1"/>
  <c r="J113" i="1" s="1"/>
  <c r="K113" i="1" s="1"/>
  <c r="J111" i="1"/>
  <c r="J110" i="1"/>
  <c r="J109" i="1"/>
  <c r="J108" i="1"/>
  <c r="J107" i="1"/>
  <c r="M106" i="1"/>
  <c r="M208" i="1" s="1"/>
  <c r="M262" i="1" s="1"/>
  <c r="M316" i="1" s="1"/>
  <c r="M380" i="1" s="1"/>
  <c r="M446" i="1" s="1"/>
  <c r="M510" i="1" s="1"/>
  <c r="M576" i="1" s="1"/>
  <c r="M628" i="1" s="1"/>
  <c r="M682" i="1" s="1"/>
  <c r="M105" i="1"/>
  <c r="M207" i="1" s="1"/>
  <c r="M261" i="1" s="1"/>
  <c r="L106" i="1"/>
  <c r="K106" i="1"/>
  <c r="J106" i="1"/>
  <c r="L105" i="1"/>
  <c r="K105" i="1"/>
  <c r="J105" i="1"/>
  <c r="L104" i="1"/>
  <c r="K104" i="1"/>
  <c r="O74" i="1"/>
  <c r="M74" i="1"/>
  <c r="J74" i="1"/>
  <c r="K71" i="1"/>
  <c r="K70" i="1"/>
  <c r="J71" i="1"/>
  <c r="J70" i="1"/>
  <c r="L69" i="1"/>
  <c r="K69" i="1"/>
  <c r="J69" i="1"/>
  <c r="L68" i="1"/>
  <c r="K68" i="1"/>
  <c r="J68" i="1"/>
  <c r="L67" i="1"/>
  <c r="K67" i="1"/>
  <c r="J67" i="1"/>
  <c r="L66" i="1"/>
  <c r="K66" i="1"/>
  <c r="J66" i="1"/>
  <c r="M65" i="1"/>
  <c r="L65" i="1"/>
  <c r="K65" i="1"/>
  <c r="J65" i="1"/>
  <c r="M64" i="1"/>
  <c r="L64" i="1"/>
  <c r="K64" i="1"/>
  <c r="J64" i="1"/>
  <c r="M63" i="1"/>
  <c r="L63" i="1"/>
  <c r="K63" i="1"/>
  <c r="J63" i="1"/>
  <c r="M62" i="1"/>
  <c r="L62" i="1"/>
  <c r="J62" i="1"/>
  <c r="K62" i="1"/>
  <c r="M314" i="1" l="1"/>
  <c r="M378" i="1" s="1"/>
  <c r="M444" i="1" s="1"/>
  <c r="M508" i="1" s="1"/>
  <c r="M574" i="1" s="1"/>
  <c r="M626" i="1" s="1"/>
  <c r="M680" i="1" s="1"/>
  <c r="M315" i="1"/>
  <c r="M379" i="1" s="1"/>
  <c r="M445" i="1" s="1"/>
  <c r="M509" i="1" s="1"/>
  <c r="M575" i="1" s="1"/>
  <c r="M627" i="1" s="1"/>
  <c r="M681" i="1" s="1"/>
  <c r="O692" i="1"/>
  <c r="K688" i="1"/>
  <c r="J689" i="1"/>
  <c r="K689" i="1" s="1"/>
  <c r="O638" i="1"/>
  <c r="J635" i="1"/>
  <c r="K635" i="1" s="1"/>
  <c r="K634" i="1"/>
  <c r="K582" i="1"/>
  <c r="J586" i="1"/>
  <c r="O586" i="1" s="1"/>
  <c r="O520" i="1"/>
  <c r="K516" i="1"/>
  <c r="J517" i="1"/>
  <c r="K517" i="1" s="1"/>
  <c r="O456" i="1"/>
  <c r="K452" i="1"/>
  <c r="J453" i="1"/>
  <c r="K453" i="1" s="1"/>
  <c r="J387" i="1"/>
  <c r="K387" i="1" s="1"/>
  <c r="J390" i="1"/>
  <c r="O390" i="1" s="1"/>
  <c r="O326" i="1"/>
  <c r="K322" i="1"/>
  <c r="J323" i="1"/>
  <c r="K323" i="1" s="1"/>
  <c r="O272" i="1"/>
  <c r="K268" i="1"/>
  <c r="J269" i="1"/>
  <c r="K269" i="1" s="1"/>
  <c r="O218" i="1"/>
  <c r="J215" i="1"/>
  <c r="K215" i="1" s="1"/>
  <c r="K214" i="1"/>
  <c r="M111" i="1"/>
  <c r="M213" i="1" s="1"/>
  <c r="M108" i="1"/>
  <c r="M210" i="1" s="1"/>
  <c r="M264" i="1" s="1"/>
  <c r="M318" i="1" s="1"/>
  <c r="M382" i="1" s="1"/>
  <c r="M448" i="1" s="1"/>
  <c r="M512" i="1" s="1"/>
  <c r="M578" i="1" s="1"/>
  <c r="M630" i="1" s="1"/>
  <c r="M684" i="1" s="1"/>
  <c r="M109" i="1"/>
  <c r="M211" i="1" s="1"/>
  <c r="M265" i="1" s="1"/>
  <c r="M319" i="1" s="1"/>
  <c r="M383" i="1" s="1"/>
  <c r="M449" i="1" s="1"/>
  <c r="M513" i="1" s="1"/>
  <c r="M579" i="1" s="1"/>
  <c r="M631" i="1" s="1"/>
  <c r="M685" i="1" s="1"/>
  <c r="M110" i="1"/>
  <c r="M212" i="1" s="1"/>
  <c r="M266" i="1" s="1"/>
  <c r="M320" i="1" s="1"/>
  <c r="M107" i="1"/>
  <c r="M209" i="1" s="1"/>
  <c r="M263" i="1" s="1"/>
  <c r="M317" i="1" s="1"/>
  <c r="M381" i="1" s="1"/>
  <c r="M447" i="1" s="1"/>
  <c r="M511" i="1" s="1"/>
  <c r="M577" i="1" s="1"/>
  <c r="M629" i="1" s="1"/>
  <c r="M683" i="1" s="1"/>
  <c r="J116" i="1"/>
  <c r="O116" i="1" s="1"/>
  <c r="K112" i="1"/>
  <c r="M385" i="1" l="1"/>
  <c r="M451" i="1" s="1"/>
  <c r="M515" i="1" s="1"/>
  <c r="M581" i="1" s="1"/>
  <c r="M633" i="1" s="1"/>
  <c r="M687" i="1" s="1"/>
  <c r="M384" i="1"/>
  <c r="M450" i="1" s="1"/>
  <c r="M514" i="1" s="1"/>
  <c r="M580" i="1" s="1"/>
  <c r="M632" i="1" s="1"/>
  <c r="M686" i="1" s="1"/>
</calcChain>
</file>

<file path=xl/sharedStrings.xml><?xml version="1.0" encoding="utf-8"?>
<sst xmlns="http://schemas.openxmlformats.org/spreadsheetml/2006/main" count="2782" uniqueCount="186">
  <si>
    <t>Date</t>
  </si>
  <si>
    <t xml:space="preserve"> Type</t>
  </si>
  <si>
    <t xml:space="preserve"> Account</t>
  </si>
  <si>
    <t xml:space="preserve"> Amount</t>
  </si>
  <si>
    <t xml:space="preserve"> Balance</t>
  </si>
  <si>
    <t xml:space="preserve"> Memo</t>
  </si>
  <si>
    <t>2025/01</t>
  </si>
  <si>
    <t>Deposit</t>
  </si>
  <si>
    <t>Savings</t>
  </si>
  <si>
    <t>Monthly Employment income for Self</t>
  </si>
  <si>
    <t>Payment</t>
  </si>
  <si>
    <t>FICA taxes for self/spouse</t>
  </si>
  <si>
    <t>Medicare taxes for self/spouse</t>
  </si>
  <si>
    <t>Federal Income taxes for self/spouse</t>
  </si>
  <si>
    <t>Monthly living expenses</t>
  </si>
  <si>
    <t>2025/02</t>
  </si>
  <si>
    <t>2025/03</t>
  </si>
  <si>
    <t>2025/04</t>
  </si>
  <si>
    <t>2025/05</t>
  </si>
  <si>
    <t>2025/06</t>
  </si>
  <si>
    <t>2025/07</t>
  </si>
  <si>
    <t>2025/08</t>
  </si>
  <si>
    <t>2025/09</t>
  </si>
  <si>
    <t>2025/10</t>
  </si>
  <si>
    <t>2025/11</t>
  </si>
  <si>
    <t>2025/12</t>
  </si>
  <si>
    <t>2025/00</t>
  </si>
  <si>
    <t>AccountInfo</t>
  </si>
  <si>
    <t>Account balance</t>
  </si>
  <si>
    <t>Savings2</t>
  </si>
  <si>
    <t>Brokerage</t>
  </si>
  <si>
    <t>Brokerage2</t>
  </si>
  <si>
    <t>IRA</t>
  </si>
  <si>
    <t>IRA2</t>
  </si>
  <si>
    <t>Roth</t>
  </si>
  <si>
    <t>Roth2</t>
  </si>
  <si>
    <t>TaxInfo</t>
  </si>
  <si>
    <t>FICA</t>
  </si>
  <si>
    <t>FICA Tax</t>
  </si>
  <si>
    <t>Medicare</t>
  </si>
  <si>
    <t>Medicare Tax</t>
  </si>
  <si>
    <t>IRMAA</t>
  </si>
  <si>
    <t>IRMAA Tax</t>
  </si>
  <si>
    <t>CapGins</t>
  </si>
  <si>
    <t>Capital Gains Income</t>
  </si>
  <si>
    <t>AGI</t>
  </si>
  <si>
    <t>Adjusted Gross Income</t>
  </si>
  <si>
    <t>FederalTax</t>
  </si>
  <si>
    <t>Federal income tax</t>
  </si>
  <si>
    <t>StateTax</t>
  </si>
  <si>
    <t>State income tax</t>
  </si>
  <si>
    <t>LocalTax</t>
  </si>
  <si>
    <t>Local income tax</t>
  </si>
  <si>
    <t>2026/01</t>
  </si>
  <si>
    <t>2026/02</t>
  </si>
  <si>
    <t>2026/03</t>
  </si>
  <si>
    <t>2026/04</t>
  </si>
  <si>
    <t>2026/05</t>
  </si>
  <si>
    <t>2026/06</t>
  </si>
  <si>
    <t>Withdraw</t>
  </si>
  <si>
    <t>Cover monthly taxes &amp; living expenses</t>
  </si>
  <si>
    <t>2026/07</t>
  </si>
  <si>
    <t>2026/08</t>
  </si>
  <si>
    <t>2026/09</t>
  </si>
  <si>
    <t>2026/10</t>
  </si>
  <si>
    <t>2026/11</t>
  </si>
  <si>
    <t>2026/12</t>
  </si>
  <si>
    <t>2026/00</t>
  </si>
  <si>
    <t>2027/01</t>
  </si>
  <si>
    <t>Monthly Employment income for Spouse</t>
  </si>
  <si>
    <t>2027/02</t>
  </si>
  <si>
    <t>2027/03</t>
  </si>
  <si>
    <t>2027/04</t>
  </si>
  <si>
    <t>2027/05</t>
  </si>
  <si>
    <t>2027/06</t>
  </si>
  <si>
    <t>2027/07</t>
  </si>
  <si>
    <t>2027/08</t>
  </si>
  <si>
    <t>2027/09</t>
  </si>
  <si>
    <t>2027/10</t>
  </si>
  <si>
    <t>2027/11</t>
  </si>
  <si>
    <t>2027/12</t>
  </si>
  <si>
    <t>2027/00</t>
  </si>
  <si>
    <t>2028/01</t>
  </si>
  <si>
    <t>2028/02</t>
  </si>
  <si>
    <t>2028/03</t>
  </si>
  <si>
    <t>2028/04</t>
  </si>
  <si>
    <t>2028/05</t>
  </si>
  <si>
    <t>2028/06</t>
  </si>
  <si>
    <t>2028/07</t>
  </si>
  <si>
    <t>2028/08</t>
  </si>
  <si>
    <t>2028/09</t>
  </si>
  <si>
    <t>2028/10</t>
  </si>
  <si>
    <t>2028/11</t>
  </si>
  <si>
    <t>2028/12</t>
  </si>
  <si>
    <t>2028/00</t>
  </si>
  <si>
    <t>2029/01</t>
  </si>
  <si>
    <t>2029/02</t>
  </si>
  <si>
    <t>2029/03</t>
  </si>
  <si>
    <t>2029/04</t>
  </si>
  <si>
    <t>2029/05</t>
  </si>
  <si>
    <t>2029/06</t>
  </si>
  <si>
    <t>2029/07</t>
  </si>
  <si>
    <t>2029/08</t>
  </si>
  <si>
    <t>2029/09</t>
  </si>
  <si>
    <t>2029/10</t>
  </si>
  <si>
    <t>2029/11</t>
  </si>
  <si>
    <t>2029/12</t>
  </si>
  <si>
    <t>2029/00</t>
  </si>
  <si>
    <t>2030/01</t>
  </si>
  <si>
    <t>2030/02</t>
  </si>
  <si>
    <t>2030/03</t>
  </si>
  <si>
    <t>2030/04</t>
  </si>
  <si>
    <t>2030/05</t>
  </si>
  <si>
    <t>2030/06</t>
  </si>
  <si>
    <t>2030/07</t>
  </si>
  <si>
    <t>2030/08</t>
  </si>
  <si>
    <t>2030/09</t>
  </si>
  <si>
    <t>2030/10</t>
  </si>
  <si>
    <t>2030/11</t>
  </si>
  <si>
    <t>2030/12</t>
  </si>
  <si>
    <t>2030/00</t>
  </si>
  <si>
    <t>2031/01</t>
  </si>
  <si>
    <t>2031/02</t>
  </si>
  <si>
    <t>2031/03</t>
  </si>
  <si>
    <t>2031/04</t>
  </si>
  <si>
    <t>2031/05</t>
  </si>
  <si>
    <t>2031/06</t>
  </si>
  <si>
    <t>2031/07</t>
  </si>
  <si>
    <t>2031/08</t>
  </si>
  <si>
    <t>2031/09</t>
  </si>
  <si>
    <t>2031/10</t>
  </si>
  <si>
    <t>2031/11</t>
  </si>
  <si>
    <t>2031/12</t>
  </si>
  <si>
    <t>2031/00</t>
  </si>
  <si>
    <t>2032/01</t>
  </si>
  <si>
    <t>2032/02</t>
  </si>
  <si>
    <t>2032/03</t>
  </si>
  <si>
    <t>2032/04</t>
  </si>
  <si>
    <t>2032/05</t>
  </si>
  <si>
    <t>2032/06</t>
  </si>
  <si>
    <t>2032/07</t>
  </si>
  <si>
    <t>2032/08</t>
  </si>
  <si>
    <t>2032/09</t>
  </si>
  <si>
    <t>2032/10</t>
  </si>
  <si>
    <t>2032/11</t>
  </si>
  <si>
    <t>2032/12</t>
  </si>
  <si>
    <t>2032/00</t>
  </si>
  <si>
    <t>2033/01</t>
  </si>
  <si>
    <t>2033/02</t>
  </si>
  <si>
    <t>2033/03</t>
  </si>
  <si>
    <t>2033/04</t>
  </si>
  <si>
    <t>2033/05</t>
  </si>
  <si>
    <t>2033/06</t>
  </si>
  <si>
    <t>2033/07</t>
  </si>
  <si>
    <t>2033/08</t>
  </si>
  <si>
    <t>2033/09</t>
  </si>
  <si>
    <t>2033/10</t>
  </si>
  <si>
    <t>2033/11</t>
  </si>
  <si>
    <t>2033/12</t>
  </si>
  <si>
    <t>2033/00</t>
  </si>
  <si>
    <t>2034/01</t>
  </si>
  <si>
    <t>2034/02</t>
  </si>
  <si>
    <t>2034/03</t>
  </si>
  <si>
    <t>2034/04</t>
  </si>
  <si>
    <t>2034/05</t>
  </si>
  <si>
    <t>2034/06</t>
  </si>
  <si>
    <t>2034/07</t>
  </si>
  <si>
    <t>2034/08</t>
  </si>
  <si>
    <t>2034/09</t>
  </si>
  <si>
    <t>2034/10</t>
  </si>
  <si>
    <t>2034/11</t>
  </si>
  <si>
    <t>2034/12</t>
  </si>
  <si>
    <t>2034/00</t>
  </si>
  <si>
    <t>2035/01</t>
  </si>
  <si>
    <t>2035/02</t>
  </si>
  <si>
    <t>2035/03</t>
  </si>
  <si>
    <t>2035/04</t>
  </si>
  <si>
    <t>2035/05</t>
  </si>
  <si>
    <t>2035/06</t>
  </si>
  <si>
    <t>2035/07</t>
  </si>
  <si>
    <t>2035/08</t>
  </si>
  <si>
    <t>2035/09</t>
  </si>
  <si>
    <t>2035/10</t>
  </si>
  <si>
    <t>2035/11</t>
  </si>
  <si>
    <t>2035/12</t>
  </si>
  <si>
    <t>2035/00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</si>
</sst>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4A949-D2AC-8341-B012-7A995BD36465}">
  <dimension ref="A1:O695"/>
  <sheetViews>
    <sheetView tabSelected="1" topLeftCell="A345" workbookViewId="0">
      <selection activeCell="D662" sqref="D662"/>
    </sheetView>
  </sheetViews>
  <sheetFormatPr baseColWidth="10" defaultRowHeight="16" x14ac:dyDescent="0.2"/>
  <cols>
    <col min="13" max="13" width="12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7</v>
      </c>
      <c r="C2" t="s">
        <v>8</v>
      </c>
      <c r="D2">
        <v>5000</v>
      </c>
      <c r="E2">
        <v>125000</v>
      </c>
      <c r="F2" t="s">
        <v>9</v>
      </c>
    </row>
    <row r="3" spans="1:6" x14ac:dyDescent="0.2">
      <c r="A3" t="s">
        <v>6</v>
      </c>
      <c r="B3" t="s">
        <v>10</v>
      </c>
      <c r="C3" t="s">
        <v>8</v>
      </c>
      <c r="D3">
        <v>310</v>
      </c>
      <c r="E3">
        <v>124690</v>
      </c>
      <c r="F3" t="s">
        <v>11</v>
      </c>
    </row>
    <row r="4" spans="1:6" x14ac:dyDescent="0.2">
      <c r="A4" t="s">
        <v>6</v>
      </c>
      <c r="B4" t="s">
        <v>10</v>
      </c>
      <c r="C4" t="s">
        <v>8</v>
      </c>
      <c r="D4">
        <v>72.5</v>
      </c>
      <c r="E4">
        <v>124617.5</v>
      </c>
      <c r="F4" t="s">
        <v>12</v>
      </c>
    </row>
    <row r="5" spans="1:6" x14ac:dyDescent="0.2">
      <c r="A5" t="s">
        <v>6</v>
      </c>
      <c r="B5" t="s">
        <v>10</v>
      </c>
      <c r="C5" t="s">
        <v>8</v>
      </c>
      <c r="D5">
        <v>253.83</v>
      </c>
      <c r="E5">
        <v>124363.67</v>
      </c>
      <c r="F5" t="s">
        <v>13</v>
      </c>
    </row>
    <row r="6" spans="1:6" x14ac:dyDescent="0.2">
      <c r="A6" t="s">
        <v>6</v>
      </c>
      <c r="B6" t="s">
        <v>10</v>
      </c>
      <c r="C6" t="s">
        <v>8</v>
      </c>
      <c r="D6">
        <v>10000</v>
      </c>
      <c r="E6">
        <v>114363.67</v>
      </c>
      <c r="F6" t="s">
        <v>14</v>
      </c>
    </row>
    <row r="7" spans="1:6" x14ac:dyDescent="0.2">
      <c r="A7" t="s">
        <v>15</v>
      </c>
      <c r="B7" t="s">
        <v>7</v>
      </c>
      <c r="C7" t="s">
        <v>8</v>
      </c>
      <c r="D7">
        <v>5000</v>
      </c>
      <c r="E7">
        <v>119363.67</v>
      </c>
      <c r="F7" t="s">
        <v>9</v>
      </c>
    </row>
    <row r="8" spans="1:6" x14ac:dyDescent="0.2">
      <c r="A8" t="s">
        <v>15</v>
      </c>
      <c r="B8" t="s">
        <v>10</v>
      </c>
      <c r="C8" t="s">
        <v>8</v>
      </c>
      <c r="D8">
        <v>310</v>
      </c>
      <c r="E8">
        <v>119053.67</v>
      </c>
      <c r="F8" t="s">
        <v>11</v>
      </c>
    </row>
    <row r="9" spans="1:6" x14ac:dyDescent="0.2">
      <c r="A9" t="s">
        <v>15</v>
      </c>
      <c r="B9" t="s">
        <v>10</v>
      </c>
      <c r="C9" t="s">
        <v>8</v>
      </c>
      <c r="D9">
        <v>72.5</v>
      </c>
      <c r="E9">
        <v>118981.17</v>
      </c>
      <c r="F9" t="s">
        <v>12</v>
      </c>
    </row>
    <row r="10" spans="1:6" x14ac:dyDescent="0.2">
      <c r="A10" t="s">
        <v>15</v>
      </c>
      <c r="B10" t="s">
        <v>10</v>
      </c>
      <c r="C10" t="s">
        <v>8</v>
      </c>
      <c r="D10">
        <v>253.83</v>
      </c>
      <c r="E10">
        <v>118727.34</v>
      </c>
      <c r="F10" t="s">
        <v>13</v>
      </c>
    </row>
    <row r="11" spans="1:6" x14ac:dyDescent="0.2">
      <c r="A11" t="s">
        <v>15</v>
      </c>
      <c r="B11" t="s">
        <v>10</v>
      </c>
      <c r="C11" t="s">
        <v>8</v>
      </c>
      <c r="D11">
        <v>10000</v>
      </c>
      <c r="E11">
        <v>108727.34</v>
      </c>
      <c r="F11" t="s">
        <v>14</v>
      </c>
    </row>
    <row r="12" spans="1:6" x14ac:dyDescent="0.2">
      <c r="A12" t="s">
        <v>16</v>
      </c>
      <c r="B12" t="s">
        <v>7</v>
      </c>
      <c r="C12" t="s">
        <v>8</v>
      </c>
      <c r="D12">
        <v>5000</v>
      </c>
      <c r="E12">
        <v>113727.34</v>
      </c>
      <c r="F12" t="s">
        <v>9</v>
      </c>
    </row>
    <row r="13" spans="1:6" x14ac:dyDescent="0.2">
      <c r="A13" t="s">
        <v>16</v>
      </c>
      <c r="B13" t="s">
        <v>10</v>
      </c>
      <c r="C13" t="s">
        <v>8</v>
      </c>
      <c r="D13">
        <v>310</v>
      </c>
      <c r="E13">
        <v>113417.34</v>
      </c>
      <c r="F13" t="s">
        <v>11</v>
      </c>
    </row>
    <row r="14" spans="1:6" x14ac:dyDescent="0.2">
      <c r="A14" t="s">
        <v>16</v>
      </c>
      <c r="B14" t="s">
        <v>10</v>
      </c>
      <c r="C14" t="s">
        <v>8</v>
      </c>
      <c r="D14">
        <v>72.5</v>
      </c>
      <c r="E14">
        <v>113344.84</v>
      </c>
      <c r="F14" t="s">
        <v>12</v>
      </c>
    </row>
    <row r="15" spans="1:6" x14ac:dyDescent="0.2">
      <c r="A15" t="s">
        <v>16</v>
      </c>
      <c r="B15" t="s">
        <v>10</v>
      </c>
      <c r="C15" t="s">
        <v>8</v>
      </c>
      <c r="D15">
        <v>253.83</v>
      </c>
      <c r="E15">
        <v>113091.01</v>
      </c>
      <c r="F15" t="s">
        <v>13</v>
      </c>
    </row>
    <row r="16" spans="1:6" x14ac:dyDescent="0.2">
      <c r="A16" t="s">
        <v>16</v>
      </c>
      <c r="B16" t="s">
        <v>10</v>
      </c>
      <c r="C16" t="s">
        <v>8</v>
      </c>
      <c r="D16">
        <v>10000</v>
      </c>
      <c r="E16">
        <v>103091.01</v>
      </c>
      <c r="F16" t="s">
        <v>14</v>
      </c>
    </row>
    <row r="17" spans="1:6" x14ac:dyDescent="0.2">
      <c r="A17" t="s">
        <v>17</v>
      </c>
      <c r="B17" t="s">
        <v>7</v>
      </c>
      <c r="C17" t="s">
        <v>8</v>
      </c>
      <c r="D17">
        <v>5000</v>
      </c>
      <c r="E17">
        <v>108091.01</v>
      </c>
      <c r="F17" t="s">
        <v>9</v>
      </c>
    </row>
    <row r="18" spans="1:6" x14ac:dyDescent="0.2">
      <c r="A18" t="s">
        <v>17</v>
      </c>
      <c r="B18" t="s">
        <v>10</v>
      </c>
      <c r="C18" t="s">
        <v>8</v>
      </c>
      <c r="D18">
        <v>310</v>
      </c>
      <c r="E18">
        <v>107781.01</v>
      </c>
      <c r="F18" t="s">
        <v>11</v>
      </c>
    </row>
    <row r="19" spans="1:6" x14ac:dyDescent="0.2">
      <c r="A19" t="s">
        <v>17</v>
      </c>
      <c r="B19" t="s">
        <v>10</v>
      </c>
      <c r="C19" t="s">
        <v>8</v>
      </c>
      <c r="D19">
        <v>72.5</v>
      </c>
      <c r="E19">
        <v>107708.51</v>
      </c>
      <c r="F19" t="s">
        <v>12</v>
      </c>
    </row>
    <row r="20" spans="1:6" x14ac:dyDescent="0.2">
      <c r="A20" t="s">
        <v>17</v>
      </c>
      <c r="B20" t="s">
        <v>10</v>
      </c>
      <c r="C20" t="s">
        <v>8</v>
      </c>
      <c r="D20">
        <v>253.83</v>
      </c>
      <c r="E20">
        <v>107454.68</v>
      </c>
      <c r="F20" t="s">
        <v>13</v>
      </c>
    </row>
    <row r="21" spans="1:6" x14ac:dyDescent="0.2">
      <c r="A21" t="s">
        <v>17</v>
      </c>
      <c r="B21" t="s">
        <v>10</v>
      </c>
      <c r="C21" t="s">
        <v>8</v>
      </c>
      <c r="D21">
        <v>10000</v>
      </c>
      <c r="E21">
        <v>97454.68</v>
      </c>
      <c r="F21" t="s">
        <v>14</v>
      </c>
    </row>
    <row r="22" spans="1:6" x14ac:dyDescent="0.2">
      <c r="A22" t="s">
        <v>18</v>
      </c>
      <c r="B22" t="s">
        <v>7</v>
      </c>
      <c r="C22" t="s">
        <v>8</v>
      </c>
      <c r="D22">
        <v>5000</v>
      </c>
      <c r="E22">
        <v>102454.68</v>
      </c>
      <c r="F22" t="s">
        <v>9</v>
      </c>
    </row>
    <row r="23" spans="1:6" x14ac:dyDescent="0.2">
      <c r="A23" t="s">
        <v>18</v>
      </c>
      <c r="B23" t="s">
        <v>10</v>
      </c>
      <c r="C23" t="s">
        <v>8</v>
      </c>
      <c r="D23">
        <v>310</v>
      </c>
      <c r="E23">
        <v>102144.68</v>
      </c>
      <c r="F23" t="s">
        <v>11</v>
      </c>
    </row>
    <row r="24" spans="1:6" x14ac:dyDescent="0.2">
      <c r="A24" t="s">
        <v>18</v>
      </c>
      <c r="B24" t="s">
        <v>10</v>
      </c>
      <c r="C24" t="s">
        <v>8</v>
      </c>
      <c r="D24">
        <v>72.5</v>
      </c>
      <c r="E24">
        <v>102072.18</v>
      </c>
      <c r="F24" t="s">
        <v>12</v>
      </c>
    </row>
    <row r="25" spans="1:6" x14ac:dyDescent="0.2">
      <c r="A25" t="s">
        <v>18</v>
      </c>
      <c r="B25" t="s">
        <v>10</v>
      </c>
      <c r="C25" t="s">
        <v>8</v>
      </c>
      <c r="D25">
        <v>253.83</v>
      </c>
      <c r="E25">
        <v>101818.35</v>
      </c>
      <c r="F25" t="s">
        <v>13</v>
      </c>
    </row>
    <row r="26" spans="1:6" x14ac:dyDescent="0.2">
      <c r="A26" t="s">
        <v>18</v>
      </c>
      <c r="B26" t="s">
        <v>10</v>
      </c>
      <c r="C26" t="s">
        <v>8</v>
      </c>
      <c r="D26">
        <v>10000</v>
      </c>
      <c r="E26">
        <v>91818.35</v>
      </c>
      <c r="F26" t="s">
        <v>14</v>
      </c>
    </row>
    <row r="27" spans="1:6" x14ac:dyDescent="0.2">
      <c r="A27" t="s">
        <v>19</v>
      </c>
      <c r="B27" t="s">
        <v>7</v>
      </c>
      <c r="C27" t="s">
        <v>8</v>
      </c>
      <c r="D27">
        <v>5000</v>
      </c>
      <c r="E27">
        <v>96818.35</v>
      </c>
      <c r="F27" t="s">
        <v>9</v>
      </c>
    </row>
    <row r="28" spans="1:6" x14ac:dyDescent="0.2">
      <c r="A28" t="s">
        <v>19</v>
      </c>
      <c r="B28" t="s">
        <v>10</v>
      </c>
      <c r="C28" t="s">
        <v>8</v>
      </c>
      <c r="D28">
        <v>310</v>
      </c>
      <c r="E28">
        <v>96508.35</v>
      </c>
      <c r="F28" t="s">
        <v>11</v>
      </c>
    </row>
    <row r="29" spans="1:6" x14ac:dyDescent="0.2">
      <c r="A29" t="s">
        <v>19</v>
      </c>
      <c r="B29" t="s">
        <v>10</v>
      </c>
      <c r="C29" t="s">
        <v>8</v>
      </c>
      <c r="D29">
        <v>72.5</v>
      </c>
      <c r="E29">
        <v>96435.85</v>
      </c>
      <c r="F29" t="s">
        <v>12</v>
      </c>
    </row>
    <row r="30" spans="1:6" x14ac:dyDescent="0.2">
      <c r="A30" t="s">
        <v>19</v>
      </c>
      <c r="B30" t="s">
        <v>10</v>
      </c>
      <c r="C30" t="s">
        <v>8</v>
      </c>
      <c r="D30">
        <v>253.84</v>
      </c>
      <c r="E30">
        <v>96182.01</v>
      </c>
      <c r="F30" t="s">
        <v>13</v>
      </c>
    </row>
    <row r="31" spans="1:6" x14ac:dyDescent="0.2">
      <c r="A31" t="s">
        <v>19</v>
      </c>
      <c r="B31" t="s">
        <v>10</v>
      </c>
      <c r="C31" t="s">
        <v>8</v>
      </c>
      <c r="D31">
        <v>10000</v>
      </c>
      <c r="E31">
        <v>86182.01</v>
      </c>
      <c r="F31" t="s">
        <v>14</v>
      </c>
    </row>
    <row r="32" spans="1:6" x14ac:dyDescent="0.2">
      <c r="A32" t="s">
        <v>20</v>
      </c>
      <c r="B32" t="s">
        <v>7</v>
      </c>
      <c r="C32" t="s">
        <v>8</v>
      </c>
      <c r="D32">
        <v>5000</v>
      </c>
      <c r="E32">
        <v>91182.01</v>
      </c>
      <c r="F32" t="s">
        <v>9</v>
      </c>
    </row>
    <row r="33" spans="1:6" x14ac:dyDescent="0.2">
      <c r="A33" t="s">
        <v>20</v>
      </c>
      <c r="B33" t="s">
        <v>10</v>
      </c>
      <c r="C33" t="s">
        <v>8</v>
      </c>
      <c r="D33">
        <v>310</v>
      </c>
      <c r="E33">
        <v>90872.01</v>
      </c>
      <c r="F33" t="s">
        <v>11</v>
      </c>
    </row>
    <row r="34" spans="1:6" x14ac:dyDescent="0.2">
      <c r="A34" t="s">
        <v>20</v>
      </c>
      <c r="B34" t="s">
        <v>10</v>
      </c>
      <c r="C34" t="s">
        <v>8</v>
      </c>
      <c r="D34">
        <v>72.5</v>
      </c>
      <c r="E34">
        <v>90799.51</v>
      </c>
      <c r="F34" t="s">
        <v>12</v>
      </c>
    </row>
    <row r="35" spans="1:6" x14ac:dyDescent="0.2">
      <c r="A35" t="s">
        <v>20</v>
      </c>
      <c r="B35" t="s">
        <v>10</v>
      </c>
      <c r="C35" t="s">
        <v>8</v>
      </c>
      <c r="D35">
        <v>253.84</v>
      </c>
      <c r="E35">
        <v>90545.67</v>
      </c>
      <c r="F35" t="s">
        <v>13</v>
      </c>
    </row>
    <row r="36" spans="1:6" x14ac:dyDescent="0.2">
      <c r="A36" t="s">
        <v>20</v>
      </c>
      <c r="B36" t="s">
        <v>10</v>
      </c>
      <c r="C36" t="s">
        <v>8</v>
      </c>
      <c r="D36">
        <v>10000</v>
      </c>
      <c r="E36">
        <v>80545.67</v>
      </c>
      <c r="F36" t="s">
        <v>14</v>
      </c>
    </row>
    <row r="37" spans="1:6" x14ac:dyDescent="0.2">
      <c r="A37" t="s">
        <v>21</v>
      </c>
      <c r="B37" t="s">
        <v>7</v>
      </c>
      <c r="C37" t="s">
        <v>8</v>
      </c>
      <c r="D37">
        <v>5000</v>
      </c>
      <c r="E37">
        <v>85545.67</v>
      </c>
      <c r="F37" t="s">
        <v>9</v>
      </c>
    </row>
    <row r="38" spans="1:6" x14ac:dyDescent="0.2">
      <c r="A38" t="s">
        <v>21</v>
      </c>
      <c r="B38" t="s">
        <v>10</v>
      </c>
      <c r="C38" t="s">
        <v>8</v>
      </c>
      <c r="D38">
        <v>310</v>
      </c>
      <c r="E38">
        <v>85235.67</v>
      </c>
      <c r="F38" t="s">
        <v>11</v>
      </c>
    </row>
    <row r="39" spans="1:6" x14ac:dyDescent="0.2">
      <c r="A39" t="s">
        <v>21</v>
      </c>
      <c r="B39" t="s">
        <v>10</v>
      </c>
      <c r="C39" t="s">
        <v>8</v>
      </c>
      <c r="D39">
        <v>72.5</v>
      </c>
      <c r="E39">
        <v>85163.17</v>
      </c>
      <c r="F39" t="s">
        <v>12</v>
      </c>
    </row>
    <row r="40" spans="1:6" x14ac:dyDescent="0.2">
      <c r="A40" t="s">
        <v>21</v>
      </c>
      <c r="B40" t="s">
        <v>10</v>
      </c>
      <c r="C40" t="s">
        <v>8</v>
      </c>
      <c r="D40">
        <v>253.84</v>
      </c>
      <c r="E40">
        <v>84909.33</v>
      </c>
      <c r="F40" t="s">
        <v>13</v>
      </c>
    </row>
    <row r="41" spans="1:6" x14ac:dyDescent="0.2">
      <c r="A41" t="s">
        <v>21</v>
      </c>
      <c r="B41" t="s">
        <v>10</v>
      </c>
      <c r="C41" t="s">
        <v>8</v>
      </c>
      <c r="D41">
        <v>10000</v>
      </c>
      <c r="E41">
        <v>74909.33</v>
      </c>
      <c r="F41" t="s">
        <v>14</v>
      </c>
    </row>
    <row r="42" spans="1:6" x14ac:dyDescent="0.2">
      <c r="A42" t="s">
        <v>22</v>
      </c>
      <c r="B42" t="s">
        <v>7</v>
      </c>
      <c r="C42" t="s">
        <v>8</v>
      </c>
      <c r="D42">
        <v>5000</v>
      </c>
      <c r="E42">
        <v>79909.33</v>
      </c>
      <c r="F42" t="s">
        <v>9</v>
      </c>
    </row>
    <row r="43" spans="1:6" x14ac:dyDescent="0.2">
      <c r="A43" t="s">
        <v>22</v>
      </c>
      <c r="B43" t="s">
        <v>10</v>
      </c>
      <c r="C43" t="s">
        <v>8</v>
      </c>
      <c r="D43">
        <v>310</v>
      </c>
      <c r="E43">
        <v>79599.33</v>
      </c>
      <c r="F43" t="s">
        <v>11</v>
      </c>
    </row>
    <row r="44" spans="1:6" x14ac:dyDescent="0.2">
      <c r="A44" t="s">
        <v>22</v>
      </c>
      <c r="B44" t="s">
        <v>10</v>
      </c>
      <c r="C44" t="s">
        <v>8</v>
      </c>
      <c r="D44">
        <v>72.5</v>
      </c>
      <c r="E44">
        <v>79526.83</v>
      </c>
      <c r="F44" t="s">
        <v>12</v>
      </c>
    </row>
    <row r="45" spans="1:6" x14ac:dyDescent="0.2">
      <c r="A45" t="s">
        <v>22</v>
      </c>
      <c r="B45" t="s">
        <v>10</v>
      </c>
      <c r="C45" t="s">
        <v>8</v>
      </c>
      <c r="D45">
        <v>253.84</v>
      </c>
      <c r="E45">
        <v>79272.990000000005</v>
      </c>
      <c r="F45" t="s">
        <v>13</v>
      </c>
    </row>
    <row r="46" spans="1:6" x14ac:dyDescent="0.2">
      <c r="A46" t="s">
        <v>22</v>
      </c>
      <c r="B46" t="s">
        <v>10</v>
      </c>
      <c r="C46" t="s">
        <v>8</v>
      </c>
      <c r="D46">
        <v>10000</v>
      </c>
      <c r="E46">
        <v>69272.990000000005</v>
      </c>
      <c r="F46" t="s">
        <v>14</v>
      </c>
    </row>
    <row r="47" spans="1:6" x14ac:dyDescent="0.2">
      <c r="A47" t="s">
        <v>23</v>
      </c>
      <c r="B47" t="s">
        <v>7</v>
      </c>
      <c r="C47" t="s">
        <v>8</v>
      </c>
      <c r="D47">
        <v>5000</v>
      </c>
      <c r="E47">
        <v>74272.990000000005</v>
      </c>
      <c r="F47" t="s">
        <v>9</v>
      </c>
    </row>
    <row r="48" spans="1:6" x14ac:dyDescent="0.2">
      <c r="A48" t="s">
        <v>23</v>
      </c>
      <c r="B48" t="s">
        <v>10</v>
      </c>
      <c r="C48" t="s">
        <v>8</v>
      </c>
      <c r="D48">
        <v>310</v>
      </c>
      <c r="E48">
        <v>73962.990000000005</v>
      </c>
      <c r="F48" t="s">
        <v>11</v>
      </c>
    </row>
    <row r="49" spans="1:13" x14ac:dyDescent="0.2">
      <c r="A49" t="s">
        <v>23</v>
      </c>
      <c r="B49" t="s">
        <v>10</v>
      </c>
      <c r="C49" t="s">
        <v>8</v>
      </c>
      <c r="D49">
        <v>72.5</v>
      </c>
      <c r="E49">
        <v>73890.490000000005</v>
      </c>
      <c r="F49" t="s">
        <v>12</v>
      </c>
    </row>
    <row r="50" spans="1:13" x14ac:dyDescent="0.2">
      <c r="A50" t="s">
        <v>23</v>
      </c>
      <c r="B50" t="s">
        <v>10</v>
      </c>
      <c r="C50" t="s">
        <v>8</v>
      </c>
      <c r="D50">
        <v>253.84</v>
      </c>
      <c r="E50">
        <v>73636.649999999994</v>
      </c>
      <c r="F50" t="s">
        <v>13</v>
      </c>
    </row>
    <row r="51" spans="1:13" x14ac:dyDescent="0.2">
      <c r="A51" t="s">
        <v>23</v>
      </c>
      <c r="B51" t="s">
        <v>10</v>
      </c>
      <c r="C51" t="s">
        <v>8</v>
      </c>
      <c r="D51">
        <v>10000</v>
      </c>
      <c r="E51">
        <v>63636.65</v>
      </c>
      <c r="F51" t="s">
        <v>14</v>
      </c>
    </row>
    <row r="52" spans="1:13" x14ac:dyDescent="0.2">
      <c r="A52" t="s">
        <v>24</v>
      </c>
      <c r="B52" t="s">
        <v>7</v>
      </c>
      <c r="C52" t="s">
        <v>8</v>
      </c>
      <c r="D52">
        <v>5000</v>
      </c>
      <c r="E52">
        <v>68636.649999999994</v>
      </c>
      <c r="F52" t="s">
        <v>9</v>
      </c>
    </row>
    <row r="53" spans="1:13" x14ac:dyDescent="0.2">
      <c r="A53" t="s">
        <v>24</v>
      </c>
      <c r="B53" t="s">
        <v>10</v>
      </c>
      <c r="C53" t="s">
        <v>8</v>
      </c>
      <c r="D53">
        <v>310</v>
      </c>
      <c r="E53">
        <v>68326.649999999994</v>
      </c>
      <c r="F53" t="s">
        <v>11</v>
      </c>
    </row>
    <row r="54" spans="1:13" x14ac:dyDescent="0.2">
      <c r="A54" t="s">
        <v>24</v>
      </c>
      <c r="B54" t="s">
        <v>10</v>
      </c>
      <c r="C54" t="s">
        <v>8</v>
      </c>
      <c r="D54">
        <v>72.5</v>
      </c>
      <c r="E54">
        <v>68254.149999999994</v>
      </c>
      <c r="F54" t="s">
        <v>12</v>
      </c>
    </row>
    <row r="55" spans="1:13" x14ac:dyDescent="0.2">
      <c r="A55" t="s">
        <v>24</v>
      </c>
      <c r="B55" t="s">
        <v>10</v>
      </c>
      <c r="C55" t="s">
        <v>8</v>
      </c>
      <c r="D55">
        <v>253.84</v>
      </c>
      <c r="E55">
        <v>68000.31</v>
      </c>
      <c r="F55" t="s">
        <v>13</v>
      </c>
    </row>
    <row r="56" spans="1:13" x14ac:dyDescent="0.2">
      <c r="A56" t="s">
        <v>24</v>
      </c>
      <c r="B56" t="s">
        <v>10</v>
      </c>
      <c r="C56" t="s">
        <v>8</v>
      </c>
      <c r="D56">
        <v>10000</v>
      </c>
      <c r="E56">
        <v>58000.31</v>
      </c>
      <c r="F56" t="s">
        <v>14</v>
      </c>
    </row>
    <row r="57" spans="1:13" x14ac:dyDescent="0.2">
      <c r="A57" t="s">
        <v>25</v>
      </c>
      <c r="B57" t="s">
        <v>7</v>
      </c>
      <c r="C57" t="s">
        <v>8</v>
      </c>
      <c r="D57">
        <v>5000</v>
      </c>
      <c r="E57">
        <v>63000.31</v>
      </c>
      <c r="F57" t="s">
        <v>9</v>
      </c>
    </row>
    <row r="58" spans="1:13" x14ac:dyDescent="0.2">
      <c r="A58" t="s">
        <v>25</v>
      </c>
      <c r="B58" t="s">
        <v>10</v>
      </c>
      <c r="C58" t="s">
        <v>8</v>
      </c>
      <c r="D58">
        <v>310</v>
      </c>
      <c r="E58">
        <v>62690.31</v>
      </c>
      <c r="F58" t="s">
        <v>11</v>
      </c>
    </row>
    <row r="59" spans="1:13" x14ac:dyDescent="0.2">
      <c r="A59" t="s">
        <v>25</v>
      </c>
      <c r="B59" t="s">
        <v>10</v>
      </c>
      <c r="C59" t="s">
        <v>8</v>
      </c>
      <c r="D59">
        <v>72.5</v>
      </c>
      <c r="E59">
        <v>62617.81</v>
      </c>
      <c r="F59" t="s">
        <v>12</v>
      </c>
    </row>
    <row r="60" spans="1:13" x14ac:dyDescent="0.2">
      <c r="A60" t="s">
        <v>25</v>
      </c>
      <c r="B60" t="s">
        <v>10</v>
      </c>
      <c r="C60" t="s">
        <v>8</v>
      </c>
      <c r="D60">
        <v>253.81</v>
      </c>
      <c r="E60">
        <v>62364</v>
      </c>
      <c r="F60" t="s">
        <v>13</v>
      </c>
    </row>
    <row r="61" spans="1:13" x14ac:dyDescent="0.2">
      <c r="A61" t="s">
        <v>25</v>
      </c>
      <c r="B61" t="s">
        <v>10</v>
      </c>
      <c r="C61" t="s">
        <v>8</v>
      </c>
      <c r="D61">
        <v>10000</v>
      </c>
      <c r="E61">
        <v>52364</v>
      </c>
      <c r="F61" t="s">
        <v>14</v>
      </c>
    </row>
    <row r="62" spans="1:13" x14ac:dyDescent="0.2">
      <c r="A62" t="s">
        <v>26</v>
      </c>
      <c r="B62" t="s">
        <v>27</v>
      </c>
      <c r="C62" t="s">
        <v>8</v>
      </c>
      <c r="E62">
        <v>52364</v>
      </c>
      <c r="F62" t="s">
        <v>28</v>
      </c>
      <c r="J62">
        <f>SUMIFS(D2:D61,B2:B61,"Deposit",C2:C61,"Savings")</f>
        <v>60000</v>
      </c>
      <c r="K62">
        <f>SUMIFS(D2:D61,B2:B61,"Payment",C2:C61,"Savings")</f>
        <v>127635.99999999999</v>
      </c>
      <c r="L62">
        <f>SUMIFS(D2:D61,B2:B61,"Withdraw",C2:C61,"Savings")</f>
        <v>0</v>
      </c>
      <c r="M62">
        <f>120000+J62-K62-L62</f>
        <v>52364.000000000015</v>
      </c>
    </row>
    <row r="63" spans="1:13" x14ac:dyDescent="0.2">
      <c r="A63" t="s">
        <v>26</v>
      </c>
      <c r="B63" t="s">
        <v>27</v>
      </c>
      <c r="C63" t="s">
        <v>29</v>
      </c>
      <c r="E63">
        <v>120000</v>
      </c>
      <c r="F63" t="s">
        <v>28</v>
      </c>
      <c r="J63">
        <f>SUMIFS(D2:D61,B2:B61,"Deposit",C2:C61,"Savings2")</f>
        <v>0</v>
      </c>
      <c r="K63">
        <f>SUMIFS(D2:D61,B2:B61,"Payment",C2:C61,"Savings2")</f>
        <v>0</v>
      </c>
      <c r="L63">
        <f>SUMIFS(D2:D61,B2:B61,"Withdraw",C2:C61,"Savings2")</f>
        <v>0</v>
      </c>
      <c r="M63">
        <f>120000+J63-K63-L63</f>
        <v>120000</v>
      </c>
    </row>
    <row r="64" spans="1:13" x14ac:dyDescent="0.2">
      <c r="A64" t="s">
        <v>26</v>
      </c>
      <c r="B64" t="s">
        <v>27</v>
      </c>
      <c r="C64" t="s">
        <v>30</v>
      </c>
      <c r="E64">
        <v>120000</v>
      </c>
      <c r="F64" t="s">
        <v>28</v>
      </c>
      <c r="J64">
        <f>SUMIFS(D2:D61,B2:B61,"Deposit",C2:C61,"Brokerage")</f>
        <v>0</v>
      </c>
      <c r="K64">
        <f>SUMIFS(D2:D61,B2:B61,"Payment",C2:C61,"Brokerage")</f>
        <v>0</v>
      </c>
      <c r="L64">
        <f>SUMIFS(D2:D61,B2:B61,"Withdraw",C2:C61,"Brokerage")</f>
        <v>0</v>
      </c>
      <c r="M64">
        <f>120000+J64-K64-L64</f>
        <v>120000</v>
      </c>
    </row>
    <row r="65" spans="1:15" x14ac:dyDescent="0.2">
      <c r="A65" t="s">
        <v>26</v>
      </c>
      <c r="B65" t="s">
        <v>27</v>
      </c>
      <c r="C65" t="s">
        <v>31</v>
      </c>
      <c r="E65">
        <v>120000</v>
      </c>
      <c r="F65" t="s">
        <v>28</v>
      </c>
      <c r="J65">
        <f>SUMIFS(D2:D61,B2:B61,"Deposit",C2:C61,"Brokerage2")</f>
        <v>0</v>
      </c>
      <c r="K65">
        <f>SUMIFS(D2:D61,B2:B61,"Payment",C2:C61,"Brokerage2")</f>
        <v>0</v>
      </c>
      <c r="L65">
        <f>SUMIFS(D2:D61,B2:B61,"Withdraw",C2:C61,"Brokerage2")</f>
        <v>0</v>
      </c>
      <c r="M65">
        <f>120000+J65-K65-L65</f>
        <v>120000</v>
      </c>
    </row>
    <row r="66" spans="1:15" x14ac:dyDescent="0.2">
      <c r="A66" t="s">
        <v>26</v>
      </c>
      <c r="B66" t="s">
        <v>27</v>
      </c>
      <c r="C66" t="s">
        <v>32</v>
      </c>
      <c r="E66">
        <v>240000</v>
      </c>
      <c r="F66" t="s">
        <v>28</v>
      </c>
      <c r="J66">
        <f>SUMIFS(D2:D61,B2:B61,"Deposit",C2:C61,"IRA")</f>
        <v>0</v>
      </c>
      <c r="K66">
        <f>SUMIFS(D2:D61,B2:B61,"Payment",C2:C61,"IRA")</f>
        <v>0</v>
      </c>
      <c r="L66">
        <f>SUMIFS(D2:D61,B2:B61,"Withdraw",C2:C61,"IRA")</f>
        <v>0</v>
      </c>
      <c r="M66">
        <f>240000+J66-K66-L66</f>
        <v>240000</v>
      </c>
    </row>
    <row r="67" spans="1:15" x14ac:dyDescent="0.2">
      <c r="A67" t="s">
        <v>26</v>
      </c>
      <c r="B67" t="s">
        <v>27</v>
      </c>
      <c r="C67" t="s">
        <v>33</v>
      </c>
      <c r="E67">
        <v>240000</v>
      </c>
      <c r="F67" t="s">
        <v>28</v>
      </c>
      <c r="J67">
        <f>SUMIFS(D2:D61,B2:B61,"Deposit",C2:C61,"IRA2")</f>
        <v>0</v>
      </c>
      <c r="K67">
        <f>SUMIFS(D2:D61,B2:B61,"Payment",C2:C61,"IRA2")</f>
        <v>0</v>
      </c>
      <c r="L67">
        <f>SUMIFS(D2:D61,B2:B61,"Withdraw",C2:C61,"IRA2")</f>
        <v>0</v>
      </c>
      <c r="M67">
        <f>240000+J67-K67-L67</f>
        <v>240000</v>
      </c>
    </row>
    <row r="68" spans="1:15" x14ac:dyDescent="0.2">
      <c r="A68" t="s">
        <v>26</v>
      </c>
      <c r="B68" t="s">
        <v>27</v>
      </c>
      <c r="C68" t="s">
        <v>34</v>
      </c>
      <c r="E68">
        <v>240000</v>
      </c>
      <c r="F68" t="s">
        <v>28</v>
      </c>
      <c r="J68">
        <f>SUMIFS(D2:D61,B2:B61,"Deposit",C2:C61,"Roth")</f>
        <v>0</v>
      </c>
      <c r="K68">
        <f>SUMIFS(D2:D61,B2:B61,"Payment",C2:C61,"Roth")</f>
        <v>0</v>
      </c>
      <c r="L68">
        <f>SUMIFS(D2:D61,B2:B61,"Withdraw",C2:C61,"Roth")</f>
        <v>0</v>
      </c>
      <c r="M68">
        <f>240000+J68-K68-L68</f>
        <v>240000</v>
      </c>
    </row>
    <row r="69" spans="1:15" x14ac:dyDescent="0.2">
      <c r="A69" t="s">
        <v>26</v>
      </c>
      <c r="B69" t="s">
        <v>27</v>
      </c>
      <c r="C69" t="s">
        <v>35</v>
      </c>
      <c r="E69">
        <v>240000</v>
      </c>
      <c r="F69" t="s">
        <v>28</v>
      </c>
      <c r="J69">
        <f>SUMIFS(D2:D61,B2:B61,"Deposit",C2:C61,"Roth2")</f>
        <v>0</v>
      </c>
      <c r="K69">
        <f>SUMIFS(D2:D61,B2:B61,"Payment",C2:C61,"Roth2")</f>
        <v>0</v>
      </c>
      <c r="L69">
        <f>SUMIFS(D2:D61,B2:B61,"Withdraw",C2:C61,"Roth2")</f>
        <v>0</v>
      </c>
      <c r="M69">
        <f>240000+J69-K69-L69</f>
        <v>240000</v>
      </c>
    </row>
    <row r="70" spans="1:15" x14ac:dyDescent="0.2">
      <c r="A70" t="s">
        <v>26</v>
      </c>
      <c r="B70" t="s">
        <v>36</v>
      </c>
      <c r="C70" t="s">
        <v>37</v>
      </c>
      <c r="E70">
        <v>3720</v>
      </c>
      <c r="F70" t="s">
        <v>38</v>
      </c>
      <c r="J70">
        <f>SUMIFS(D2:D61,C2:C61,"Savings",B2:B61,"Deposit",F2:F61,"=*income*")</f>
        <v>60000</v>
      </c>
      <c r="K70">
        <f>J70*6.2%</f>
        <v>3720</v>
      </c>
    </row>
    <row r="71" spans="1:15" x14ac:dyDescent="0.2">
      <c r="A71" t="s">
        <v>26</v>
      </c>
      <c r="B71" t="s">
        <v>36</v>
      </c>
      <c r="C71" t="s">
        <v>39</v>
      </c>
      <c r="E71">
        <v>870</v>
      </c>
      <c r="F71" t="s">
        <v>40</v>
      </c>
      <c r="J71">
        <f>J70</f>
        <v>60000</v>
      </c>
      <c r="K71">
        <f>J71*1.45%</f>
        <v>869.99999999999989</v>
      </c>
    </row>
    <row r="72" spans="1:15" x14ac:dyDescent="0.2">
      <c r="A72" t="s">
        <v>26</v>
      </c>
      <c r="B72" t="s">
        <v>36</v>
      </c>
      <c r="C72" t="s">
        <v>41</v>
      </c>
      <c r="E72">
        <v>0</v>
      </c>
      <c r="F72" t="s">
        <v>42</v>
      </c>
    </row>
    <row r="73" spans="1:15" x14ac:dyDescent="0.2">
      <c r="A73" t="s">
        <v>26</v>
      </c>
      <c r="B73" t="s">
        <v>36</v>
      </c>
      <c r="C73" t="s">
        <v>43</v>
      </c>
      <c r="E73">
        <v>0</v>
      </c>
      <c r="F73" t="s">
        <v>44</v>
      </c>
    </row>
    <row r="74" spans="1:15" x14ac:dyDescent="0.2">
      <c r="A74" t="s">
        <v>26</v>
      </c>
      <c r="B74" t="s">
        <v>36</v>
      </c>
      <c r="C74" t="s">
        <v>45</v>
      </c>
      <c r="E74">
        <v>60000</v>
      </c>
      <c r="F74" t="s">
        <v>46</v>
      </c>
      <c r="J74">
        <f>J70</f>
        <v>60000</v>
      </c>
      <c r="K74">
        <v>0</v>
      </c>
      <c r="L74">
        <f>SUM(L64:L65)/2</f>
        <v>0</v>
      </c>
      <c r="M74">
        <f>SUM(L66:L67)</f>
        <v>0</v>
      </c>
      <c r="O74">
        <f>SUM(J74:N74)</f>
        <v>60000</v>
      </c>
    </row>
    <row r="75" spans="1:15" x14ac:dyDescent="0.2">
      <c r="A75" t="s">
        <v>26</v>
      </c>
      <c r="B75" t="s">
        <v>36</v>
      </c>
      <c r="C75" t="s">
        <v>47</v>
      </c>
      <c r="E75">
        <v>3046</v>
      </c>
      <c r="F75" t="s">
        <v>48</v>
      </c>
    </row>
    <row r="76" spans="1:15" x14ac:dyDescent="0.2">
      <c r="A76" t="s">
        <v>26</v>
      </c>
      <c r="B76" t="s">
        <v>36</v>
      </c>
      <c r="C76" t="s">
        <v>49</v>
      </c>
      <c r="E76">
        <v>0</v>
      </c>
      <c r="F76" t="s">
        <v>50</v>
      </c>
    </row>
    <row r="77" spans="1:15" x14ac:dyDescent="0.2">
      <c r="A77" t="s">
        <v>26</v>
      </c>
      <c r="B77" t="s">
        <v>36</v>
      </c>
      <c r="C77" t="s">
        <v>51</v>
      </c>
      <c r="E77">
        <v>0</v>
      </c>
      <c r="F77" t="s">
        <v>52</v>
      </c>
    </row>
    <row r="78" spans="1:15" x14ac:dyDescent="0.2">
      <c r="A78" t="s">
        <v>53</v>
      </c>
      <c r="B78" t="s">
        <v>10</v>
      </c>
      <c r="C78" t="s">
        <v>8</v>
      </c>
      <c r="D78">
        <v>10000</v>
      </c>
      <c r="E78">
        <v>42364</v>
      </c>
      <c r="F78" t="s">
        <v>14</v>
      </c>
    </row>
    <row r="79" spans="1:15" x14ac:dyDescent="0.2">
      <c r="A79" t="s">
        <v>54</v>
      </c>
      <c r="B79" t="s">
        <v>10</v>
      </c>
      <c r="C79" t="s">
        <v>8</v>
      </c>
      <c r="D79">
        <v>10000</v>
      </c>
      <c r="E79">
        <v>32364</v>
      </c>
      <c r="F79" t="s">
        <v>14</v>
      </c>
    </row>
    <row r="80" spans="1:15" x14ac:dyDescent="0.2">
      <c r="A80" t="s">
        <v>55</v>
      </c>
      <c r="B80" t="s">
        <v>10</v>
      </c>
      <c r="C80" t="s">
        <v>8</v>
      </c>
      <c r="D80">
        <v>10000</v>
      </c>
      <c r="E80">
        <v>22364</v>
      </c>
      <c r="F80" t="s">
        <v>14</v>
      </c>
    </row>
    <row r="81" spans="1:6" x14ac:dyDescent="0.2">
      <c r="A81" t="s">
        <v>56</v>
      </c>
      <c r="B81" t="s">
        <v>10</v>
      </c>
      <c r="C81" t="s">
        <v>8</v>
      </c>
      <c r="D81">
        <v>10000</v>
      </c>
      <c r="E81">
        <v>12364</v>
      </c>
      <c r="F81" t="s">
        <v>14</v>
      </c>
    </row>
    <row r="82" spans="1:6" x14ac:dyDescent="0.2">
      <c r="A82" t="s">
        <v>57</v>
      </c>
      <c r="B82" t="s">
        <v>10</v>
      </c>
      <c r="C82" t="s">
        <v>8</v>
      </c>
      <c r="D82">
        <v>10000</v>
      </c>
      <c r="E82">
        <v>2364</v>
      </c>
      <c r="F82" t="s">
        <v>14</v>
      </c>
    </row>
    <row r="83" spans="1:6" x14ac:dyDescent="0.2">
      <c r="A83" t="s">
        <v>58</v>
      </c>
      <c r="B83" t="s">
        <v>59</v>
      </c>
      <c r="C83" t="s">
        <v>29</v>
      </c>
      <c r="D83">
        <v>7636</v>
      </c>
      <c r="E83">
        <v>112364</v>
      </c>
      <c r="F83" t="s">
        <v>60</v>
      </c>
    </row>
    <row r="84" spans="1:6" x14ac:dyDescent="0.2">
      <c r="A84" t="s">
        <v>58</v>
      </c>
      <c r="B84" t="s">
        <v>7</v>
      </c>
      <c r="C84" t="s">
        <v>8</v>
      </c>
      <c r="D84">
        <v>7636</v>
      </c>
      <c r="E84">
        <v>10000</v>
      </c>
      <c r="F84" t="s">
        <v>60</v>
      </c>
    </row>
    <row r="85" spans="1:6" x14ac:dyDescent="0.2">
      <c r="A85" t="s">
        <v>58</v>
      </c>
      <c r="B85" t="s">
        <v>10</v>
      </c>
      <c r="C85" t="s">
        <v>8</v>
      </c>
      <c r="D85">
        <v>10000</v>
      </c>
      <c r="E85">
        <v>0</v>
      </c>
      <c r="F85" t="s">
        <v>14</v>
      </c>
    </row>
    <row r="86" spans="1:6" x14ac:dyDescent="0.2">
      <c r="A86" t="s">
        <v>61</v>
      </c>
      <c r="B86" t="s">
        <v>59</v>
      </c>
      <c r="C86" t="s">
        <v>29</v>
      </c>
      <c r="D86">
        <v>10000</v>
      </c>
      <c r="E86">
        <v>102364</v>
      </c>
      <c r="F86" t="s">
        <v>60</v>
      </c>
    </row>
    <row r="87" spans="1:6" x14ac:dyDescent="0.2">
      <c r="A87" t="s">
        <v>61</v>
      </c>
      <c r="B87" t="s">
        <v>7</v>
      </c>
      <c r="C87" t="s">
        <v>8</v>
      </c>
      <c r="D87">
        <v>10000</v>
      </c>
      <c r="E87">
        <v>10000</v>
      </c>
      <c r="F87" t="s">
        <v>60</v>
      </c>
    </row>
    <row r="88" spans="1:6" x14ac:dyDescent="0.2">
      <c r="A88" t="s">
        <v>61</v>
      </c>
      <c r="B88" t="s">
        <v>10</v>
      </c>
      <c r="C88" t="s">
        <v>8</v>
      </c>
      <c r="D88">
        <v>10000</v>
      </c>
      <c r="E88">
        <v>0</v>
      </c>
      <c r="F88" t="s">
        <v>14</v>
      </c>
    </row>
    <row r="89" spans="1:6" x14ac:dyDescent="0.2">
      <c r="A89" t="s">
        <v>62</v>
      </c>
      <c r="B89" t="s">
        <v>59</v>
      </c>
      <c r="C89" t="s">
        <v>29</v>
      </c>
      <c r="D89">
        <v>10000</v>
      </c>
      <c r="E89">
        <v>92364</v>
      </c>
      <c r="F89" t="s">
        <v>60</v>
      </c>
    </row>
    <row r="90" spans="1:6" x14ac:dyDescent="0.2">
      <c r="A90" t="s">
        <v>62</v>
      </c>
      <c r="B90" t="s">
        <v>7</v>
      </c>
      <c r="C90" t="s">
        <v>8</v>
      </c>
      <c r="D90">
        <v>10000</v>
      </c>
      <c r="E90">
        <v>10000</v>
      </c>
      <c r="F90" t="s">
        <v>60</v>
      </c>
    </row>
    <row r="91" spans="1:6" x14ac:dyDescent="0.2">
      <c r="A91" t="s">
        <v>62</v>
      </c>
      <c r="B91" t="s">
        <v>10</v>
      </c>
      <c r="C91" t="s">
        <v>8</v>
      </c>
      <c r="D91">
        <v>10000</v>
      </c>
      <c r="E91">
        <v>0</v>
      </c>
      <c r="F91" t="s">
        <v>14</v>
      </c>
    </row>
    <row r="92" spans="1:6" x14ac:dyDescent="0.2">
      <c r="A92" t="s">
        <v>63</v>
      </c>
      <c r="B92" t="s">
        <v>59</v>
      </c>
      <c r="C92" t="s">
        <v>29</v>
      </c>
      <c r="D92">
        <v>10000</v>
      </c>
      <c r="E92">
        <v>82364</v>
      </c>
      <c r="F92" t="s">
        <v>60</v>
      </c>
    </row>
    <row r="93" spans="1:6" x14ac:dyDescent="0.2">
      <c r="A93" t="s">
        <v>63</v>
      </c>
      <c r="B93" t="s">
        <v>7</v>
      </c>
      <c r="C93" t="s">
        <v>8</v>
      </c>
      <c r="D93">
        <v>10000</v>
      </c>
      <c r="E93">
        <v>10000</v>
      </c>
      <c r="F93" t="s">
        <v>60</v>
      </c>
    </row>
    <row r="94" spans="1:6" x14ac:dyDescent="0.2">
      <c r="A94" t="s">
        <v>63</v>
      </c>
      <c r="B94" t="s">
        <v>10</v>
      </c>
      <c r="C94" t="s">
        <v>8</v>
      </c>
      <c r="D94">
        <v>10000</v>
      </c>
      <c r="E94">
        <v>0</v>
      </c>
      <c r="F94" t="s">
        <v>14</v>
      </c>
    </row>
    <row r="95" spans="1:6" x14ac:dyDescent="0.2">
      <c r="A95" t="s">
        <v>64</v>
      </c>
      <c r="B95" t="s">
        <v>59</v>
      </c>
      <c r="C95" t="s">
        <v>29</v>
      </c>
      <c r="D95">
        <v>10000</v>
      </c>
      <c r="E95">
        <v>72364</v>
      </c>
      <c r="F95" t="s">
        <v>60</v>
      </c>
    </row>
    <row r="96" spans="1:6" x14ac:dyDescent="0.2">
      <c r="A96" t="s">
        <v>64</v>
      </c>
      <c r="B96" t="s">
        <v>7</v>
      </c>
      <c r="C96" t="s">
        <v>8</v>
      </c>
      <c r="D96">
        <v>10000</v>
      </c>
      <c r="E96">
        <v>10000</v>
      </c>
      <c r="F96" t="s">
        <v>60</v>
      </c>
    </row>
    <row r="97" spans="1:13" x14ac:dyDescent="0.2">
      <c r="A97" t="s">
        <v>64</v>
      </c>
      <c r="B97" t="s">
        <v>10</v>
      </c>
      <c r="C97" t="s">
        <v>8</v>
      </c>
      <c r="D97">
        <v>10000</v>
      </c>
      <c r="E97">
        <v>0</v>
      </c>
      <c r="F97" t="s">
        <v>14</v>
      </c>
    </row>
    <row r="98" spans="1:13" x14ac:dyDescent="0.2">
      <c r="A98" t="s">
        <v>65</v>
      </c>
      <c r="B98" t="s">
        <v>59</v>
      </c>
      <c r="C98" t="s">
        <v>29</v>
      </c>
      <c r="D98">
        <v>10000</v>
      </c>
      <c r="E98">
        <v>62364</v>
      </c>
      <c r="F98" t="s">
        <v>60</v>
      </c>
    </row>
    <row r="99" spans="1:13" x14ac:dyDescent="0.2">
      <c r="A99" t="s">
        <v>65</v>
      </c>
      <c r="B99" t="s">
        <v>7</v>
      </c>
      <c r="C99" t="s">
        <v>8</v>
      </c>
      <c r="D99">
        <v>10000</v>
      </c>
      <c r="E99">
        <v>10000</v>
      </c>
      <c r="F99" t="s">
        <v>60</v>
      </c>
    </row>
    <row r="100" spans="1:13" x14ac:dyDescent="0.2">
      <c r="A100" t="s">
        <v>65</v>
      </c>
      <c r="B100" t="s">
        <v>10</v>
      </c>
      <c r="C100" t="s">
        <v>8</v>
      </c>
      <c r="D100">
        <v>10000</v>
      </c>
      <c r="E100">
        <v>0</v>
      </c>
      <c r="F100" t="s">
        <v>14</v>
      </c>
    </row>
    <row r="101" spans="1:13" x14ac:dyDescent="0.2">
      <c r="A101" t="s">
        <v>66</v>
      </c>
      <c r="B101" t="s">
        <v>59</v>
      </c>
      <c r="C101" t="s">
        <v>29</v>
      </c>
      <c r="D101">
        <v>10000</v>
      </c>
      <c r="E101">
        <v>52364</v>
      </c>
      <c r="F101" t="s">
        <v>60</v>
      </c>
    </row>
    <row r="102" spans="1:13" x14ac:dyDescent="0.2">
      <c r="A102" t="s">
        <v>66</v>
      </c>
      <c r="B102" t="s">
        <v>7</v>
      </c>
      <c r="C102" t="s">
        <v>8</v>
      </c>
      <c r="D102">
        <v>10000</v>
      </c>
      <c r="E102">
        <v>10000</v>
      </c>
      <c r="F102" t="s">
        <v>60</v>
      </c>
    </row>
    <row r="103" spans="1:13" x14ac:dyDescent="0.2">
      <c r="A103" t="s">
        <v>66</v>
      </c>
      <c r="B103" t="s">
        <v>10</v>
      </c>
      <c r="C103" t="s">
        <v>8</v>
      </c>
      <c r="D103">
        <v>10000</v>
      </c>
      <c r="E103">
        <v>0</v>
      </c>
      <c r="F103" t="s">
        <v>14</v>
      </c>
    </row>
    <row r="104" spans="1:13" x14ac:dyDescent="0.2">
      <c r="A104" t="s">
        <v>67</v>
      </c>
      <c r="B104" t="s">
        <v>27</v>
      </c>
      <c r="C104" t="s">
        <v>8</v>
      </c>
      <c r="E104">
        <v>0</v>
      </c>
      <c r="F104" t="s">
        <v>28</v>
      </c>
      <c r="J104">
        <f>SUMIFS(D78:D103,B78:B103,"Deposit",C78:C103,"Savings")</f>
        <v>67636</v>
      </c>
      <c r="K104">
        <f>SUMIFS(D78:D103,B78:B103,"Payment",C78:C103,"Savings")</f>
        <v>120000</v>
      </c>
      <c r="L104">
        <f>SUMIFS(D78:D103,B78:B103,"Withdraw",C78:C103,"Savings")</f>
        <v>0</v>
      </c>
      <c r="M104">
        <f>ROUND(M62+J104-K104-L104,2)</f>
        <v>0</v>
      </c>
    </row>
    <row r="105" spans="1:13" x14ac:dyDescent="0.2">
      <c r="A105" t="s">
        <v>67</v>
      </c>
      <c r="B105" t="s">
        <v>27</v>
      </c>
      <c r="C105" t="s">
        <v>29</v>
      </c>
      <c r="E105">
        <v>52364</v>
      </c>
      <c r="F105" t="s">
        <v>28</v>
      </c>
      <c r="J105">
        <f>SUMIFS(D78:D103,B78:B103,"Deposit",C78:C103,"Savings2")</f>
        <v>0</v>
      </c>
      <c r="K105">
        <f>SUMIFS(D78:D103,B78:B103,"Payment",C78:C103,"Savings2")</f>
        <v>0</v>
      </c>
      <c r="L105">
        <f>SUMIFS(D78:D103,B78:B103,"Withdraw",C78:C103,"Savings2")</f>
        <v>67636</v>
      </c>
      <c r="M105">
        <f t="shared" ref="M104:M111" si="0">M63+J105-K105-L105</f>
        <v>52364</v>
      </c>
    </row>
    <row r="106" spans="1:13" x14ac:dyDescent="0.2">
      <c r="A106" t="s">
        <v>67</v>
      </c>
      <c r="B106" t="s">
        <v>27</v>
      </c>
      <c r="C106" t="s">
        <v>30</v>
      </c>
      <c r="E106">
        <v>120000</v>
      </c>
      <c r="F106" t="s">
        <v>28</v>
      </c>
      <c r="J106">
        <f>SUMIFS(D78:D103,B78:B103,"Deposit",C78:C103,"Brokerage")</f>
        <v>0</v>
      </c>
      <c r="K106">
        <f>SUMIFS(D78:D103,B78:B103,"Payment",C78:C103,"Brokerage")</f>
        <v>0</v>
      </c>
      <c r="L106">
        <f>SUMIFS(D78:D103,B78:B103,"Withdraw",C78:C103,"Brokerage")</f>
        <v>0</v>
      </c>
      <c r="M106">
        <f t="shared" si="0"/>
        <v>120000</v>
      </c>
    </row>
    <row r="107" spans="1:13" x14ac:dyDescent="0.2">
      <c r="A107" t="s">
        <v>67</v>
      </c>
      <c r="B107" t="s">
        <v>27</v>
      </c>
      <c r="C107" t="s">
        <v>31</v>
      </c>
      <c r="E107">
        <v>120000</v>
      </c>
      <c r="F107" t="s">
        <v>28</v>
      </c>
      <c r="J107">
        <f>SUMIFS(D78:D103,B78:B103,"Deposit",C78:C103,"Brokerage2")</f>
        <v>0</v>
      </c>
      <c r="K107">
        <f>SUMIFS(D78:D103,B78:B103,"Payment",C78:C103,"Brokerage2")</f>
        <v>0</v>
      </c>
      <c r="L107">
        <f>SUMIFS(D78:D103,B78:B103,"Withdraw",C78:C103,"Brokerage2")</f>
        <v>0</v>
      </c>
      <c r="M107">
        <f t="shared" si="0"/>
        <v>120000</v>
      </c>
    </row>
    <row r="108" spans="1:13" x14ac:dyDescent="0.2">
      <c r="A108" t="s">
        <v>67</v>
      </c>
      <c r="B108" t="s">
        <v>27</v>
      </c>
      <c r="C108" t="s">
        <v>32</v>
      </c>
      <c r="E108">
        <v>240000</v>
      </c>
      <c r="F108" t="s">
        <v>28</v>
      </c>
      <c r="J108">
        <f>SUMIFS(D78:D103,B78:B103,"Deposit",C78:C103,"IRA")</f>
        <v>0</v>
      </c>
      <c r="K108">
        <f>SUMIFS(D78:D103,B78:B103,"Payment",C78:C103,"IRA")</f>
        <v>0</v>
      </c>
      <c r="L108">
        <f>SUMIFS(D78:D103,B78:B103,"Withdraw",C78:C103,"IRA")</f>
        <v>0</v>
      </c>
      <c r="M108">
        <f t="shared" si="0"/>
        <v>240000</v>
      </c>
    </row>
    <row r="109" spans="1:13" x14ac:dyDescent="0.2">
      <c r="A109" t="s">
        <v>67</v>
      </c>
      <c r="B109" t="s">
        <v>27</v>
      </c>
      <c r="C109" t="s">
        <v>33</v>
      </c>
      <c r="E109">
        <v>240000</v>
      </c>
      <c r="F109" t="s">
        <v>28</v>
      </c>
      <c r="J109">
        <f>SUMIFS(D78:D103,B78:B103,"Deposit",C78:C103,"IRA2")</f>
        <v>0</v>
      </c>
      <c r="K109">
        <f>SUMIFS(D78:D103,B78:B103,"Payment",C78:C103,"IRA2")</f>
        <v>0</v>
      </c>
      <c r="L109">
        <f>SUMIFS(D78:D103,B78:B103,"Withdraw",C78:C103,"IRA2")</f>
        <v>0</v>
      </c>
      <c r="M109">
        <f t="shared" si="0"/>
        <v>240000</v>
      </c>
    </row>
    <row r="110" spans="1:13" x14ac:dyDescent="0.2">
      <c r="A110" t="s">
        <v>67</v>
      </c>
      <c r="B110" t="s">
        <v>27</v>
      </c>
      <c r="C110" t="s">
        <v>34</v>
      </c>
      <c r="E110">
        <v>240000</v>
      </c>
      <c r="F110" t="s">
        <v>28</v>
      </c>
      <c r="J110">
        <f>SUMIFS(D78:D103,B78:B103,"Deposit",C78:C103,"Roth")</f>
        <v>0</v>
      </c>
      <c r="K110">
        <f>SUMIFS(D78:D103,B78:B103,"Payment",C78:C103,"Roth")</f>
        <v>0</v>
      </c>
      <c r="L110">
        <f>SUMIFS(D78:D103,B78:B103,"Withdraw",C78:C103,"Roth")</f>
        <v>0</v>
      </c>
      <c r="M110">
        <f t="shared" si="0"/>
        <v>240000</v>
      </c>
    </row>
    <row r="111" spans="1:13" x14ac:dyDescent="0.2">
      <c r="A111" t="s">
        <v>67</v>
      </c>
      <c r="B111" t="s">
        <v>27</v>
      </c>
      <c r="C111" t="s">
        <v>35</v>
      </c>
      <c r="E111">
        <v>240000</v>
      </c>
      <c r="F111" t="s">
        <v>28</v>
      </c>
      <c r="J111">
        <f>SUMIFS(D78:D103,B78:B103,"Deposit",C78:C103,"Roth2")</f>
        <v>0</v>
      </c>
      <c r="K111">
        <f>SUMIFS(D78:D103,B78:B103,"Payment",C78:C103,"Roth2")</f>
        <v>0</v>
      </c>
      <c r="L111">
        <f>SUMIFS(D78:D103,B78:B103,"Withdraw",C78:C103,"Roth2")</f>
        <v>0</v>
      </c>
      <c r="M111">
        <f t="shared" si="0"/>
        <v>240000</v>
      </c>
    </row>
    <row r="112" spans="1:13" x14ac:dyDescent="0.2">
      <c r="A112" t="s">
        <v>67</v>
      </c>
      <c r="B112" t="s">
        <v>36</v>
      </c>
      <c r="C112" t="s">
        <v>37</v>
      </c>
      <c r="E112">
        <v>0</v>
      </c>
      <c r="F112" t="s">
        <v>38</v>
      </c>
      <c r="J112">
        <f>SUMIFS(D78:D103,C78:C103,"Savings",B78:B103,"Deposit",F78:F103,"=*income*")</f>
        <v>0</v>
      </c>
      <c r="K112">
        <f>J112*6.2%</f>
        <v>0</v>
      </c>
    </row>
    <row r="113" spans="1:15" x14ac:dyDescent="0.2">
      <c r="A113" t="s">
        <v>67</v>
      </c>
      <c r="B113" t="s">
        <v>36</v>
      </c>
      <c r="C113" t="s">
        <v>39</v>
      </c>
      <c r="E113">
        <v>0</v>
      </c>
      <c r="F113" t="s">
        <v>40</v>
      </c>
      <c r="J113">
        <f>J112</f>
        <v>0</v>
      </c>
      <c r="K113">
        <f>J113*1.45%</f>
        <v>0</v>
      </c>
    </row>
    <row r="114" spans="1:15" x14ac:dyDescent="0.2">
      <c r="A114" t="s">
        <v>67</v>
      </c>
      <c r="B114" t="s">
        <v>36</v>
      </c>
      <c r="C114" t="s">
        <v>41</v>
      </c>
      <c r="E114">
        <v>0</v>
      </c>
      <c r="F114" t="s">
        <v>42</v>
      </c>
    </row>
    <row r="115" spans="1:15" x14ac:dyDescent="0.2">
      <c r="A115" t="s">
        <v>67</v>
      </c>
      <c r="B115" t="s">
        <v>36</v>
      </c>
      <c r="C115" t="s">
        <v>43</v>
      </c>
      <c r="E115">
        <v>0</v>
      </c>
      <c r="F115" t="s">
        <v>44</v>
      </c>
    </row>
    <row r="116" spans="1:15" x14ac:dyDescent="0.2">
      <c r="A116" t="s">
        <v>67</v>
      </c>
      <c r="B116" t="s">
        <v>36</v>
      </c>
      <c r="C116" t="s">
        <v>45</v>
      </c>
      <c r="E116">
        <v>0</v>
      </c>
      <c r="F116" t="s">
        <v>46</v>
      </c>
      <c r="J116">
        <f>J112</f>
        <v>0</v>
      </c>
      <c r="K116">
        <v>0</v>
      </c>
      <c r="L116">
        <f>SUM(L106:L107)/2</f>
        <v>0</v>
      </c>
      <c r="M116">
        <f>SUM(L108:L109)</f>
        <v>0</v>
      </c>
      <c r="O116">
        <f>SUM(J116:N116)</f>
        <v>0</v>
      </c>
    </row>
    <row r="117" spans="1:15" x14ac:dyDescent="0.2">
      <c r="A117" t="s">
        <v>67</v>
      </c>
      <c r="B117" t="s">
        <v>36</v>
      </c>
      <c r="C117" t="s">
        <v>47</v>
      </c>
      <c r="E117">
        <v>0</v>
      </c>
      <c r="F117" t="s">
        <v>48</v>
      </c>
    </row>
    <row r="118" spans="1:15" x14ac:dyDescent="0.2">
      <c r="A118" t="s">
        <v>67</v>
      </c>
      <c r="B118" t="s">
        <v>36</v>
      </c>
      <c r="C118" t="s">
        <v>49</v>
      </c>
      <c r="E118">
        <v>0</v>
      </c>
      <c r="F118" t="s">
        <v>50</v>
      </c>
    </row>
    <row r="119" spans="1:15" x14ac:dyDescent="0.2">
      <c r="A119" t="s">
        <v>67</v>
      </c>
      <c r="B119" t="s">
        <v>36</v>
      </c>
      <c r="C119" t="s">
        <v>51</v>
      </c>
      <c r="E119">
        <v>0</v>
      </c>
      <c r="F119" t="s">
        <v>52</v>
      </c>
    </row>
    <row r="120" spans="1:15" x14ac:dyDescent="0.2">
      <c r="A120" t="s">
        <v>68</v>
      </c>
      <c r="B120" t="s">
        <v>7</v>
      </c>
      <c r="C120" t="s">
        <v>8</v>
      </c>
      <c r="D120">
        <v>5000</v>
      </c>
      <c r="E120">
        <v>5000</v>
      </c>
      <c r="F120" t="s">
        <v>69</v>
      </c>
    </row>
    <row r="121" spans="1:15" x14ac:dyDescent="0.2">
      <c r="A121" t="s">
        <v>68</v>
      </c>
      <c r="B121" t="s">
        <v>10</v>
      </c>
      <c r="C121" t="s">
        <v>8</v>
      </c>
      <c r="D121">
        <v>310</v>
      </c>
      <c r="E121">
        <v>4690</v>
      </c>
      <c r="F121" t="s">
        <v>11</v>
      </c>
    </row>
    <row r="122" spans="1:15" x14ac:dyDescent="0.2">
      <c r="A122" t="s">
        <v>68</v>
      </c>
      <c r="B122" t="s">
        <v>10</v>
      </c>
      <c r="C122" t="s">
        <v>8</v>
      </c>
      <c r="D122">
        <v>72.5</v>
      </c>
      <c r="E122">
        <v>4617.5</v>
      </c>
      <c r="F122" t="s">
        <v>12</v>
      </c>
    </row>
    <row r="123" spans="1:15" x14ac:dyDescent="0.2">
      <c r="A123" t="s">
        <v>68</v>
      </c>
      <c r="B123" t="s">
        <v>59</v>
      </c>
      <c r="C123" t="s">
        <v>29</v>
      </c>
      <c r="D123">
        <v>5620.83</v>
      </c>
      <c r="E123">
        <v>46743.17</v>
      </c>
      <c r="F123" t="s">
        <v>60</v>
      </c>
    </row>
    <row r="124" spans="1:15" x14ac:dyDescent="0.2">
      <c r="A124" t="s">
        <v>68</v>
      </c>
      <c r="B124" t="s">
        <v>7</v>
      </c>
      <c r="C124" t="s">
        <v>8</v>
      </c>
      <c r="D124">
        <v>5620.83</v>
      </c>
      <c r="E124">
        <v>10238.33</v>
      </c>
      <c r="F124" t="s">
        <v>60</v>
      </c>
    </row>
    <row r="125" spans="1:15" x14ac:dyDescent="0.2">
      <c r="A125" t="s">
        <v>68</v>
      </c>
      <c r="B125" t="s">
        <v>10</v>
      </c>
      <c r="C125" t="s">
        <v>8</v>
      </c>
      <c r="D125">
        <v>238.33</v>
      </c>
      <c r="E125">
        <v>10000</v>
      </c>
      <c r="F125" t="s">
        <v>13</v>
      </c>
    </row>
    <row r="126" spans="1:15" x14ac:dyDescent="0.2">
      <c r="A126" t="s">
        <v>68</v>
      </c>
      <c r="B126" t="s">
        <v>10</v>
      </c>
      <c r="C126" t="s">
        <v>8</v>
      </c>
      <c r="D126">
        <v>10000</v>
      </c>
      <c r="E126">
        <v>0</v>
      </c>
      <c r="F126" t="s">
        <v>14</v>
      </c>
    </row>
    <row r="127" spans="1:15" x14ac:dyDescent="0.2">
      <c r="A127" t="s">
        <v>70</v>
      </c>
      <c r="B127" t="s">
        <v>7</v>
      </c>
      <c r="C127" t="s">
        <v>8</v>
      </c>
      <c r="D127">
        <v>5000</v>
      </c>
      <c r="E127">
        <v>5000</v>
      </c>
      <c r="F127" t="s">
        <v>69</v>
      </c>
    </row>
    <row r="128" spans="1:15" x14ac:dyDescent="0.2">
      <c r="A128" t="s">
        <v>70</v>
      </c>
      <c r="B128" t="s">
        <v>10</v>
      </c>
      <c r="C128" t="s">
        <v>8</v>
      </c>
      <c r="D128">
        <v>310</v>
      </c>
      <c r="E128">
        <v>4690</v>
      </c>
      <c r="F128" t="s">
        <v>11</v>
      </c>
    </row>
    <row r="129" spans="1:6" x14ac:dyDescent="0.2">
      <c r="A129" t="s">
        <v>70</v>
      </c>
      <c r="B129" t="s">
        <v>10</v>
      </c>
      <c r="C129" t="s">
        <v>8</v>
      </c>
      <c r="D129">
        <v>72.5</v>
      </c>
      <c r="E129">
        <v>4617.5</v>
      </c>
      <c r="F129" t="s">
        <v>12</v>
      </c>
    </row>
    <row r="130" spans="1:6" x14ac:dyDescent="0.2">
      <c r="A130" t="s">
        <v>70</v>
      </c>
      <c r="B130" t="s">
        <v>59</v>
      </c>
      <c r="C130" t="s">
        <v>29</v>
      </c>
      <c r="D130">
        <v>5620.83</v>
      </c>
      <c r="E130">
        <v>41122.339999999997</v>
      </c>
      <c r="F130" t="s">
        <v>60</v>
      </c>
    </row>
    <row r="131" spans="1:6" x14ac:dyDescent="0.2">
      <c r="A131" t="s">
        <v>70</v>
      </c>
      <c r="B131" t="s">
        <v>7</v>
      </c>
      <c r="C131" t="s">
        <v>8</v>
      </c>
      <c r="D131">
        <v>5620.83</v>
      </c>
      <c r="E131">
        <v>10238.33</v>
      </c>
      <c r="F131" t="s">
        <v>60</v>
      </c>
    </row>
    <row r="132" spans="1:6" x14ac:dyDescent="0.2">
      <c r="A132" t="s">
        <v>70</v>
      </c>
      <c r="B132" t="s">
        <v>10</v>
      </c>
      <c r="C132" t="s">
        <v>8</v>
      </c>
      <c r="D132">
        <v>238.33</v>
      </c>
      <c r="E132">
        <v>10000</v>
      </c>
      <c r="F132" t="s">
        <v>13</v>
      </c>
    </row>
    <row r="133" spans="1:6" x14ac:dyDescent="0.2">
      <c r="A133" t="s">
        <v>70</v>
      </c>
      <c r="B133" t="s">
        <v>10</v>
      </c>
      <c r="C133" t="s">
        <v>8</v>
      </c>
      <c r="D133">
        <v>10000</v>
      </c>
      <c r="E133">
        <v>0</v>
      </c>
      <c r="F133" t="s">
        <v>14</v>
      </c>
    </row>
    <row r="134" spans="1:6" x14ac:dyDescent="0.2">
      <c r="A134" t="s">
        <v>71</v>
      </c>
      <c r="B134" t="s">
        <v>7</v>
      </c>
      <c r="C134" t="s">
        <v>8</v>
      </c>
      <c r="D134">
        <v>5000</v>
      </c>
      <c r="E134">
        <v>5000</v>
      </c>
      <c r="F134" t="s">
        <v>69</v>
      </c>
    </row>
    <row r="135" spans="1:6" x14ac:dyDescent="0.2">
      <c r="A135" t="s">
        <v>71</v>
      </c>
      <c r="B135" t="s">
        <v>10</v>
      </c>
      <c r="C135" t="s">
        <v>8</v>
      </c>
      <c r="D135">
        <v>310</v>
      </c>
      <c r="E135">
        <v>4690</v>
      </c>
      <c r="F135" t="s">
        <v>11</v>
      </c>
    </row>
    <row r="136" spans="1:6" x14ac:dyDescent="0.2">
      <c r="A136" t="s">
        <v>71</v>
      </c>
      <c r="B136" t="s">
        <v>10</v>
      </c>
      <c r="C136" t="s">
        <v>8</v>
      </c>
      <c r="D136">
        <v>72.5</v>
      </c>
      <c r="E136">
        <v>4617.5</v>
      </c>
      <c r="F136" t="s">
        <v>12</v>
      </c>
    </row>
    <row r="137" spans="1:6" x14ac:dyDescent="0.2">
      <c r="A137" t="s">
        <v>71</v>
      </c>
      <c r="B137" t="s">
        <v>59</v>
      </c>
      <c r="C137" t="s">
        <v>29</v>
      </c>
      <c r="D137">
        <v>5620.83</v>
      </c>
      <c r="E137">
        <v>35501.51</v>
      </c>
      <c r="F137" t="s">
        <v>60</v>
      </c>
    </row>
    <row r="138" spans="1:6" x14ac:dyDescent="0.2">
      <c r="A138" t="s">
        <v>71</v>
      </c>
      <c r="B138" t="s">
        <v>7</v>
      </c>
      <c r="C138" t="s">
        <v>8</v>
      </c>
      <c r="D138">
        <v>5620.83</v>
      </c>
      <c r="E138">
        <v>10238.33</v>
      </c>
      <c r="F138" t="s">
        <v>60</v>
      </c>
    </row>
    <row r="139" spans="1:6" x14ac:dyDescent="0.2">
      <c r="A139" t="s">
        <v>71</v>
      </c>
      <c r="B139" t="s">
        <v>10</v>
      </c>
      <c r="C139" t="s">
        <v>8</v>
      </c>
      <c r="D139">
        <v>238.33</v>
      </c>
      <c r="E139">
        <v>10000</v>
      </c>
      <c r="F139" t="s">
        <v>13</v>
      </c>
    </row>
    <row r="140" spans="1:6" x14ac:dyDescent="0.2">
      <c r="A140" t="s">
        <v>71</v>
      </c>
      <c r="B140" t="s">
        <v>10</v>
      </c>
      <c r="C140" t="s">
        <v>8</v>
      </c>
      <c r="D140">
        <v>10000</v>
      </c>
      <c r="E140">
        <v>0</v>
      </c>
      <c r="F140" t="s">
        <v>14</v>
      </c>
    </row>
    <row r="141" spans="1:6" x14ac:dyDescent="0.2">
      <c r="A141" t="s">
        <v>72</v>
      </c>
      <c r="B141" t="s">
        <v>7</v>
      </c>
      <c r="C141" t="s">
        <v>8</v>
      </c>
      <c r="D141">
        <v>5000</v>
      </c>
      <c r="E141">
        <v>5000</v>
      </c>
      <c r="F141" t="s">
        <v>69</v>
      </c>
    </row>
    <row r="142" spans="1:6" x14ac:dyDescent="0.2">
      <c r="A142" t="s">
        <v>72</v>
      </c>
      <c r="B142" t="s">
        <v>10</v>
      </c>
      <c r="C142" t="s">
        <v>8</v>
      </c>
      <c r="D142">
        <v>310</v>
      </c>
      <c r="E142">
        <v>4690</v>
      </c>
      <c r="F142" t="s">
        <v>11</v>
      </c>
    </row>
    <row r="143" spans="1:6" x14ac:dyDescent="0.2">
      <c r="A143" t="s">
        <v>72</v>
      </c>
      <c r="B143" t="s">
        <v>10</v>
      </c>
      <c r="C143" t="s">
        <v>8</v>
      </c>
      <c r="D143">
        <v>72.5</v>
      </c>
      <c r="E143">
        <v>4617.5</v>
      </c>
      <c r="F143" t="s">
        <v>12</v>
      </c>
    </row>
    <row r="144" spans="1:6" x14ac:dyDescent="0.2">
      <c r="A144" t="s">
        <v>72</v>
      </c>
      <c r="B144" t="s">
        <v>59</v>
      </c>
      <c r="C144" t="s">
        <v>29</v>
      </c>
      <c r="D144">
        <v>5620.83</v>
      </c>
      <c r="E144">
        <v>29880.68</v>
      </c>
      <c r="F144" t="s">
        <v>60</v>
      </c>
    </row>
    <row r="145" spans="1:6" x14ac:dyDescent="0.2">
      <c r="A145" t="s">
        <v>72</v>
      </c>
      <c r="B145" t="s">
        <v>7</v>
      </c>
      <c r="C145" t="s">
        <v>8</v>
      </c>
      <c r="D145">
        <v>5620.83</v>
      </c>
      <c r="E145">
        <v>10238.33</v>
      </c>
      <c r="F145" t="s">
        <v>60</v>
      </c>
    </row>
    <row r="146" spans="1:6" x14ac:dyDescent="0.2">
      <c r="A146" t="s">
        <v>72</v>
      </c>
      <c r="B146" t="s">
        <v>10</v>
      </c>
      <c r="C146" t="s">
        <v>8</v>
      </c>
      <c r="D146">
        <v>238.33</v>
      </c>
      <c r="E146">
        <v>10000</v>
      </c>
      <c r="F146" t="s">
        <v>13</v>
      </c>
    </row>
    <row r="147" spans="1:6" x14ac:dyDescent="0.2">
      <c r="A147" t="s">
        <v>72</v>
      </c>
      <c r="B147" t="s">
        <v>10</v>
      </c>
      <c r="C147" t="s">
        <v>8</v>
      </c>
      <c r="D147">
        <v>10000</v>
      </c>
      <c r="E147">
        <v>0</v>
      </c>
      <c r="F147" t="s">
        <v>14</v>
      </c>
    </row>
    <row r="148" spans="1:6" x14ac:dyDescent="0.2">
      <c r="A148" t="s">
        <v>73</v>
      </c>
      <c r="B148" t="s">
        <v>7</v>
      </c>
      <c r="C148" t="s">
        <v>8</v>
      </c>
      <c r="D148">
        <v>5000</v>
      </c>
      <c r="E148">
        <v>5000</v>
      </c>
      <c r="F148" t="s">
        <v>69</v>
      </c>
    </row>
    <row r="149" spans="1:6" x14ac:dyDescent="0.2">
      <c r="A149" t="s">
        <v>73</v>
      </c>
      <c r="B149" t="s">
        <v>10</v>
      </c>
      <c r="C149" t="s">
        <v>8</v>
      </c>
      <c r="D149">
        <v>310</v>
      </c>
      <c r="E149">
        <v>4690</v>
      </c>
      <c r="F149" t="s">
        <v>11</v>
      </c>
    </row>
    <row r="150" spans="1:6" x14ac:dyDescent="0.2">
      <c r="A150" t="s">
        <v>73</v>
      </c>
      <c r="B150" t="s">
        <v>10</v>
      </c>
      <c r="C150" t="s">
        <v>8</v>
      </c>
      <c r="D150">
        <v>72.5</v>
      </c>
      <c r="E150">
        <v>4617.5</v>
      </c>
      <c r="F150" t="s">
        <v>12</v>
      </c>
    </row>
    <row r="151" spans="1:6" x14ac:dyDescent="0.2">
      <c r="A151" t="s">
        <v>73</v>
      </c>
      <c r="B151" t="s">
        <v>59</v>
      </c>
      <c r="C151" t="s">
        <v>29</v>
      </c>
      <c r="D151">
        <v>5620.83</v>
      </c>
      <c r="E151">
        <v>24259.85</v>
      </c>
      <c r="F151" t="s">
        <v>60</v>
      </c>
    </row>
    <row r="152" spans="1:6" x14ac:dyDescent="0.2">
      <c r="A152" t="s">
        <v>73</v>
      </c>
      <c r="B152" t="s">
        <v>7</v>
      </c>
      <c r="C152" t="s">
        <v>8</v>
      </c>
      <c r="D152">
        <v>5620.83</v>
      </c>
      <c r="E152">
        <v>10238.33</v>
      </c>
      <c r="F152" t="s">
        <v>60</v>
      </c>
    </row>
    <row r="153" spans="1:6" x14ac:dyDescent="0.2">
      <c r="A153" t="s">
        <v>73</v>
      </c>
      <c r="B153" t="s">
        <v>10</v>
      </c>
      <c r="C153" t="s">
        <v>8</v>
      </c>
      <c r="D153">
        <v>238.33</v>
      </c>
      <c r="E153">
        <v>10000</v>
      </c>
      <c r="F153" t="s">
        <v>13</v>
      </c>
    </row>
    <row r="154" spans="1:6" x14ac:dyDescent="0.2">
      <c r="A154" t="s">
        <v>73</v>
      </c>
      <c r="B154" t="s">
        <v>10</v>
      </c>
      <c r="C154" t="s">
        <v>8</v>
      </c>
      <c r="D154">
        <v>10000</v>
      </c>
      <c r="E154">
        <v>0</v>
      </c>
      <c r="F154" t="s">
        <v>14</v>
      </c>
    </row>
    <row r="155" spans="1:6" x14ac:dyDescent="0.2">
      <c r="A155" t="s">
        <v>74</v>
      </c>
      <c r="B155" t="s">
        <v>7</v>
      </c>
      <c r="C155" t="s">
        <v>8</v>
      </c>
      <c r="D155">
        <v>5000</v>
      </c>
      <c r="E155">
        <v>5000</v>
      </c>
      <c r="F155" t="s">
        <v>69</v>
      </c>
    </row>
    <row r="156" spans="1:6" x14ac:dyDescent="0.2">
      <c r="A156" t="s">
        <v>74</v>
      </c>
      <c r="B156" t="s">
        <v>10</v>
      </c>
      <c r="C156" t="s">
        <v>8</v>
      </c>
      <c r="D156">
        <v>310</v>
      </c>
      <c r="E156">
        <v>4690</v>
      </c>
      <c r="F156" t="s">
        <v>11</v>
      </c>
    </row>
    <row r="157" spans="1:6" x14ac:dyDescent="0.2">
      <c r="A157" t="s">
        <v>74</v>
      </c>
      <c r="B157" t="s">
        <v>10</v>
      </c>
      <c r="C157" t="s">
        <v>8</v>
      </c>
      <c r="D157">
        <v>72.5</v>
      </c>
      <c r="E157">
        <v>4617.5</v>
      </c>
      <c r="F157" t="s">
        <v>12</v>
      </c>
    </row>
    <row r="158" spans="1:6" x14ac:dyDescent="0.2">
      <c r="A158" t="s">
        <v>74</v>
      </c>
      <c r="B158" t="s">
        <v>59</v>
      </c>
      <c r="C158" t="s">
        <v>29</v>
      </c>
      <c r="D158">
        <v>5620.84</v>
      </c>
      <c r="E158">
        <v>18639.009999999998</v>
      </c>
      <c r="F158" t="s">
        <v>60</v>
      </c>
    </row>
    <row r="159" spans="1:6" x14ac:dyDescent="0.2">
      <c r="A159" t="s">
        <v>74</v>
      </c>
      <c r="B159" t="s">
        <v>7</v>
      </c>
      <c r="C159" t="s">
        <v>8</v>
      </c>
      <c r="D159">
        <v>5620.84</v>
      </c>
      <c r="E159">
        <v>10238.34</v>
      </c>
      <c r="F159" t="s">
        <v>60</v>
      </c>
    </row>
    <row r="160" spans="1:6" x14ac:dyDescent="0.2">
      <c r="A160" t="s">
        <v>74</v>
      </c>
      <c r="B160" t="s">
        <v>10</v>
      </c>
      <c r="C160" t="s">
        <v>8</v>
      </c>
      <c r="D160">
        <v>238.34</v>
      </c>
      <c r="E160">
        <v>10000</v>
      </c>
      <c r="F160" t="s">
        <v>13</v>
      </c>
    </row>
    <row r="161" spans="1:6" x14ac:dyDescent="0.2">
      <c r="A161" t="s">
        <v>74</v>
      </c>
      <c r="B161" t="s">
        <v>10</v>
      </c>
      <c r="C161" t="s">
        <v>8</v>
      </c>
      <c r="D161">
        <v>10000</v>
      </c>
      <c r="E161">
        <v>0</v>
      </c>
      <c r="F161" t="s">
        <v>14</v>
      </c>
    </row>
    <row r="162" spans="1:6" x14ac:dyDescent="0.2">
      <c r="A162" t="s">
        <v>75</v>
      </c>
      <c r="B162" t="s">
        <v>7</v>
      </c>
      <c r="C162" t="s">
        <v>8</v>
      </c>
      <c r="D162">
        <v>5000</v>
      </c>
      <c r="E162">
        <v>5000</v>
      </c>
      <c r="F162" t="s">
        <v>69</v>
      </c>
    </row>
    <row r="163" spans="1:6" x14ac:dyDescent="0.2">
      <c r="A163" t="s">
        <v>75</v>
      </c>
      <c r="B163" t="s">
        <v>10</v>
      </c>
      <c r="C163" t="s">
        <v>8</v>
      </c>
      <c r="D163">
        <v>310</v>
      </c>
      <c r="E163">
        <v>4690</v>
      </c>
      <c r="F163" t="s">
        <v>11</v>
      </c>
    </row>
    <row r="164" spans="1:6" x14ac:dyDescent="0.2">
      <c r="A164" t="s">
        <v>75</v>
      </c>
      <c r="B164" t="s">
        <v>10</v>
      </c>
      <c r="C164" t="s">
        <v>8</v>
      </c>
      <c r="D164">
        <v>72.5</v>
      </c>
      <c r="E164">
        <v>4617.5</v>
      </c>
      <c r="F164" t="s">
        <v>12</v>
      </c>
    </row>
    <row r="165" spans="1:6" x14ac:dyDescent="0.2">
      <c r="A165" t="s">
        <v>75</v>
      </c>
      <c r="B165" t="s">
        <v>59</v>
      </c>
      <c r="C165" t="s">
        <v>29</v>
      </c>
      <c r="D165">
        <v>5620.84</v>
      </c>
      <c r="E165">
        <v>13018.17</v>
      </c>
      <c r="F165" t="s">
        <v>60</v>
      </c>
    </row>
    <row r="166" spans="1:6" x14ac:dyDescent="0.2">
      <c r="A166" t="s">
        <v>75</v>
      </c>
      <c r="B166" t="s">
        <v>7</v>
      </c>
      <c r="C166" t="s">
        <v>8</v>
      </c>
      <c r="D166">
        <v>5620.84</v>
      </c>
      <c r="E166">
        <v>10238.34</v>
      </c>
      <c r="F166" t="s">
        <v>60</v>
      </c>
    </row>
    <row r="167" spans="1:6" x14ac:dyDescent="0.2">
      <c r="A167" t="s">
        <v>75</v>
      </c>
      <c r="B167" t="s">
        <v>10</v>
      </c>
      <c r="C167" t="s">
        <v>8</v>
      </c>
      <c r="D167">
        <v>238.34</v>
      </c>
      <c r="E167">
        <v>10000</v>
      </c>
      <c r="F167" t="s">
        <v>13</v>
      </c>
    </row>
    <row r="168" spans="1:6" x14ac:dyDescent="0.2">
      <c r="A168" t="s">
        <v>75</v>
      </c>
      <c r="B168" t="s">
        <v>10</v>
      </c>
      <c r="C168" t="s">
        <v>8</v>
      </c>
      <c r="D168">
        <v>10000</v>
      </c>
      <c r="E168">
        <v>0</v>
      </c>
      <c r="F168" t="s">
        <v>14</v>
      </c>
    </row>
    <row r="169" spans="1:6" x14ac:dyDescent="0.2">
      <c r="A169" t="s">
        <v>76</v>
      </c>
      <c r="B169" t="s">
        <v>7</v>
      </c>
      <c r="C169" t="s">
        <v>8</v>
      </c>
      <c r="D169">
        <v>5000</v>
      </c>
      <c r="E169">
        <v>5000</v>
      </c>
      <c r="F169" t="s">
        <v>69</v>
      </c>
    </row>
    <row r="170" spans="1:6" x14ac:dyDescent="0.2">
      <c r="A170" t="s">
        <v>76</v>
      </c>
      <c r="B170" t="s">
        <v>10</v>
      </c>
      <c r="C170" t="s">
        <v>8</v>
      </c>
      <c r="D170">
        <v>310</v>
      </c>
      <c r="E170">
        <v>4690</v>
      </c>
      <c r="F170" t="s">
        <v>11</v>
      </c>
    </row>
    <row r="171" spans="1:6" x14ac:dyDescent="0.2">
      <c r="A171" t="s">
        <v>76</v>
      </c>
      <c r="B171" t="s">
        <v>10</v>
      </c>
      <c r="C171" t="s">
        <v>8</v>
      </c>
      <c r="D171">
        <v>72.5</v>
      </c>
      <c r="E171">
        <v>4617.5</v>
      </c>
      <c r="F171" t="s">
        <v>12</v>
      </c>
    </row>
    <row r="172" spans="1:6" x14ac:dyDescent="0.2">
      <c r="A172" t="s">
        <v>76</v>
      </c>
      <c r="B172" t="s">
        <v>59</v>
      </c>
      <c r="C172" t="s">
        <v>29</v>
      </c>
      <c r="D172">
        <v>5620.84</v>
      </c>
      <c r="E172">
        <v>7397.33</v>
      </c>
      <c r="F172" t="s">
        <v>60</v>
      </c>
    </row>
    <row r="173" spans="1:6" x14ac:dyDescent="0.2">
      <c r="A173" t="s">
        <v>76</v>
      </c>
      <c r="B173" t="s">
        <v>7</v>
      </c>
      <c r="C173" t="s">
        <v>8</v>
      </c>
      <c r="D173">
        <v>5620.84</v>
      </c>
      <c r="E173">
        <v>10238.34</v>
      </c>
      <c r="F173" t="s">
        <v>60</v>
      </c>
    </row>
    <row r="174" spans="1:6" x14ac:dyDescent="0.2">
      <c r="A174" t="s">
        <v>76</v>
      </c>
      <c r="B174" t="s">
        <v>10</v>
      </c>
      <c r="C174" t="s">
        <v>8</v>
      </c>
      <c r="D174">
        <v>238.34</v>
      </c>
      <c r="E174">
        <v>10000</v>
      </c>
      <c r="F174" t="s">
        <v>13</v>
      </c>
    </row>
    <row r="175" spans="1:6" x14ac:dyDescent="0.2">
      <c r="A175" t="s">
        <v>76</v>
      </c>
      <c r="B175" t="s">
        <v>10</v>
      </c>
      <c r="C175" t="s">
        <v>8</v>
      </c>
      <c r="D175">
        <v>10000</v>
      </c>
      <c r="E175">
        <v>0</v>
      </c>
      <c r="F175" t="s">
        <v>14</v>
      </c>
    </row>
    <row r="176" spans="1:6" x14ac:dyDescent="0.2">
      <c r="A176" t="s">
        <v>77</v>
      </c>
      <c r="B176" t="s">
        <v>7</v>
      </c>
      <c r="C176" t="s">
        <v>8</v>
      </c>
      <c r="D176">
        <v>5000</v>
      </c>
      <c r="E176">
        <v>5000</v>
      </c>
      <c r="F176" t="s">
        <v>69</v>
      </c>
    </row>
    <row r="177" spans="1:6" x14ac:dyDescent="0.2">
      <c r="A177" t="s">
        <v>77</v>
      </c>
      <c r="B177" t="s">
        <v>10</v>
      </c>
      <c r="C177" t="s">
        <v>8</v>
      </c>
      <c r="D177">
        <v>310</v>
      </c>
      <c r="E177">
        <v>4690</v>
      </c>
      <c r="F177" t="s">
        <v>11</v>
      </c>
    </row>
    <row r="178" spans="1:6" x14ac:dyDescent="0.2">
      <c r="A178" t="s">
        <v>77</v>
      </c>
      <c r="B178" t="s">
        <v>10</v>
      </c>
      <c r="C178" t="s">
        <v>8</v>
      </c>
      <c r="D178">
        <v>72.5</v>
      </c>
      <c r="E178">
        <v>4617.5</v>
      </c>
      <c r="F178" t="s">
        <v>12</v>
      </c>
    </row>
    <row r="179" spans="1:6" x14ac:dyDescent="0.2">
      <c r="A179" t="s">
        <v>77</v>
      </c>
      <c r="B179" t="s">
        <v>59</v>
      </c>
      <c r="C179" t="s">
        <v>29</v>
      </c>
      <c r="D179">
        <v>5620.84</v>
      </c>
      <c r="E179">
        <v>1776.49</v>
      </c>
      <c r="F179" t="s">
        <v>60</v>
      </c>
    </row>
    <row r="180" spans="1:6" x14ac:dyDescent="0.2">
      <c r="A180" t="s">
        <v>77</v>
      </c>
      <c r="B180" t="s">
        <v>7</v>
      </c>
      <c r="C180" t="s">
        <v>8</v>
      </c>
      <c r="D180">
        <v>5620.84</v>
      </c>
      <c r="E180">
        <v>10238.34</v>
      </c>
      <c r="F180" t="s">
        <v>60</v>
      </c>
    </row>
    <row r="181" spans="1:6" x14ac:dyDescent="0.2">
      <c r="A181" t="s">
        <v>77</v>
      </c>
      <c r="B181" t="s">
        <v>10</v>
      </c>
      <c r="C181" t="s">
        <v>8</v>
      </c>
      <c r="D181">
        <v>238.34</v>
      </c>
      <c r="E181">
        <v>10000</v>
      </c>
      <c r="F181" t="s">
        <v>13</v>
      </c>
    </row>
    <row r="182" spans="1:6" x14ac:dyDescent="0.2">
      <c r="A182" t="s">
        <v>77</v>
      </c>
      <c r="B182" t="s">
        <v>10</v>
      </c>
      <c r="C182" t="s">
        <v>8</v>
      </c>
      <c r="D182">
        <v>10000</v>
      </c>
      <c r="E182">
        <v>0</v>
      </c>
      <c r="F182" t="s">
        <v>14</v>
      </c>
    </row>
    <row r="183" spans="1:6" x14ac:dyDescent="0.2">
      <c r="A183" t="s">
        <v>78</v>
      </c>
      <c r="B183" t="s">
        <v>7</v>
      </c>
      <c r="C183" t="s">
        <v>8</v>
      </c>
      <c r="D183">
        <v>5000</v>
      </c>
      <c r="E183">
        <v>5000</v>
      </c>
      <c r="F183" t="s">
        <v>69</v>
      </c>
    </row>
    <row r="184" spans="1:6" x14ac:dyDescent="0.2">
      <c r="A184" t="s">
        <v>78</v>
      </c>
      <c r="B184" t="s">
        <v>10</v>
      </c>
      <c r="C184" t="s">
        <v>8</v>
      </c>
      <c r="D184">
        <v>310</v>
      </c>
      <c r="E184">
        <v>4690</v>
      </c>
      <c r="F184" t="s">
        <v>11</v>
      </c>
    </row>
    <row r="185" spans="1:6" x14ac:dyDescent="0.2">
      <c r="A185" t="s">
        <v>78</v>
      </c>
      <c r="B185" t="s">
        <v>10</v>
      </c>
      <c r="C185" t="s">
        <v>8</v>
      </c>
      <c r="D185">
        <v>72.5</v>
      </c>
      <c r="E185">
        <v>4617.5</v>
      </c>
      <c r="F185" t="s">
        <v>12</v>
      </c>
    </row>
    <row r="186" spans="1:6" x14ac:dyDescent="0.2">
      <c r="A186" t="s">
        <v>78</v>
      </c>
      <c r="B186" t="s">
        <v>59</v>
      </c>
      <c r="C186" t="s">
        <v>29</v>
      </c>
      <c r="D186">
        <v>1776.49</v>
      </c>
      <c r="E186">
        <v>0</v>
      </c>
      <c r="F186" t="s">
        <v>60</v>
      </c>
    </row>
    <row r="187" spans="1:6" x14ac:dyDescent="0.2">
      <c r="A187" t="s">
        <v>78</v>
      </c>
      <c r="B187" t="s">
        <v>7</v>
      </c>
      <c r="C187" t="s">
        <v>8</v>
      </c>
      <c r="D187">
        <v>1776.49</v>
      </c>
      <c r="E187">
        <v>6393.99</v>
      </c>
      <c r="F187" t="s">
        <v>60</v>
      </c>
    </row>
    <row r="188" spans="1:6" x14ac:dyDescent="0.2">
      <c r="A188" t="s">
        <v>78</v>
      </c>
      <c r="B188" t="s">
        <v>59</v>
      </c>
      <c r="C188" t="s">
        <v>30</v>
      </c>
      <c r="D188">
        <v>3844.35</v>
      </c>
      <c r="E188">
        <v>116155.65</v>
      </c>
      <c r="F188" t="s">
        <v>60</v>
      </c>
    </row>
    <row r="189" spans="1:6" x14ac:dyDescent="0.2">
      <c r="A189" t="s">
        <v>78</v>
      </c>
      <c r="B189" t="s">
        <v>7</v>
      </c>
      <c r="C189" t="s">
        <v>8</v>
      </c>
      <c r="D189">
        <v>3844.35</v>
      </c>
      <c r="E189">
        <v>10238.34</v>
      </c>
      <c r="F189" t="s">
        <v>60</v>
      </c>
    </row>
    <row r="190" spans="1:6" x14ac:dyDescent="0.2">
      <c r="A190" t="s">
        <v>78</v>
      </c>
      <c r="B190" t="s">
        <v>10</v>
      </c>
      <c r="C190" t="s">
        <v>8</v>
      </c>
      <c r="D190">
        <v>238.34</v>
      </c>
      <c r="E190">
        <v>10000</v>
      </c>
      <c r="F190" t="s">
        <v>13</v>
      </c>
    </row>
    <row r="191" spans="1:6" x14ac:dyDescent="0.2">
      <c r="A191" t="s">
        <v>78</v>
      </c>
      <c r="B191" t="s">
        <v>10</v>
      </c>
      <c r="C191" t="s">
        <v>8</v>
      </c>
      <c r="D191">
        <v>10000</v>
      </c>
      <c r="E191">
        <v>0</v>
      </c>
      <c r="F191" t="s">
        <v>14</v>
      </c>
    </row>
    <row r="192" spans="1:6" x14ac:dyDescent="0.2">
      <c r="A192" t="s">
        <v>79</v>
      </c>
      <c r="B192" t="s">
        <v>7</v>
      </c>
      <c r="C192" t="s">
        <v>8</v>
      </c>
      <c r="D192">
        <v>5000</v>
      </c>
      <c r="E192">
        <v>5000</v>
      </c>
      <c r="F192" t="s">
        <v>69</v>
      </c>
    </row>
    <row r="193" spans="1:13" x14ac:dyDescent="0.2">
      <c r="A193" t="s">
        <v>79</v>
      </c>
      <c r="B193" t="s">
        <v>10</v>
      </c>
      <c r="C193" t="s">
        <v>8</v>
      </c>
      <c r="D193">
        <v>310</v>
      </c>
      <c r="E193">
        <v>4690</v>
      </c>
      <c r="F193" t="s">
        <v>11</v>
      </c>
    </row>
    <row r="194" spans="1:13" x14ac:dyDescent="0.2">
      <c r="A194" t="s">
        <v>79</v>
      </c>
      <c r="B194" t="s">
        <v>10</v>
      </c>
      <c r="C194" t="s">
        <v>8</v>
      </c>
      <c r="D194">
        <v>72.5</v>
      </c>
      <c r="E194">
        <v>4617.5</v>
      </c>
      <c r="F194" t="s">
        <v>12</v>
      </c>
    </row>
    <row r="195" spans="1:13" x14ac:dyDescent="0.2">
      <c r="A195" t="s">
        <v>79</v>
      </c>
      <c r="B195" t="s">
        <v>59</v>
      </c>
      <c r="C195" t="s">
        <v>30</v>
      </c>
      <c r="D195">
        <v>5620.84</v>
      </c>
      <c r="E195">
        <v>110534.81</v>
      </c>
      <c r="F195" t="s">
        <v>60</v>
      </c>
    </row>
    <row r="196" spans="1:13" x14ac:dyDescent="0.2">
      <c r="A196" t="s">
        <v>79</v>
      </c>
      <c r="B196" t="s">
        <v>7</v>
      </c>
      <c r="C196" t="s">
        <v>8</v>
      </c>
      <c r="D196">
        <v>5620.84</v>
      </c>
      <c r="E196">
        <v>10238.34</v>
      </c>
      <c r="F196" t="s">
        <v>60</v>
      </c>
    </row>
    <row r="197" spans="1:13" x14ac:dyDescent="0.2">
      <c r="A197" t="s">
        <v>79</v>
      </c>
      <c r="B197" t="s">
        <v>10</v>
      </c>
      <c r="C197" t="s">
        <v>8</v>
      </c>
      <c r="D197">
        <v>238.34</v>
      </c>
      <c r="E197">
        <v>10000</v>
      </c>
      <c r="F197" t="s">
        <v>13</v>
      </c>
    </row>
    <row r="198" spans="1:13" x14ac:dyDescent="0.2">
      <c r="A198" t="s">
        <v>79</v>
      </c>
      <c r="B198" t="s">
        <v>10</v>
      </c>
      <c r="C198" t="s">
        <v>8</v>
      </c>
      <c r="D198">
        <v>10000</v>
      </c>
      <c r="E198">
        <v>0</v>
      </c>
      <c r="F198" t="s">
        <v>14</v>
      </c>
    </row>
    <row r="199" spans="1:13" x14ac:dyDescent="0.2">
      <c r="A199" t="s">
        <v>80</v>
      </c>
      <c r="B199" t="s">
        <v>7</v>
      </c>
      <c r="C199" t="s">
        <v>8</v>
      </c>
      <c r="D199">
        <v>5000</v>
      </c>
      <c r="E199">
        <v>5000</v>
      </c>
      <c r="F199" t="s">
        <v>69</v>
      </c>
    </row>
    <row r="200" spans="1:13" x14ac:dyDescent="0.2">
      <c r="A200" t="s">
        <v>80</v>
      </c>
      <c r="B200" t="s">
        <v>10</v>
      </c>
      <c r="C200" t="s">
        <v>8</v>
      </c>
      <c r="D200">
        <v>310</v>
      </c>
      <c r="E200">
        <v>4690</v>
      </c>
      <c r="F200" t="s">
        <v>11</v>
      </c>
    </row>
    <row r="201" spans="1:13" x14ac:dyDescent="0.2">
      <c r="A201" t="s">
        <v>80</v>
      </c>
      <c r="B201" t="s">
        <v>10</v>
      </c>
      <c r="C201" t="s">
        <v>8</v>
      </c>
      <c r="D201">
        <v>72.5</v>
      </c>
      <c r="E201">
        <v>4617.5</v>
      </c>
      <c r="F201" t="s">
        <v>12</v>
      </c>
    </row>
    <row r="202" spans="1:13" x14ac:dyDescent="0.2">
      <c r="A202" t="s">
        <v>80</v>
      </c>
      <c r="B202" t="s">
        <v>59</v>
      </c>
      <c r="C202" t="s">
        <v>30</v>
      </c>
      <c r="D202">
        <v>5620.81</v>
      </c>
      <c r="E202">
        <v>104914</v>
      </c>
      <c r="F202" t="s">
        <v>60</v>
      </c>
    </row>
    <row r="203" spans="1:13" x14ac:dyDescent="0.2">
      <c r="A203" t="s">
        <v>80</v>
      </c>
      <c r="B203" t="s">
        <v>7</v>
      </c>
      <c r="C203" t="s">
        <v>8</v>
      </c>
      <c r="D203">
        <v>5620.81</v>
      </c>
      <c r="E203">
        <v>10238.31</v>
      </c>
      <c r="F203" t="s">
        <v>60</v>
      </c>
    </row>
    <row r="204" spans="1:13" x14ac:dyDescent="0.2">
      <c r="A204" t="s">
        <v>80</v>
      </c>
      <c r="B204" t="s">
        <v>10</v>
      </c>
      <c r="C204" t="s">
        <v>8</v>
      </c>
      <c r="D204">
        <v>238.31</v>
      </c>
      <c r="E204">
        <v>10000</v>
      </c>
      <c r="F204" t="s">
        <v>13</v>
      </c>
    </row>
    <row r="205" spans="1:13" x14ac:dyDescent="0.2">
      <c r="A205" t="s">
        <v>80</v>
      </c>
      <c r="B205" t="s">
        <v>10</v>
      </c>
      <c r="C205" t="s">
        <v>8</v>
      </c>
      <c r="D205">
        <v>10000</v>
      </c>
      <c r="E205">
        <v>0</v>
      </c>
      <c r="F205" t="s">
        <v>14</v>
      </c>
    </row>
    <row r="206" spans="1:13" x14ac:dyDescent="0.2">
      <c r="A206" t="s">
        <v>81</v>
      </c>
      <c r="B206" t="s">
        <v>27</v>
      </c>
      <c r="C206" t="s">
        <v>8</v>
      </c>
      <c r="E206">
        <v>0</v>
      </c>
      <c r="F206" t="s">
        <v>28</v>
      </c>
      <c r="J206">
        <f>SUMIFS(D120:D205,B120:B205,"Deposit",C120:C205,"Savings")</f>
        <v>127450</v>
      </c>
      <c r="K206">
        <f>SUMIFS(D120:D205,B120:B205,"Payment",C120:C205,"Savings")</f>
        <v>127449.99999999999</v>
      </c>
      <c r="L206">
        <f>SUMIFS(D120:D205,B120:B205,"Withdraw",C120:C205,"Savings")</f>
        <v>0</v>
      </c>
      <c r="M206">
        <f>ROUND(M104+J206-K206-L206,2)</f>
        <v>0</v>
      </c>
    </row>
    <row r="207" spans="1:13" x14ac:dyDescent="0.2">
      <c r="A207" t="s">
        <v>81</v>
      </c>
      <c r="B207" t="s">
        <v>27</v>
      </c>
      <c r="C207" t="s">
        <v>29</v>
      </c>
      <c r="E207">
        <v>0</v>
      </c>
      <c r="F207" t="s">
        <v>28</v>
      </c>
      <c r="J207">
        <f>SUMIFS(D120:D205,B120:B205,"Deposit",C120:C205,"Savings2")</f>
        <v>0</v>
      </c>
      <c r="K207">
        <f>SUMIFS(D120:D205,B120:B205,"Payment",C120:C205,"Savings2")</f>
        <v>0</v>
      </c>
      <c r="L207">
        <f>SUMIFS(D120:D205,B120:B205,"Withdraw",C120:C205,"Savings2")</f>
        <v>52363.999999999993</v>
      </c>
      <c r="M207">
        <f t="shared" ref="M206:M213" si="1">M105+J207-K207-L207</f>
        <v>0</v>
      </c>
    </row>
    <row r="208" spans="1:13" x14ac:dyDescent="0.2">
      <c r="A208" t="s">
        <v>81</v>
      </c>
      <c r="B208" t="s">
        <v>27</v>
      </c>
      <c r="C208" t="s">
        <v>30</v>
      </c>
      <c r="E208">
        <v>104914</v>
      </c>
      <c r="F208" t="s">
        <v>28</v>
      </c>
      <c r="J208">
        <f>SUMIFS(D120:D205,B120:B205,"Deposit",C120:C205,"Brokerage")</f>
        <v>0</v>
      </c>
      <c r="K208">
        <f>SUMIFS(D120:D205,B120:B205,"Payment",C120:C205,"Brokerage")</f>
        <v>0</v>
      </c>
      <c r="L208">
        <f>SUMIFS(D120:D205,B120:B205,"Withdraw",C120:C205,"Brokerage")</f>
        <v>15086</v>
      </c>
      <c r="M208">
        <f t="shared" si="1"/>
        <v>104914</v>
      </c>
    </row>
    <row r="209" spans="1:15" x14ac:dyDescent="0.2">
      <c r="A209" t="s">
        <v>81</v>
      </c>
      <c r="B209" t="s">
        <v>27</v>
      </c>
      <c r="C209" t="s">
        <v>31</v>
      </c>
      <c r="E209">
        <v>120000</v>
      </c>
      <c r="F209" t="s">
        <v>28</v>
      </c>
      <c r="J209">
        <f>SUMIFS(D120:D205,B120:B205,"Deposit",C120:C205,"Brokerage2")</f>
        <v>0</v>
      </c>
      <c r="K209">
        <f>SUMIFS(D120:D205,B120:B205,"Payment",C120:C205,"Brokerage2")</f>
        <v>0</v>
      </c>
      <c r="L209">
        <f>SUMIFS(D120:D205,B120:B205,"Withdraw",C120:C205,"Brokerage2")</f>
        <v>0</v>
      </c>
      <c r="M209">
        <f t="shared" si="1"/>
        <v>120000</v>
      </c>
    </row>
    <row r="210" spans="1:15" x14ac:dyDescent="0.2">
      <c r="A210" t="s">
        <v>81</v>
      </c>
      <c r="B210" t="s">
        <v>27</v>
      </c>
      <c r="C210" t="s">
        <v>32</v>
      </c>
      <c r="E210">
        <v>240000</v>
      </c>
      <c r="F210" t="s">
        <v>28</v>
      </c>
      <c r="J210">
        <f>SUMIFS(D120:D205,B120:B205,"Deposit",C120:C205,"IRA")</f>
        <v>0</v>
      </c>
      <c r="K210">
        <f>SUMIFS(D120:D205,B120:B205,"Payment",C120:C205,"IRA")</f>
        <v>0</v>
      </c>
      <c r="L210">
        <f>SUMIFS(D120:D205,B120:B205,"Withdraw",C120:C205,"IRA")</f>
        <v>0</v>
      </c>
      <c r="M210">
        <f t="shared" si="1"/>
        <v>240000</v>
      </c>
    </row>
    <row r="211" spans="1:15" x14ac:dyDescent="0.2">
      <c r="A211" t="s">
        <v>81</v>
      </c>
      <c r="B211" t="s">
        <v>27</v>
      </c>
      <c r="C211" t="s">
        <v>33</v>
      </c>
      <c r="E211">
        <v>240000</v>
      </c>
      <c r="F211" t="s">
        <v>28</v>
      </c>
      <c r="J211">
        <f>SUMIFS(D120:D205,B120:B205,"Deposit",C120:C205,"IRA2")</f>
        <v>0</v>
      </c>
      <c r="K211">
        <f>SUMIFS(D120:D205,B120:B205,"Payment",C120:C205,"IRA2")</f>
        <v>0</v>
      </c>
      <c r="L211">
        <f>SUMIFS(D120:D205,B120:B205,"Withdraw",C120:C205,"IRA2")</f>
        <v>0</v>
      </c>
      <c r="M211">
        <f t="shared" si="1"/>
        <v>240000</v>
      </c>
    </row>
    <row r="212" spans="1:15" x14ac:dyDescent="0.2">
      <c r="A212" t="s">
        <v>81</v>
      </c>
      <c r="B212" t="s">
        <v>27</v>
      </c>
      <c r="C212" t="s">
        <v>34</v>
      </c>
      <c r="E212">
        <v>240000</v>
      </c>
      <c r="F212" t="s">
        <v>28</v>
      </c>
      <c r="J212">
        <f>SUMIFS(D120:D205,B120:B205,"Deposit",C120:C205,"Roth")</f>
        <v>0</v>
      </c>
      <c r="K212">
        <f>SUMIFS(D120:D205,B120:B205,"Payment",C120:C205,"Roth")</f>
        <v>0</v>
      </c>
      <c r="L212">
        <f>SUMIFS(D120:D205,B120:B205,"Withdraw",C120:C205,"Roth")</f>
        <v>0</v>
      </c>
      <c r="M212">
        <f t="shared" si="1"/>
        <v>240000</v>
      </c>
    </row>
    <row r="213" spans="1:15" x14ac:dyDescent="0.2">
      <c r="A213" t="s">
        <v>81</v>
      </c>
      <c r="B213" t="s">
        <v>27</v>
      </c>
      <c r="C213" t="s">
        <v>35</v>
      </c>
      <c r="E213">
        <v>240000</v>
      </c>
      <c r="F213" t="s">
        <v>28</v>
      </c>
      <c r="J213">
        <f>SUMIFS(D120:D205,B120:B205,"Deposit",C120:C205,"Roth2")</f>
        <v>0</v>
      </c>
      <c r="K213">
        <f>SUMIFS(D120:D205,B120:B205,"Payment",C120:C205,"Roth2")</f>
        <v>0</v>
      </c>
      <c r="L213">
        <f>SUMIFS(D120:D205,B120:B205,"Withdraw",C120:C205,"Roth2")</f>
        <v>0</v>
      </c>
      <c r="M213">
        <f t="shared" si="1"/>
        <v>240000</v>
      </c>
    </row>
    <row r="214" spans="1:15" x14ac:dyDescent="0.2">
      <c r="A214" t="s">
        <v>81</v>
      </c>
      <c r="B214" t="s">
        <v>36</v>
      </c>
      <c r="C214" t="s">
        <v>37</v>
      </c>
      <c r="E214">
        <v>3720</v>
      </c>
      <c r="F214" t="s">
        <v>38</v>
      </c>
      <c r="J214">
        <f>SUMIFS(D120:D205,C120:C205,"Savings",B120:B205,"Deposit",F120:F205,"=*income*")</f>
        <v>60000</v>
      </c>
      <c r="K214">
        <f>J214*6.2%</f>
        <v>3720</v>
      </c>
    </row>
    <row r="215" spans="1:15" x14ac:dyDescent="0.2">
      <c r="A215" t="s">
        <v>81</v>
      </c>
      <c r="B215" t="s">
        <v>36</v>
      </c>
      <c r="C215" t="s">
        <v>39</v>
      </c>
      <c r="E215">
        <v>870</v>
      </c>
      <c r="F215" t="s">
        <v>40</v>
      </c>
      <c r="J215">
        <f>J214</f>
        <v>60000</v>
      </c>
      <c r="K215">
        <f>J215*1.45%</f>
        <v>869.99999999999989</v>
      </c>
    </row>
    <row r="216" spans="1:15" x14ac:dyDescent="0.2">
      <c r="A216" t="s">
        <v>81</v>
      </c>
      <c r="B216" t="s">
        <v>36</v>
      </c>
      <c r="C216" t="s">
        <v>41</v>
      </c>
      <c r="E216">
        <v>0</v>
      </c>
      <c r="F216" t="s">
        <v>42</v>
      </c>
    </row>
    <row r="217" spans="1:15" x14ac:dyDescent="0.2">
      <c r="A217" t="s">
        <v>81</v>
      </c>
      <c r="B217" t="s">
        <v>36</v>
      </c>
      <c r="C217" t="s">
        <v>43</v>
      </c>
      <c r="E217">
        <v>7543</v>
      </c>
      <c r="F217" t="s">
        <v>44</v>
      </c>
    </row>
    <row r="218" spans="1:15" x14ac:dyDescent="0.2">
      <c r="A218" t="s">
        <v>81</v>
      </c>
      <c r="B218" t="s">
        <v>36</v>
      </c>
      <c r="C218" t="s">
        <v>45</v>
      </c>
      <c r="E218">
        <v>67543</v>
      </c>
      <c r="F218" t="s">
        <v>46</v>
      </c>
      <c r="J218">
        <f>J214</f>
        <v>60000</v>
      </c>
      <c r="K218">
        <v>0</v>
      </c>
      <c r="L218">
        <f>SUM(L208:L209)/2</f>
        <v>7543</v>
      </c>
      <c r="M218">
        <f>SUM(L210:L211)</f>
        <v>0</v>
      </c>
      <c r="O218">
        <f>SUM(J218:N218)</f>
        <v>67543</v>
      </c>
    </row>
    <row r="219" spans="1:15" x14ac:dyDescent="0.2">
      <c r="A219" t="s">
        <v>81</v>
      </c>
      <c r="B219" t="s">
        <v>36</v>
      </c>
      <c r="C219" t="s">
        <v>47</v>
      </c>
      <c r="E219">
        <v>2860</v>
      </c>
      <c r="F219" t="s">
        <v>48</v>
      </c>
    </row>
    <row r="220" spans="1:15" x14ac:dyDescent="0.2">
      <c r="A220" t="s">
        <v>81</v>
      </c>
      <c r="B220" t="s">
        <v>36</v>
      </c>
      <c r="C220" t="s">
        <v>49</v>
      </c>
      <c r="E220">
        <v>0</v>
      </c>
      <c r="F220" t="s">
        <v>50</v>
      </c>
    </row>
    <row r="221" spans="1:15" x14ac:dyDescent="0.2">
      <c r="A221" t="s">
        <v>81</v>
      </c>
      <c r="B221" t="s">
        <v>36</v>
      </c>
      <c r="C221" t="s">
        <v>51</v>
      </c>
      <c r="E221">
        <v>0</v>
      </c>
      <c r="F221" t="s">
        <v>52</v>
      </c>
    </row>
    <row r="222" spans="1:15" x14ac:dyDescent="0.2">
      <c r="A222" t="s">
        <v>82</v>
      </c>
      <c r="B222" t="s">
        <v>59</v>
      </c>
      <c r="C222" t="s">
        <v>30</v>
      </c>
      <c r="D222">
        <v>10000</v>
      </c>
      <c r="E222">
        <v>94914</v>
      </c>
      <c r="F222" t="s">
        <v>60</v>
      </c>
    </row>
    <row r="223" spans="1:15" x14ac:dyDescent="0.2">
      <c r="A223" t="s">
        <v>82</v>
      </c>
      <c r="B223" t="s">
        <v>7</v>
      </c>
      <c r="C223" t="s">
        <v>8</v>
      </c>
      <c r="D223">
        <v>10000</v>
      </c>
      <c r="E223">
        <v>10000</v>
      </c>
      <c r="F223" t="s">
        <v>60</v>
      </c>
    </row>
    <row r="224" spans="1:15" x14ac:dyDescent="0.2">
      <c r="A224" t="s">
        <v>82</v>
      </c>
      <c r="B224" t="s">
        <v>10</v>
      </c>
      <c r="C224" t="s">
        <v>8</v>
      </c>
      <c r="D224">
        <v>10000</v>
      </c>
      <c r="E224">
        <v>0</v>
      </c>
      <c r="F224" t="s">
        <v>14</v>
      </c>
    </row>
    <row r="225" spans="1:6" x14ac:dyDescent="0.2">
      <c r="A225" t="s">
        <v>83</v>
      </c>
      <c r="B225" t="s">
        <v>59</v>
      </c>
      <c r="C225" t="s">
        <v>30</v>
      </c>
      <c r="D225">
        <v>10000</v>
      </c>
      <c r="E225">
        <v>84914</v>
      </c>
      <c r="F225" t="s">
        <v>60</v>
      </c>
    </row>
    <row r="226" spans="1:6" x14ac:dyDescent="0.2">
      <c r="A226" t="s">
        <v>83</v>
      </c>
      <c r="B226" t="s">
        <v>7</v>
      </c>
      <c r="C226" t="s">
        <v>8</v>
      </c>
      <c r="D226">
        <v>10000</v>
      </c>
      <c r="E226">
        <v>10000</v>
      </c>
      <c r="F226" t="s">
        <v>60</v>
      </c>
    </row>
    <row r="227" spans="1:6" x14ac:dyDescent="0.2">
      <c r="A227" t="s">
        <v>83</v>
      </c>
      <c r="B227" t="s">
        <v>10</v>
      </c>
      <c r="C227" t="s">
        <v>8</v>
      </c>
      <c r="D227">
        <v>10000</v>
      </c>
      <c r="E227">
        <v>0</v>
      </c>
      <c r="F227" t="s">
        <v>14</v>
      </c>
    </row>
    <row r="228" spans="1:6" x14ac:dyDescent="0.2">
      <c r="A228" t="s">
        <v>84</v>
      </c>
      <c r="B228" t="s">
        <v>59</v>
      </c>
      <c r="C228" t="s">
        <v>30</v>
      </c>
      <c r="D228">
        <v>10000</v>
      </c>
      <c r="E228">
        <v>74914</v>
      </c>
      <c r="F228" t="s">
        <v>60</v>
      </c>
    </row>
    <row r="229" spans="1:6" x14ac:dyDescent="0.2">
      <c r="A229" t="s">
        <v>84</v>
      </c>
      <c r="B229" t="s">
        <v>7</v>
      </c>
      <c r="C229" t="s">
        <v>8</v>
      </c>
      <c r="D229">
        <v>10000</v>
      </c>
      <c r="E229">
        <v>10000</v>
      </c>
      <c r="F229" t="s">
        <v>60</v>
      </c>
    </row>
    <row r="230" spans="1:6" x14ac:dyDescent="0.2">
      <c r="A230" t="s">
        <v>84</v>
      </c>
      <c r="B230" t="s">
        <v>10</v>
      </c>
      <c r="C230" t="s">
        <v>8</v>
      </c>
      <c r="D230">
        <v>10000</v>
      </c>
      <c r="E230">
        <v>0</v>
      </c>
      <c r="F230" t="s">
        <v>14</v>
      </c>
    </row>
    <row r="231" spans="1:6" x14ac:dyDescent="0.2">
      <c r="A231" t="s">
        <v>85</v>
      </c>
      <c r="B231" t="s">
        <v>59</v>
      </c>
      <c r="C231" t="s">
        <v>30</v>
      </c>
      <c r="D231">
        <v>10000</v>
      </c>
      <c r="E231">
        <v>64914</v>
      </c>
      <c r="F231" t="s">
        <v>60</v>
      </c>
    </row>
    <row r="232" spans="1:6" x14ac:dyDescent="0.2">
      <c r="A232" t="s">
        <v>85</v>
      </c>
      <c r="B232" t="s">
        <v>7</v>
      </c>
      <c r="C232" t="s">
        <v>8</v>
      </c>
      <c r="D232">
        <v>10000</v>
      </c>
      <c r="E232">
        <v>10000</v>
      </c>
      <c r="F232" t="s">
        <v>60</v>
      </c>
    </row>
    <row r="233" spans="1:6" x14ac:dyDescent="0.2">
      <c r="A233" t="s">
        <v>85</v>
      </c>
      <c r="B233" t="s">
        <v>10</v>
      </c>
      <c r="C233" t="s">
        <v>8</v>
      </c>
      <c r="D233">
        <v>10000</v>
      </c>
      <c r="E233">
        <v>0</v>
      </c>
      <c r="F233" t="s">
        <v>14</v>
      </c>
    </row>
    <row r="234" spans="1:6" x14ac:dyDescent="0.2">
      <c r="A234" t="s">
        <v>86</v>
      </c>
      <c r="B234" t="s">
        <v>59</v>
      </c>
      <c r="C234" t="s">
        <v>30</v>
      </c>
      <c r="D234">
        <v>10000</v>
      </c>
      <c r="E234">
        <v>54914</v>
      </c>
      <c r="F234" t="s">
        <v>60</v>
      </c>
    </row>
    <row r="235" spans="1:6" x14ac:dyDescent="0.2">
      <c r="A235" t="s">
        <v>86</v>
      </c>
      <c r="B235" t="s">
        <v>7</v>
      </c>
      <c r="C235" t="s">
        <v>8</v>
      </c>
      <c r="D235">
        <v>10000</v>
      </c>
      <c r="E235">
        <v>10000</v>
      </c>
      <c r="F235" t="s">
        <v>60</v>
      </c>
    </row>
    <row r="236" spans="1:6" x14ac:dyDescent="0.2">
      <c r="A236" t="s">
        <v>86</v>
      </c>
      <c r="B236" t="s">
        <v>10</v>
      </c>
      <c r="C236" t="s">
        <v>8</v>
      </c>
      <c r="D236">
        <v>10000</v>
      </c>
      <c r="E236">
        <v>0</v>
      </c>
      <c r="F236" t="s">
        <v>14</v>
      </c>
    </row>
    <row r="237" spans="1:6" x14ac:dyDescent="0.2">
      <c r="A237" t="s">
        <v>87</v>
      </c>
      <c r="B237" t="s">
        <v>59</v>
      </c>
      <c r="C237" t="s">
        <v>30</v>
      </c>
      <c r="D237">
        <v>10000</v>
      </c>
      <c r="E237">
        <v>44914</v>
      </c>
      <c r="F237" t="s">
        <v>60</v>
      </c>
    </row>
    <row r="238" spans="1:6" x14ac:dyDescent="0.2">
      <c r="A238" t="s">
        <v>87</v>
      </c>
      <c r="B238" t="s">
        <v>7</v>
      </c>
      <c r="C238" t="s">
        <v>8</v>
      </c>
      <c r="D238">
        <v>10000</v>
      </c>
      <c r="E238">
        <v>10000</v>
      </c>
      <c r="F238" t="s">
        <v>60</v>
      </c>
    </row>
    <row r="239" spans="1:6" x14ac:dyDescent="0.2">
      <c r="A239" t="s">
        <v>87</v>
      </c>
      <c r="B239" t="s">
        <v>10</v>
      </c>
      <c r="C239" t="s">
        <v>8</v>
      </c>
      <c r="D239">
        <v>10000</v>
      </c>
      <c r="E239">
        <v>0</v>
      </c>
      <c r="F239" t="s">
        <v>14</v>
      </c>
    </row>
    <row r="240" spans="1:6" x14ac:dyDescent="0.2">
      <c r="A240" t="s">
        <v>88</v>
      </c>
      <c r="B240" t="s">
        <v>59</v>
      </c>
      <c r="C240" t="s">
        <v>30</v>
      </c>
      <c r="D240">
        <v>10000</v>
      </c>
      <c r="E240">
        <v>34914</v>
      </c>
      <c r="F240" t="s">
        <v>60</v>
      </c>
    </row>
    <row r="241" spans="1:6" x14ac:dyDescent="0.2">
      <c r="A241" t="s">
        <v>88</v>
      </c>
      <c r="B241" t="s">
        <v>7</v>
      </c>
      <c r="C241" t="s">
        <v>8</v>
      </c>
      <c r="D241">
        <v>10000</v>
      </c>
      <c r="E241">
        <v>10000</v>
      </c>
      <c r="F241" t="s">
        <v>60</v>
      </c>
    </row>
    <row r="242" spans="1:6" x14ac:dyDescent="0.2">
      <c r="A242" t="s">
        <v>88</v>
      </c>
      <c r="B242" t="s">
        <v>10</v>
      </c>
      <c r="C242" t="s">
        <v>8</v>
      </c>
      <c r="D242">
        <v>10000</v>
      </c>
      <c r="E242">
        <v>0</v>
      </c>
      <c r="F242" t="s">
        <v>14</v>
      </c>
    </row>
    <row r="243" spans="1:6" x14ac:dyDescent="0.2">
      <c r="A243" t="s">
        <v>89</v>
      </c>
      <c r="B243" t="s">
        <v>59</v>
      </c>
      <c r="C243" t="s">
        <v>30</v>
      </c>
      <c r="D243">
        <v>10000</v>
      </c>
      <c r="E243">
        <v>24914</v>
      </c>
      <c r="F243" t="s">
        <v>60</v>
      </c>
    </row>
    <row r="244" spans="1:6" x14ac:dyDescent="0.2">
      <c r="A244" t="s">
        <v>89</v>
      </c>
      <c r="B244" t="s">
        <v>7</v>
      </c>
      <c r="C244" t="s">
        <v>8</v>
      </c>
      <c r="D244">
        <v>10000</v>
      </c>
      <c r="E244">
        <v>10000</v>
      </c>
      <c r="F244" t="s">
        <v>60</v>
      </c>
    </row>
    <row r="245" spans="1:6" x14ac:dyDescent="0.2">
      <c r="A245" t="s">
        <v>89</v>
      </c>
      <c r="B245" t="s">
        <v>10</v>
      </c>
      <c r="C245" t="s">
        <v>8</v>
      </c>
      <c r="D245">
        <v>10000</v>
      </c>
      <c r="E245">
        <v>0</v>
      </c>
      <c r="F245" t="s">
        <v>14</v>
      </c>
    </row>
    <row r="246" spans="1:6" x14ac:dyDescent="0.2">
      <c r="A246" t="s">
        <v>90</v>
      </c>
      <c r="B246" t="s">
        <v>59</v>
      </c>
      <c r="C246" t="s">
        <v>30</v>
      </c>
      <c r="D246">
        <v>10000</v>
      </c>
      <c r="E246">
        <v>14914</v>
      </c>
      <c r="F246" t="s">
        <v>60</v>
      </c>
    </row>
    <row r="247" spans="1:6" x14ac:dyDescent="0.2">
      <c r="A247" t="s">
        <v>90</v>
      </c>
      <c r="B247" t="s">
        <v>7</v>
      </c>
      <c r="C247" t="s">
        <v>8</v>
      </c>
      <c r="D247">
        <v>10000</v>
      </c>
      <c r="E247">
        <v>10000</v>
      </c>
      <c r="F247" t="s">
        <v>60</v>
      </c>
    </row>
    <row r="248" spans="1:6" x14ac:dyDescent="0.2">
      <c r="A248" t="s">
        <v>90</v>
      </c>
      <c r="B248" t="s">
        <v>10</v>
      </c>
      <c r="C248" t="s">
        <v>8</v>
      </c>
      <c r="D248">
        <v>10000</v>
      </c>
      <c r="E248">
        <v>0</v>
      </c>
      <c r="F248" t="s">
        <v>14</v>
      </c>
    </row>
    <row r="249" spans="1:6" x14ac:dyDescent="0.2">
      <c r="A249" t="s">
        <v>91</v>
      </c>
      <c r="B249" t="s">
        <v>59</v>
      </c>
      <c r="C249" t="s">
        <v>30</v>
      </c>
      <c r="D249">
        <v>10000</v>
      </c>
      <c r="E249">
        <v>4914</v>
      </c>
      <c r="F249" t="s">
        <v>60</v>
      </c>
    </row>
    <row r="250" spans="1:6" x14ac:dyDescent="0.2">
      <c r="A250" t="s">
        <v>91</v>
      </c>
      <c r="B250" t="s">
        <v>7</v>
      </c>
      <c r="C250" t="s">
        <v>8</v>
      </c>
      <c r="D250">
        <v>10000</v>
      </c>
      <c r="E250">
        <v>10000</v>
      </c>
      <c r="F250" t="s">
        <v>60</v>
      </c>
    </row>
    <row r="251" spans="1:6" x14ac:dyDescent="0.2">
      <c r="A251" t="s">
        <v>91</v>
      </c>
      <c r="B251" t="s">
        <v>10</v>
      </c>
      <c r="C251" t="s">
        <v>8</v>
      </c>
      <c r="D251">
        <v>10000</v>
      </c>
      <c r="E251">
        <v>0</v>
      </c>
      <c r="F251" t="s">
        <v>14</v>
      </c>
    </row>
    <row r="252" spans="1:6" x14ac:dyDescent="0.2">
      <c r="A252" t="s">
        <v>92</v>
      </c>
      <c r="B252" t="s">
        <v>59</v>
      </c>
      <c r="C252" t="s">
        <v>30</v>
      </c>
      <c r="D252">
        <v>4914</v>
      </c>
      <c r="E252">
        <v>0</v>
      </c>
      <c r="F252" t="s">
        <v>60</v>
      </c>
    </row>
    <row r="253" spans="1:6" x14ac:dyDescent="0.2">
      <c r="A253" t="s">
        <v>92</v>
      </c>
      <c r="B253" t="s">
        <v>7</v>
      </c>
      <c r="C253" t="s">
        <v>8</v>
      </c>
      <c r="D253">
        <v>4914</v>
      </c>
      <c r="E253">
        <v>4914</v>
      </c>
      <c r="F253" t="s">
        <v>60</v>
      </c>
    </row>
    <row r="254" spans="1:6" x14ac:dyDescent="0.2">
      <c r="A254" t="s">
        <v>92</v>
      </c>
      <c r="B254" t="s">
        <v>59</v>
      </c>
      <c r="C254" t="s">
        <v>31</v>
      </c>
      <c r="D254">
        <v>5086</v>
      </c>
      <c r="E254">
        <v>114914</v>
      </c>
      <c r="F254" t="s">
        <v>60</v>
      </c>
    </row>
    <row r="255" spans="1:6" x14ac:dyDescent="0.2">
      <c r="A255" t="s">
        <v>92</v>
      </c>
      <c r="B255" t="s">
        <v>7</v>
      </c>
      <c r="C255" t="s">
        <v>8</v>
      </c>
      <c r="D255">
        <v>5086</v>
      </c>
      <c r="E255">
        <v>10000</v>
      </c>
      <c r="F255" t="s">
        <v>60</v>
      </c>
    </row>
    <row r="256" spans="1:6" x14ac:dyDescent="0.2">
      <c r="A256" t="s">
        <v>92</v>
      </c>
      <c r="B256" t="s">
        <v>10</v>
      </c>
      <c r="C256" t="s">
        <v>8</v>
      </c>
      <c r="D256">
        <v>10000</v>
      </c>
      <c r="E256">
        <v>0</v>
      </c>
      <c r="F256" t="s">
        <v>14</v>
      </c>
    </row>
    <row r="257" spans="1:15" x14ac:dyDescent="0.2">
      <c r="A257" t="s">
        <v>93</v>
      </c>
      <c r="B257" t="s">
        <v>59</v>
      </c>
      <c r="C257" t="s">
        <v>31</v>
      </c>
      <c r="D257">
        <v>10000</v>
      </c>
      <c r="E257">
        <v>104914</v>
      </c>
      <c r="F257" t="s">
        <v>60</v>
      </c>
    </row>
    <row r="258" spans="1:15" x14ac:dyDescent="0.2">
      <c r="A258" t="s">
        <v>93</v>
      </c>
      <c r="B258" t="s">
        <v>7</v>
      </c>
      <c r="C258" t="s">
        <v>8</v>
      </c>
      <c r="D258">
        <v>10000</v>
      </c>
      <c r="E258">
        <v>10000</v>
      </c>
      <c r="F258" t="s">
        <v>60</v>
      </c>
    </row>
    <row r="259" spans="1:15" x14ac:dyDescent="0.2">
      <c r="A259" t="s">
        <v>93</v>
      </c>
      <c r="B259" t="s">
        <v>10</v>
      </c>
      <c r="C259" t="s">
        <v>8</v>
      </c>
      <c r="D259">
        <v>10000</v>
      </c>
      <c r="E259">
        <v>0</v>
      </c>
      <c r="F259" t="s">
        <v>14</v>
      </c>
    </row>
    <row r="260" spans="1:15" x14ac:dyDescent="0.2">
      <c r="A260" t="s">
        <v>94</v>
      </c>
      <c r="B260" t="s">
        <v>27</v>
      </c>
      <c r="C260" t="s">
        <v>8</v>
      </c>
      <c r="E260">
        <v>0</v>
      </c>
      <c r="F260" t="s">
        <v>28</v>
      </c>
      <c r="J260">
        <f>SUMIFS(D222:D259,B222:B259,"Deposit",C222:C259,"Savings")</f>
        <v>120000</v>
      </c>
      <c r="K260">
        <f>SUMIFS(D222:D259,B222:B259,"Payment",C222:C259,"Savings")</f>
        <v>120000</v>
      </c>
      <c r="L260">
        <f>SUMIFS(D222:D259,B222:B259,"Withdraw",C222:C259,"Savings")</f>
        <v>0</v>
      </c>
      <c r="M260">
        <f>M206+J260-K260-L260</f>
        <v>0</v>
      </c>
    </row>
    <row r="261" spans="1:15" x14ac:dyDescent="0.2">
      <c r="A261" t="s">
        <v>94</v>
      </c>
      <c r="B261" t="s">
        <v>27</v>
      </c>
      <c r="C261" t="s">
        <v>29</v>
      </c>
      <c r="E261">
        <v>0</v>
      </c>
      <c r="F261" t="s">
        <v>28</v>
      </c>
      <c r="J261">
        <f>SUMIFS(D222:D259,B222:B259,"Deposit",C222:C259,"Savings2")</f>
        <v>0</v>
      </c>
      <c r="K261">
        <f>SUMIFS(D222:D259,B222:B259,"Payment",C222:C259,"Savings2")</f>
        <v>0</v>
      </c>
      <c r="L261">
        <f>SUMIFS(D222:D259,B222:B259,"Withdraw",C222:C259,"Savings2")</f>
        <v>0</v>
      </c>
      <c r="M261">
        <f t="shared" ref="M260:M266" si="2">M207+J261-K261-L261</f>
        <v>0</v>
      </c>
    </row>
    <row r="262" spans="1:15" x14ac:dyDescent="0.2">
      <c r="A262" t="s">
        <v>94</v>
      </c>
      <c r="B262" t="s">
        <v>27</v>
      </c>
      <c r="C262" t="s">
        <v>30</v>
      </c>
      <c r="E262">
        <v>0</v>
      </c>
      <c r="F262" t="s">
        <v>28</v>
      </c>
      <c r="J262">
        <f>SUMIFS(D222:D259,B222:B259,"Deposit",C222:C259,"Brokerage")</f>
        <v>0</v>
      </c>
      <c r="K262">
        <f>SUMIFS(D222:D259,B222:B259,"Payment",C222:C259,"Brokerage")</f>
        <v>0</v>
      </c>
      <c r="L262">
        <f>SUMIFS(D222:D259,B222:B259,"Withdraw",C222:C259,"Brokerage")</f>
        <v>104914</v>
      </c>
      <c r="M262">
        <f t="shared" si="2"/>
        <v>0</v>
      </c>
    </row>
    <row r="263" spans="1:15" x14ac:dyDescent="0.2">
      <c r="A263" t="s">
        <v>94</v>
      </c>
      <c r="B263" t="s">
        <v>27</v>
      </c>
      <c r="C263" t="s">
        <v>31</v>
      </c>
      <c r="E263">
        <v>104914</v>
      </c>
      <c r="F263" t="s">
        <v>28</v>
      </c>
      <c r="J263">
        <f>SUMIFS(D222:D259,B222:B259,"Deposit",C222:C259,"Brokerage2")</f>
        <v>0</v>
      </c>
      <c r="K263">
        <f>SUMIFS(D222:D259,B222:B259,"Payment",C222:C259,"Brokerage2")</f>
        <v>0</v>
      </c>
      <c r="L263">
        <f>SUMIFS(D222:D259,B222:B259,"Withdraw",C222:C259,"Brokerage2")</f>
        <v>15086</v>
      </c>
      <c r="M263">
        <f t="shared" si="2"/>
        <v>104914</v>
      </c>
    </row>
    <row r="264" spans="1:15" x14ac:dyDescent="0.2">
      <c r="A264" t="s">
        <v>94</v>
      </c>
      <c r="B264" t="s">
        <v>27</v>
      </c>
      <c r="C264" t="s">
        <v>32</v>
      </c>
      <c r="E264">
        <v>240000</v>
      </c>
      <c r="F264" t="s">
        <v>28</v>
      </c>
      <c r="J264">
        <f>SUMIFS(D222:D259,B222:B259,"Deposit",C222:C259,"IRA")</f>
        <v>0</v>
      </c>
      <c r="K264">
        <f>SUMIFS(D222:D259,B222:B259,"Payment",C222:C259,"IRA")</f>
        <v>0</v>
      </c>
      <c r="L264">
        <f>SUMIFS(D222:D259,B222:B259,"Withdraw",C222:C259,"IRA")</f>
        <v>0</v>
      </c>
      <c r="M264">
        <f t="shared" si="2"/>
        <v>240000</v>
      </c>
    </row>
    <row r="265" spans="1:15" x14ac:dyDescent="0.2">
      <c r="A265" t="s">
        <v>94</v>
      </c>
      <c r="B265" t="s">
        <v>27</v>
      </c>
      <c r="C265" t="s">
        <v>33</v>
      </c>
      <c r="E265">
        <v>240000</v>
      </c>
      <c r="F265" t="s">
        <v>28</v>
      </c>
      <c r="J265">
        <f>SUMIFS(D222:D259,B222:B259,"Deposit",C222:C259,"IRA2")</f>
        <v>0</v>
      </c>
      <c r="K265">
        <f>SUMIFS(D222:D259,B222:B259,"Payment",C222:C259,"IRA2")</f>
        <v>0</v>
      </c>
      <c r="L265">
        <f>SUMIFS(D222:D259,B222:B259,"Withdraw",C222:C259,"IRA2")</f>
        <v>0</v>
      </c>
      <c r="M265">
        <f t="shared" si="2"/>
        <v>240000</v>
      </c>
    </row>
    <row r="266" spans="1:15" x14ac:dyDescent="0.2">
      <c r="A266" t="s">
        <v>94</v>
      </c>
      <c r="B266" t="s">
        <v>27</v>
      </c>
      <c r="C266" t="s">
        <v>34</v>
      </c>
      <c r="E266">
        <v>240000</v>
      </c>
      <c r="F266" t="s">
        <v>28</v>
      </c>
      <c r="J266">
        <f>SUMIFS(D222:D259,B222:B259,"Deposit",C222:C259,"Roth")</f>
        <v>0</v>
      </c>
      <c r="K266">
        <f>SUMIFS(D222:D259,B222:B259,"Payment",C222:C259,"Roth")</f>
        <v>0</v>
      </c>
      <c r="L266">
        <f>SUMIFS(D222:D259,B222:B259,"Withdraw",C222:C259,"Roth")</f>
        <v>0</v>
      </c>
      <c r="M266">
        <f t="shared" si="2"/>
        <v>240000</v>
      </c>
    </row>
    <row r="267" spans="1:15" x14ac:dyDescent="0.2">
      <c r="A267" t="s">
        <v>94</v>
      </c>
      <c r="B267" t="s">
        <v>27</v>
      </c>
      <c r="C267" t="s">
        <v>35</v>
      </c>
      <c r="E267">
        <v>240000</v>
      </c>
      <c r="F267" t="s">
        <v>28</v>
      </c>
      <c r="J267">
        <f>SUMIFS(D222:D259,B222:B259,"Deposit",C222:C259,"Roth2")</f>
        <v>0</v>
      </c>
      <c r="K267">
        <f>SUMIFS(D222:D259,B222:B259,"Payment",C222:C259,"Roth2")</f>
        <v>0</v>
      </c>
      <c r="L267">
        <f>SUMIFS(D222:D259,B222:B259,"Withdraw",C222:C259,"Roth2")</f>
        <v>0</v>
      </c>
      <c r="M267">
        <f>M213+J267-K267-L267</f>
        <v>240000</v>
      </c>
    </row>
    <row r="268" spans="1:15" x14ac:dyDescent="0.2">
      <c r="A268" t="s">
        <v>94</v>
      </c>
      <c r="B268" t="s">
        <v>36</v>
      </c>
      <c r="C268" t="s">
        <v>37</v>
      </c>
      <c r="E268">
        <v>0</v>
      </c>
      <c r="F268" t="s">
        <v>38</v>
      </c>
      <c r="J268">
        <f>SUMIFS(D222:D259,C222:C259,"Savings",B222:B259,"Deposit",F222:F259,"=*income*")</f>
        <v>0</v>
      </c>
      <c r="K268">
        <f>J268*6.2%</f>
        <v>0</v>
      </c>
    </row>
    <row r="269" spans="1:15" x14ac:dyDescent="0.2">
      <c r="A269" t="s">
        <v>94</v>
      </c>
      <c r="B269" t="s">
        <v>36</v>
      </c>
      <c r="C269" t="s">
        <v>39</v>
      </c>
      <c r="E269">
        <v>0</v>
      </c>
      <c r="F269" t="s">
        <v>40</v>
      </c>
      <c r="J269">
        <f>J268</f>
        <v>0</v>
      </c>
      <c r="K269">
        <f>J269*1.45%</f>
        <v>0</v>
      </c>
    </row>
    <row r="270" spans="1:15" x14ac:dyDescent="0.2">
      <c r="A270" t="s">
        <v>94</v>
      </c>
      <c r="B270" t="s">
        <v>36</v>
      </c>
      <c r="C270" t="s">
        <v>41</v>
      </c>
      <c r="E270">
        <v>0</v>
      </c>
      <c r="F270" t="s">
        <v>42</v>
      </c>
    </row>
    <row r="271" spans="1:15" x14ac:dyDescent="0.2">
      <c r="A271" t="s">
        <v>94</v>
      </c>
      <c r="B271" t="s">
        <v>36</v>
      </c>
      <c r="C271" t="s">
        <v>43</v>
      </c>
      <c r="E271">
        <v>60000</v>
      </c>
      <c r="F271" t="s">
        <v>44</v>
      </c>
    </row>
    <row r="272" spans="1:15" x14ac:dyDescent="0.2">
      <c r="A272" t="s">
        <v>94</v>
      </c>
      <c r="B272" t="s">
        <v>36</v>
      </c>
      <c r="C272" t="s">
        <v>45</v>
      </c>
      <c r="E272">
        <v>60000</v>
      </c>
      <c r="F272" t="s">
        <v>46</v>
      </c>
      <c r="J272">
        <f>J268</f>
        <v>0</v>
      </c>
      <c r="K272">
        <v>0</v>
      </c>
      <c r="L272">
        <f>SUM(L262:L263)/2</f>
        <v>60000</v>
      </c>
      <c r="M272">
        <f>SUM(L264:L265)</f>
        <v>0</v>
      </c>
      <c r="O272">
        <f>SUM(J272:N272)</f>
        <v>60000</v>
      </c>
    </row>
    <row r="273" spans="1:6" x14ac:dyDescent="0.2">
      <c r="A273" t="s">
        <v>94</v>
      </c>
      <c r="B273" t="s">
        <v>36</v>
      </c>
      <c r="C273" t="s">
        <v>47</v>
      </c>
      <c r="E273">
        <v>0</v>
      </c>
      <c r="F273" t="s">
        <v>48</v>
      </c>
    </row>
    <row r="274" spans="1:6" x14ac:dyDescent="0.2">
      <c r="A274" t="s">
        <v>94</v>
      </c>
      <c r="B274" t="s">
        <v>36</v>
      </c>
      <c r="C274" t="s">
        <v>49</v>
      </c>
      <c r="E274">
        <v>0</v>
      </c>
      <c r="F274" t="s">
        <v>50</v>
      </c>
    </row>
    <row r="275" spans="1:6" x14ac:dyDescent="0.2">
      <c r="A275" t="s">
        <v>94</v>
      </c>
      <c r="B275" t="s">
        <v>36</v>
      </c>
      <c r="C275" t="s">
        <v>51</v>
      </c>
      <c r="E275">
        <v>0</v>
      </c>
      <c r="F275" t="s">
        <v>52</v>
      </c>
    </row>
    <row r="276" spans="1:6" x14ac:dyDescent="0.2">
      <c r="A276" t="s">
        <v>95</v>
      </c>
      <c r="B276" t="s">
        <v>59</v>
      </c>
      <c r="C276" t="s">
        <v>31</v>
      </c>
      <c r="D276">
        <v>10000</v>
      </c>
      <c r="E276">
        <v>94914</v>
      </c>
      <c r="F276" t="s">
        <v>60</v>
      </c>
    </row>
    <row r="277" spans="1:6" x14ac:dyDescent="0.2">
      <c r="A277" t="s">
        <v>95</v>
      </c>
      <c r="B277" t="s">
        <v>7</v>
      </c>
      <c r="C277" t="s">
        <v>8</v>
      </c>
      <c r="D277">
        <v>10000</v>
      </c>
      <c r="E277">
        <v>10000</v>
      </c>
      <c r="F277" t="s">
        <v>60</v>
      </c>
    </row>
    <row r="278" spans="1:6" x14ac:dyDescent="0.2">
      <c r="A278" t="s">
        <v>95</v>
      </c>
      <c r="B278" t="s">
        <v>10</v>
      </c>
      <c r="C278" t="s">
        <v>8</v>
      </c>
      <c r="D278">
        <v>10000</v>
      </c>
      <c r="E278">
        <v>0</v>
      </c>
      <c r="F278" t="s">
        <v>14</v>
      </c>
    </row>
    <row r="279" spans="1:6" x14ac:dyDescent="0.2">
      <c r="A279" t="s">
        <v>96</v>
      </c>
      <c r="B279" t="s">
        <v>59</v>
      </c>
      <c r="C279" t="s">
        <v>31</v>
      </c>
      <c r="D279">
        <v>10000</v>
      </c>
      <c r="E279">
        <v>84914</v>
      </c>
      <c r="F279" t="s">
        <v>60</v>
      </c>
    </row>
    <row r="280" spans="1:6" x14ac:dyDescent="0.2">
      <c r="A280" t="s">
        <v>96</v>
      </c>
      <c r="B280" t="s">
        <v>7</v>
      </c>
      <c r="C280" t="s">
        <v>8</v>
      </c>
      <c r="D280">
        <v>10000</v>
      </c>
      <c r="E280">
        <v>10000</v>
      </c>
      <c r="F280" t="s">
        <v>60</v>
      </c>
    </row>
    <row r="281" spans="1:6" x14ac:dyDescent="0.2">
      <c r="A281" t="s">
        <v>96</v>
      </c>
      <c r="B281" t="s">
        <v>10</v>
      </c>
      <c r="C281" t="s">
        <v>8</v>
      </c>
      <c r="D281">
        <v>10000</v>
      </c>
      <c r="E281">
        <v>0</v>
      </c>
      <c r="F281" t="s">
        <v>14</v>
      </c>
    </row>
    <row r="282" spans="1:6" x14ac:dyDescent="0.2">
      <c r="A282" t="s">
        <v>97</v>
      </c>
      <c r="B282" t="s">
        <v>59</v>
      </c>
      <c r="C282" t="s">
        <v>31</v>
      </c>
      <c r="D282">
        <v>10000</v>
      </c>
      <c r="E282">
        <v>74914</v>
      </c>
      <c r="F282" t="s">
        <v>60</v>
      </c>
    </row>
    <row r="283" spans="1:6" x14ac:dyDescent="0.2">
      <c r="A283" t="s">
        <v>97</v>
      </c>
      <c r="B283" t="s">
        <v>7</v>
      </c>
      <c r="C283" t="s">
        <v>8</v>
      </c>
      <c r="D283">
        <v>10000</v>
      </c>
      <c r="E283">
        <v>10000</v>
      </c>
      <c r="F283" t="s">
        <v>60</v>
      </c>
    </row>
    <row r="284" spans="1:6" x14ac:dyDescent="0.2">
      <c r="A284" t="s">
        <v>97</v>
      </c>
      <c r="B284" t="s">
        <v>10</v>
      </c>
      <c r="C284" t="s">
        <v>8</v>
      </c>
      <c r="D284">
        <v>10000</v>
      </c>
      <c r="E284">
        <v>0</v>
      </c>
      <c r="F284" t="s">
        <v>14</v>
      </c>
    </row>
    <row r="285" spans="1:6" x14ac:dyDescent="0.2">
      <c r="A285" t="s">
        <v>98</v>
      </c>
      <c r="B285" t="s">
        <v>59</v>
      </c>
      <c r="C285" t="s">
        <v>31</v>
      </c>
      <c r="D285">
        <v>10000</v>
      </c>
      <c r="E285">
        <v>64914</v>
      </c>
      <c r="F285" t="s">
        <v>60</v>
      </c>
    </row>
    <row r="286" spans="1:6" x14ac:dyDescent="0.2">
      <c r="A286" t="s">
        <v>98</v>
      </c>
      <c r="B286" t="s">
        <v>7</v>
      </c>
      <c r="C286" t="s">
        <v>8</v>
      </c>
      <c r="D286">
        <v>10000</v>
      </c>
      <c r="E286">
        <v>10000</v>
      </c>
      <c r="F286" t="s">
        <v>60</v>
      </c>
    </row>
    <row r="287" spans="1:6" x14ac:dyDescent="0.2">
      <c r="A287" t="s">
        <v>98</v>
      </c>
      <c r="B287" t="s">
        <v>10</v>
      </c>
      <c r="C287" t="s">
        <v>8</v>
      </c>
      <c r="D287">
        <v>10000</v>
      </c>
      <c r="E287">
        <v>0</v>
      </c>
      <c r="F287" t="s">
        <v>14</v>
      </c>
    </row>
    <row r="288" spans="1:6" x14ac:dyDescent="0.2">
      <c r="A288" t="s">
        <v>99</v>
      </c>
      <c r="B288" t="s">
        <v>59</v>
      </c>
      <c r="C288" t="s">
        <v>31</v>
      </c>
      <c r="D288">
        <v>10000</v>
      </c>
      <c r="E288">
        <v>54914</v>
      </c>
      <c r="F288" t="s">
        <v>60</v>
      </c>
    </row>
    <row r="289" spans="1:6" x14ac:dyDescent="0.2">
      <c r="A289" t="s">
        <v>99</v>
      </c>
      <c r="B289" t="s">
        <v>7</v>
      </c>
      <c r="C289" t="s">
        <v>8</v>
      </c>
      <c r="D289">
        <v>10000</v>
      </c>
      <c r="E289">
        <v>10000</v>
      </c>
      <c r="F289" t="s">
        <v>60</v>
      </c>
    </row>
    <row r="290" spans="1:6" x14ac:dyDescent="0.2">
      <c r="A290" t="s">
        <v>99</v>
      </c>
      <c r="B290" t="s">
        <v>10</v>
      </c>
      <c r="C290" t="s">
        <v>8</v>
      </c>
      <c r="D290">
        <v>10000</v>
      </c>
      <c r="E290">
        <v>0</v>
      </c>
      <c r="F290" t="s">
        <v>14</v>
      </c>
    </row>
    <row r="291" spans="1:6" x14ac:dyDescent="0.2">
      <c r="A291" t="s">
        <v>100</v>
      </c>
      <c r="B291" t="s">
        <v>59</v>
      </c>
      <c r="C291" t="s">
        <v>31</v>
      </c>
      <c r="D291">
        <v>10000</v>
      </c>
      <c r="E291">
        <v>44914</v>
      </c>
      <c r="F291" t="s">
        <v>60</v>
      </c>
    </row>
    <row r="292" spans="1:6" x14ac:dyDescent="0.2">
      <c r="A292" t="s">
        <v>100</v>
      </c>
      <c r="B292" t="s">
        <v>7</v>
      </c>
      <c r="C292" t="s">
        <v>8</v>
      </c>
      <c r="D292">
        <v>10000</v>
      </c>
      <c r="E292">
        <v>10000</v>
      </c>
      <c r="F292" t="s">
        <v>60</v>
      </c>
    </row>
    <row r="293" spans="1:6" x14ac:dyDescent="0.2">
      <c r="A293" t="s">
        <v>100</v>
      </c>
      <c r="B293" t="s">
        <v>10</v>
      </c>
      <c r="C293" t="s">
        <v>8</v>
      </c>
      <c r="D293">
        <v>10000</v>
      </c>
      <c r="E293">
        <v>0</v>
      </c>
      <c r="F293" t="s">
        <v>14</v>
      </c>
    </row>
    <row r="294" spans="1:6" x14ac:dyDescent="0.2">
      <c r="A294" t="s">
        <v>101</v>
      </c>
      <c r="B294" t="s">
        <v>59</v>
      </c>
      <c r="C294" t="s">
        <v>31</v>
      </c>
      <c r="D294">
        <v>10000</v>
      </c>
      <c r="E294">
        <v>34914</v>
      </c>
      <c r="F294" t="s">
        <v>60</v>
      </c>
    </row>
    <row r="295" spans="1:6" x14ac:dyDescent="0.2">
      <c r="A295" t="s">
        <v>101</v>
      </c>
      <c r="B295" t="s">
        <v>7</v>
      </c>
      <c r="C295" t="s">
        <v>8</v>
      </c>
      <c r="D295">
        <v>10000</v>
      </c>
      <c r="E295">
        <v>10000</v>
      </c>
      <c r="F295" t="s">
        <v>60</v>
      </c>
    </row>
    <row r="296" spans="1:6" x14ac:dyDescent="0.2">
      <c r="A296" t="s">
        <v>101</v>
      </c>
      <c r="B296" t="s">
        <v>10</v>
      </c>
      <c r="C296" t="s">
        <v>8</v>
      </c>
      <c r="D296">
        <v>10000</v>
      </c>
      <c r="E296">
        <v>0</v>
      </c>
      <c r="F296" t="s">
        <v>14</v>
      </c>
    </row>
    <row r="297" spans="1:6" x14ac:dyDescent="0.2">
      <c r="A297" t="s">
        <v>102</v>
      </c>
      <c r="B297" t="s">
        <v>59</v>
      </c>
      <c r="C297" t="s">
        <v>31</v>
      </c>
      <c r="D297">
        <v>10000</v>
      </c>
      <c r="E297">
        <v>24914</v>
      </c>
      <c r="F297" t="s">
        <v>60</v>
      </c>
    </row>
    <row r="298" spans="1:6" x14ac:dyDescent="0.2">
      <c r="A298" t="s">
        <v>102</v>
      </c>
      <c r="B298" t="s">
        <v>7</v>
      </c>
      <c r="C298" t="s">
        <v>8</v>
      </c>
      <c r="D298">
        <v>10000</v>
      </c>
      <c r="E298">
        <v>10000</v>
      </c>
      <c r="F298" t="s">
        <v>60</v>
      </c>
    </row>
    <row r="299" spans="1:6" x14ac:dyDescent="0.2">
      <c r="A299" t="s">
        <v>102</v>
      </c>
      <c r="B299" t="s">
        <v>10</v>
      </c>
      <c r="C299" t="s">
        <v>8</v>
      </c>
      <c r="D299">
        <v>10000</v>
      </c>
      <c r="E299">
        <v>0</v>
      </c>
      <c r="F299" t="s">
        <v>14</v>
      </c>
    </row>
    <row r="300" spans="1:6" x14ac:dyDescent="0.2">
      <c r="A300" t="s">
        <v>103</v>
      </c>
      <c r="B300" t="s">
        <v>59</v>
      </c>
      <c r="C300" t="s">
        <v>31</v>
      </c>
      <c r="D300">
        <v>10000</v>
      </c>
      <c r="E300">
        <v>14914</v>
      </c>
      <c r="F300" t="s">
        <v>60</v>
      </c>
    </row>
    <row r="301" spans="1:6" x14ac:dyDescent="0.2">
      <c r="A301" t="s">
        <v>103</v>
      </c>
      <c r="B301" t="s">
        <v>7</v>
      </c>
      <c r="C301" t="s">
        <v>8</v>
      </c>
      <c r="D301">
        <v>10000</v>
      </c>
      <c r="E301">
        <v>10000</v>
      </c>
      <c r="F301" t="s">
        <v>60</v>
      </c>
    </row>
    <row r="302" spans="1:6" x14ac:dyDescent="0.2">
      <c r="A302" t="s">
        <v>103</v>
      </c>
      <c r="B302" t="s">
        <v>10</v>
      </c>
      <c r="C302" t="s">
        <v>8</v>
      </c>
      <c r="D302">
        <v>10000</v>
      </c>
      <c r="E302">
        <v>0</v>
      </c>
      <c r="F302" t="s">
        <v>14</v>
      </c>
    </row>
    <row r="303" spans="1:6" x14ac:dyDescent="0.2">
      <c r="A303" t="s">
        <v>104</v>
      </c>
      <c r="B303" t="s">
        <v>59</v>
      </c>
      <c r="C303" t="s">
        <v>31</v>
      </c>
      <c r="D303">
        <v>10000</v>
      </c>
      <c r="E303">
        <v>4914</v>
      </c>
      <c r="F303" t="s">
        <v>60</v>
      </c>
    </row>
    <row r="304" spans="1:6" x14ac:dyDescent="0.2">
      <c r="A304" t="s">
        <v>104</v>
      </c>
      <c r="B304" t="s">
        <v>7</v>
      </c>
      <c r="C304" t="s">
        <v>8</v>
      </c>
      <c r="D304">
        <v>10000</v>
      </c>
      <c r="E304">
        <v>10000</v>
      </c>
      <c r="F304" t="s">
        <v>60</v>
      </c>
    </row>
    <row r="305" spans="1:13" x14ac:dyDescent="0.2">
      <c r="A305" t="s">
        <v>104</v>
      </c>
      <c r="B305" t="s">
        <v>10</v>
      </c>
      <c r="C305" t="s">
        <v>8</v>
      </c>
      <c r="D305">
        <v>10000</v>
      </c>
      <c r="E305">
        <v>0</v>
      </c>
      <c r="F305" t="s">
        <v>14</v>
      </c>
    </row>
    <row r="306" spans="1:13" x14ac:dyDescent="0.2">
      <c r="A306" t="s">
        <v>105</v>
      </c>
      <c r="B306" t="s">
        <v>59</v>
      </c>
      <c r="C306" t="s">
        <v>31</v>
      </c>
      <c r="D306">
        <v>4914</v>
      </c>
      <c r="E306">
        <v>0</v>
      </c>
      <c r="F306" t="s">
        <v>60</v>
      </c>
    </row>
    <row r="307" spans="1:13" x14ac:dyDescent="0.2">
      <c r="A307" t="s">
        <v>105</v>
      </c>
      <c r="B307" t="s">
        <v>7</v>
      </c>
      <c r="C307" t="s">
        <v>8</v>
      </c>
      <c r="D307">
        <v>4914</v>
      </c>
      <c r="E307">
        <v>4914</v>
      </c>
      <c r="F307" t="s">
        <v>60</v>
      </c>
    </row>
    <row r="308" spans="1:13" x14ac:dyDescent="0.2">
      <c r="A308" t="s">
        <v>105</v>
      </c>
      <c r="B308" t="s">
        <v>59</v>
      </c>
      <c r="C308" t="s">
        <v>32</v>
      </c>
      <c r="D308">
        <v>5086</v>
      </c>
      <c r="E308">
        <v>234914</v>
      </c>
      <c r="F308" t="s">
        <v>60</v>
      </c>
    </row>
    <row r="309" spans="1:13" x14ac:dyDescent="0.2">
      <c r="A309" t="s">
        <v>105</v>
      </c>
      <c r="B309" t="s">
        <v>7</v>
      </c>
      <c r="C309" t="s">
        <v>8</v>
      </c>
      <c r="D309">
        <v>5086</v>
      </c>
      <c r="E309">
        <v>10000</v>
      </c>
      <c r="F309" t="s">
        <v>60</v>
      </c>
    </row>
    <row r="310" spans="1:13" x14ac:dyDescent="0.2">
      <c r="A310" t="s">
        <v>105</v>
      </c>
      <c r="B310" t="s">
        <v>10</v>
      </c>
      <c r="C310" t="s">
        <v>8</v>
      </c>
      <c r="D310">
        <v>10000</v>
      </c>
      <c r="E310">
        <v>0</v>
      </c>
      <c r="F310" t="s">
        <v>14</v>
      </c>
    </row>
    <row r="311" spans="1:13" x14ac:dyDescent="0.2">
      <c r="A311" t="s">
        <v>106</v>
      </c>
      <c r="B311" t="s">
        <v>59</v>
      </c>
      <c r="C311" t="s">
        <v>32</v>
      </c>
      <c r="D311">
        <v>10000</v>
      </c>
      <c r="E311">
        <v>224914</v>
      </c>
      <c r="F311" t="s">
        <v>60</v>
      </c>
    </row>
    <row r="312" spans="1:13" x14ac:dyDescent="0.2">
      <c r="A312" t="s">
        <v>106</v>
      </c>
      <c r="B312" t="s">
        <v>7</v>
      </c>
      <c r="C312" t="s">
        <v>8</v>
      </c>
      <c r="D312">
        <v>10000</v>
      </c>
      <c r="E312">
        <v>10000</v>
      </c>
      <c r="F312" t="s">
        <v>60</v>
      </c>
    </row>
    <row r="313" spans="1:13" x14ac:dyDescent="0.2">
      <c r="A313" t="s">
        <v>106</v>
      </c>
      <c r="B313" t="s">
        <v>10</v>
      </c>
      <c r="C313" t="s">
        <v>8</v>
      </c>
      <c r="D313">
        <v>10000</v>
      </c>
      <c r="E313">
        <v>0</v>
      </c>
      <c r="F313" t="s">
        <v>14</v>
      </c>
    </row>
    <row r="314" spans="1:13" x14ac:dyDescent="0.2">
      <c r="A314" t="s">
        <v>107</v>
      </c>
      <c r="B314" t="s">
        <v>27</v>
      </c>
      <c r="C314" t="s">
        <v>8</v>
      </c>
      <c r="E314">
        <v>0</v>
      </c>
      <c r="F314" t="s">
        <v>28</v>
      </c>
      <c r="J314">
        <f>SUMIFS(D276:D313,B276:B313,"Deposit",C276:C313,"Savings")</f>
        <v>120000</v>
      </c>
      <c r="K314">
        <f>SUMIFS(D276:D313,B276:B313,"Payment",C276:C313,"Savings")</f>
        <v>120000</v>
      </c>
      <c r="L314">
        <f>SUMIFS(D276:D313,B276:B313,"Withdraw",C276:C313,"Savings")</f>
        <v>0</v>
      </c>
      <c r="M314">
        <f t="shared" ref="M314:M321" si="3">M260+J314-K314-L314</f>
        <v>0</v>
      </c>
    </row>
    <row r="315" spans="1:13" x14ac:dyDescent="0.2">
      <c r="A315" t="s">
        <v>107</v>
      </c>
      <c r="B315" t="s">
        <v>27</v>
      </c>
      <c r="C315" t="s">
        <v>29</v>
      </c>
      <c r="E315">
        <v>0</v>
      </c>
      <c r="F315" t="s">
        <v>28</v>
      </c>
      <c r="J315">
        <f>SUMIFS(D276:D313,B276:B313,"Deposit",C276:C313,"Savings2")</f>
        <v>0</v>
      </c>
      <c r="K315">
        <f>SUMIFS(D276:D313,B276:B313,"Payment",C276:C313,"Savings2")</f>
        <v>0</v>
      </c>
      <c r="L315">
        <f>SUMIFS(D276:D313,B276:B313,"Withdraw",C276:C313,"Savings2")</f>
        <v>0</v>
      </c>
      <c r="M315">
        <f t="shared" si="3"/>
        <v>0</v>
      </c>
    </row>
    <row r="316" spans="1:13" x14ac:dyDescent="0.2">
      <c r="A316" t="s">
        <v>107</v>
      </c>
      <c r="B316" t="s">
        <v>27</v>
      </c>
      <c r="C316" t="s">
        <v>30</v>
      </c>
      <c r="E316">
        <v>0</v>
      </c>
      <c r="F316" t="s">
        <v>28</v>
      </c>
      <c r="J316">
        <f>SUMIFS(D276:D313,B276:B313,"Deposit",C276:C313,"Brokerage")</f>
        <v>0</v>
      </c>
      <c r="K316">
        <f>SUMIFS(D276:D313,B276:B313,"Payment",C276:C313,"Brokerage")</f>
        <v>0</v>
      </c>
      <c r="L316">
        <f>SUMIFS(D276:D313,B276:B313,"Withdraw",C276:C313,"Brokerage")</f>
        <v>0</v>
      </c>
      <c r="M316">
        <f t="shared" si="3"/>
        <v>0</v>
      </c>
    </row>
    <row r="317" spans="1:13" x14ac:dyDescent="0.2">
      <c r="A317" t="s">
        <v>107</v>
      </c>
      <c r="B317" t="s">
        <v>27</v>
      </c>
      <c r="C317" t="s">
        <v>31</v>
      </c>
      <c r="E317">
        <v>0</v>
      </c>
      <c r="F317" t="s">
        <v>28</v>
      </c>
      <c r="J317">
        <f>SUMIFS(D276:D313,B276:B313,"Deposit",C276:C313,"Brokerage2")</f>
        <v>0</v>
      </c>
      <c r="K317">
        <f>SUMIFS(D276:D313,B276:B313,"Payment",C276:C313,"Brokerage2")</f>
        <v>0</v>
      </c>
      <c r="L317">
        <f>SUMIFS(D276:D313,B276:B313,"Withdraw",C276:C313,"Brokerage2")</f>
        <v>104914</v>
      </c>
      <c r="M317">
        <f t="shared" si="3"/>
        <v>0</v>
      </c>
    </row>
    <row r="318" spans="1:13" x14ac:dyDescent="0.2">
      <c r="A318" t="s">
        <v>107</v>
      </c>
      <c r="B318" t="s">
        <v>27</v>
      </c>
      <c r="C318" t="s">
        <v>32</v>
      </c>
      <c r="E318">
        <v>224914</v>
      </c>
      <c r="F318" t="s">
        <v>28</v>
      </c>
      <c r="J318">
        <f>SUMIFS(D276:D313,B276:B313,"Deposit",C276:C313,"IRA")</f>
        <v>0</v>
      </c>
      <c r="K318">
        <f>SUMIFS(D276:D313,B276:B313,"Payment",C276:C313,"IRA")</f>
        <v>0</v>
      </c>
      <c r="L318">
        <f>SUMIFS(D276:D313,B276:B313,"Withdraw",C276:C313,"IRA")</f>
        <v>15086</v>
      </c>
      <c r="M318">
        <f t="shared" si="3"/>
        <v>224914</v>
      </c>
    </row>
    <row r="319" spans="1:13" x14ac:dyDescent="0.2">
      <c r="A319" t="s">
        <v>107</v>
      </c>
      <c r="B319" t="s">
        <v>27</v>
      </c>
      <c r="C319" t="s">
        <v>33</v>
      </c>
      <c r="E319">
        <v>240000</v>
      </c>
      <c r="F319" t="s">
        <v>28</v>
      </c>
      <c r="J319">
        <f>SUMIFS(D276:D313,B276:B313,"Deposit",C276:C313,"IRA2")</f>
        <v>0</v>
      </c>
      <c r="K319">
        <f>SUMIFS(D276:D313,B276:B313,"Payment",C276:C313,"IRA2")</f>
        <v>0</v>
      </c>
      <c r="L319">
        <f>SUMIFS(D276:D313,B276:B313,"Withdraw",C276:C313,"IRA2")</f>
        <v>0</v>
      </c>
      <c r="M319">
        <f t="shared" si="3"/>
        <v>240000</v>
      </c>
    </row>
    <row r="320" spans="1:13" x14ac:dyDescent="0.2">
      <c r="A320" t="s">
        <v>107</v>
      </c>
      <c r="B320" t="s">
        <v>27</v>
      </c>
      <c r="C320" t="s">
        <v>34</v>
      </c>
      <c r="E320">
        <v>240000</v>
      </c>
      <c r="F320" t="s">
        <v>28</v>
      </c>
      <c r="J320">
        <f>SUMIFS(D276:D313,B276:B313,"Deposit",C276:C313,"Roth")</f>
        <v>0</v>
      </c>
      <c r="K320">
        <f>SUMIFS(D276:D313,B276:B313,"Payment",C276:C313,"Roth")</f>
        <v>0</v>
      </c>
      <c r="L320">
        <f>SUMIFS(D276:D313,B276:B313,"Withdraw",C276:C313,"Roth")</f>
        <v>0</v>
      </c>
      <c r="M320">
        <f t="shared" si="3"/>
        <v>240000</v>
      </c>
    </row>
    <row r="321" spans="1:15" x14ac:dyDescent="0.2">
      <c r="A321" t="s">
        <v>107</v>
      </c>
      <c r="B321" t="s">
        <v>27</v>
      </c>
      <c r="C321" t="s">
        <v>35</v>
      </c>
      <c r="E321">
        <v>240000</v>
      </c>
      <c r="F321" t="s">
        <v>28</v>
      </c>
      <c r="J321">
        <f>SUMIFS(D276:D313,B276:B313,"Deposit",C276:C313,"Roth2")</f>
        <v>0</v>
      </c>
      <c r="K321">
        <f>SUMIFS(D276:D313,B276:B313,"Payment",C276:C313,"Roth2")</f>
        <v>0</v>
      </c>
      <c r="L321">
        <f>SUMIFS(D276:D313,B276:B313,"Withdraw",C276:C313,"Roth2")</f>
        <v>0</v>
      </c>
      <c r="M321">
        <f t="shared" si="3"/>
        <v>240000</v>
      </c>
    </row>
    <row r="322" spans="1:15" x14ac:dyDescent="0.2">
      <c r="A322" t="s">
        <v>107</v>
      </c>
      <c r="B322" t="s">
        <v>36</v>
      </c>
      <c r="C322" t="s">
        <v>37</v>
      </c>
      <c r="E322">
        <v>0</v>
      </c>
      <c r="F322" t="s">
        <v>38</v>
      </c>
      <c r="J322">
        <f>SUMIFS(D276:D313,C276:C313,"Savings",B276:B313,"Deposit",F276:F313,"=*income*")</f>
        <v>0</v>
      </c>
      <c r="K322">
        <f>J322*6.2%</f>
        <v>0</v>
      </c>
    </row>
    <row r="323" spans="1:15" x14ac:dyDescent="0.2">
      <c r="A323" t="s">
        <v>107</v>
      </c>
      <c r="B323" t="s">
        <v>36</v>
      </c>
      <c r="C323" t="s">
        <v>39</v>
      </c>
      <c r="E323">
        <v>0</v>
      </c>
      <c r="F323" t="s">
        <v>40</v>
      </c>
      <c r="J323">
        <f>J322</f>
        <v>0</v>
      </c>
      <c r="K323">
        <f>J323*1.45%</f>
        <v>0</v>
      </c>
    </row>
    <row r="324" spans="1:15" x14ac:dyDescent="0.2">
      <c r="A324" t="s">
        <v>107</v>
      </c>
      <c r="B324" t="s">
        <v>36</v>
      </c>
      <c r="C324" t="s">
        <v>41</v>
      </c>
      <c r="E324">
        <v>0</v>
      </c>
      <c r="F324" t="s">
        <v>42</v>
      </c>
    </row>
    <row r="325" spans="1:15" x14ac:dyDescent="0.2">
      <c r="A325" t="s">
        <v>107</v>
      </c>
      <c r="B325" t="s">
        <v>36</v>
      </c>
      <c r="C325" t="s">
        <v>43</v>
      </c>
      <c r="E325">
        <v>52457</v>
      </c>
      <c r="F325" t="s">
        <v>44</v>
      </c>
    </row>
    <row r="326" spans="1:15" x14ac:dyDescent="0.2">
      <c r="A326" t="s">
        <v>107</v>
      </c>
      <c r="B326" t="s">
        <v>36</v>
      </c>
      <c r="C326" t="s">
        <v>45</v>
      </c>
      <c r="E326">
        <v>67543</v>
      </c>
      <c r="F326" t="s">
        <v>46</v>
      </c>
      <c r="J326">
        <f>J322</f>
        <v>0</v>
      </c>
      <c r="K326">
        <v>0</v>
      </c>
      <c r="L326">
        <f>SUM(L316:L317)/2</f>
        <v>52457</v>
      </c>
      <c r="M326">
        <f>SUM(L318:L319)</f>
        <v>15086</v>
      </c>
      <c r="O326">
        <f>SUM(J326:N326)</f>
        <v>67543</v>
      </c>
    </row>
    <row r="327" spans="1:15" x14ac:dyDescent="0.2">
      <c r="A327" t="s">
        <v>107</v>
      </c>
      <c r="B327" t="s">
        <v>36</v>
      </c>
      <c r="C327" t="s">
        <v>47</v>
      </c>
      <c r="E327">
        <v>0</v>
      </c>
      <c r="F327" t="s">
        <v>48</v>
      </c>
    </row>
    <row r="328" spans="1:15" x14ac:dyDescent="0.2">
      <c r="A328" t="s">
        <v>107</v>
      </c>
      <c r="B328" t="s">
        <v>36</v>
      </c>
      <c r="C328" t="s">
        <v>49</v>
      </c>
      <c r="E328">
        <v>0</v>
      </c>
      <c r="F328" t="s">
        <v>50</v>
      </c>
    </row>
    <row r="329" spans="1:15" x14ac:dyDescent="0.2">
      <c r="A329" t="s">
        <v>107</v>
      </c>
      <c r="B329" t="s">
        <v>36</v>
      </c>
      <c r="C329" t="s">
        <v>51</v>
      </c>
      <c r="E329">
        <v>0</v>
      </c>
      <c r="F329" t="s">
        <v>52</v>
      </c>
    </row>
    <row r="330" spans="1:15" x14ac:dyDescent="0.2">
      <c r="A330" t="s">
        <v>108</v>
      </c>
      <c r="B330" t="s">
        <v>59</v>
      </c>
      <c r="C330" t="s">
        <v>32</v>
      </c>
      <c r="D330">
        <v>11004.17</v>
      </c>
      <c r="E330">
        <v>213909.83</v>
      </c>
      <c r="F330" t="s">
        <v>60</v>
      </c>
    </row>
    <row r="331" spans="1:15" x14ac:dyDescent="0.2">
      <c r="A331" t="s">
        <v>108</v>
      </c>
      <c r="B331" t="s">
        <v>7</v>
      </c>
      <c r="C331" t="s">
        <v>8</v>
      </c>
      <c r="D331">
        <v>11004.17</v>
      </c>
      <c r="E331">
        <v>11004.17</v>
      </c>
      <c r="F331" t="s">
        <v>60</v>
      </c>
    </row>
    <row r="332" spans="1:15" x14ac:dyDescent="0.2">
      <c r="A332" t="s">
        <v>108</v>
      </c>
      <c r="B332" t="s">
        <v>10</v>
      </c>
      <c r="C332" t="s">
        <v>8</v>
      </c>
      <c r="D332">
        <v>1004.17</v>
      </c>
      <c r="E332">
        <v>10000</v>
      </c>
      <c r="F332" t="s">
        <v>13</v>
      </c>
    </row>
    <row r="333" spans="1:15" x14ac:dyDescent="0.2">
      <c r="A333" t="s">
        <v>108</v>
      </c>
      <c r="B333" t="s">
        <v>10</v>
      </c>
      <c r="C333" t="s">
        <v>8</v>
      </c>
      <c r="D333">
        <v>10000</v>
      </c>
      <c r="E333">
        <v>0</v>
      </c>
      <c r="F333" t="s">
        <v>14</v>
      </c>
    </row>
    <row r="334" spans="1:15" x14ac:dyDescent="0.2">
      <c r="A334" t="s">
        <v>109</v>
      </c>
      <c r="B334" t="s">
        <v>59</v>
      </c>
      <c r="C334" t="s">
        <v>32</v>
      </c>
      <c r="D334">
        <v>11004.17</v>
      </c>
      <c r="E334">
        <v>202905.66</v>
      </c>
      <c r="F334" t="s">
        <v>60</v>
      </c>
    </row>
    <row r="335" spans="1:15" x14ac:dyDescent="0.2">
      <c r="A335" t="s">
        <v>109</v>
      </c>
      <c r="B335" t="s">
        <v>7</v>
      </c>
      <c r="C335" t="s">
        <v>8</v>
      </c>
      <c r="D335">
        <v>11004.17</v>
      </c>
      <c r="E335">
        <v>11004.17</v>
      </c>
      <c r="F335" t="s">
        <v>60</v>
      </c>
    </row>
    <row r="336" spans="1:15" x14ac:dyDescent="0.2">
      <c r="A336" t="s">
        <v>109</v>
      </c>
      <c r="B336" t="s">
        <v>10</v>
      </c>
      <c r="C336" t="s">
        <v>8</v>
      </c>
      <c r="D336">
        <v>1004.17</v>
      </c>
      <c r="E336">
        <v>10000</v>
      </c>
      <c r="F336" t="s">
        <v>13</v>
      </c>
    </row>
    <row r="337" spans="1:6" x14ac:dyDescent="0.2">
      <c r="A337" t="s">
        <v>109</v>
      </c>
      <c r="B337" t="s">
        <v>10</v>
      </c>
      <c r="C337" t="s">
        <v>8</v>
      </c>
      <c r="D337">
        <v>10000</v>
      </c>
      <c r="E337">
        <v>0</v>
      </c>
      <c r="F337" t="s">
        <v>14</v>
      </c>
    </row>
    <row r="338" spans="1:6" x14ac:dyDescent="0.2">
      <c r="A338" t="s">
        <v>110</v>
      </c>
      <c r="B338" t="s">
        <v>59</v>
      </c>
      <c r="C338" t="s">
        <v>32</v>
      </c>
      <c r="D338">
        <v>11004.17</v>
      </c>
      <c r="E338">
        <v>191901.49</v>
      </c>
      <c r="F338" t="s">
        <v>60</v>
      </c>
    </row>
    <row r="339" spans="1:6" x14ac:dyDescent="0.2">
      <c r="A339" t="s">
        <v>110</v>
      </c>
      <c r="B339" t="s">
        <v>7</v>
      </c>
      <c r="C339" t="s">
        <v>8</v>
      </c>
      <c r="D339">
        <v>11004.17</v>
      </c>
      <c r="E339">
        <v>11004.17</v>
      </c>
      <c r="F339" t="s">
        <v>60</v>
      </c>
    </row>
    <row r="340" spans="1:6" x14ac:dyDescent="0.2">
      <c r="A340" t="s">
        <v>110</v>
      </c>
      <c r="B340" t="s">
        <v>10</v>
      </c>
      <c r="C340" t="s">
        <v>8</v>
      </c>
      <c r="D340">
        <v>1004.17</v>
      </c>
      <c r="E340">
        <v>10000</v>
      </c>
      <c r="F340" t="s">
        <v>13</v>
      </c>
    </row>
    <row r="341" spans="1:6" x14ac:dyDescent="0.2">
      <c r="A341" t="s">
        <v>110</v>
      </c>
      <c r="B341" t="s">
        <v>10</v>
      </c>
      <c r="C341" t="s">
        <v>8</v>
      </c>
      <c r="D341">
        <v>10000</v>
      </c>
      <c r="E341">
        <v>0</v>
      </c>
      <c r="F341" t="s">
        <v>14</v>
      </c>
    </row>
    <row r="342" spans="1:6" x14ac:dyDescent="0.2">
      <c r="A342" t="s">
        <v>111</v>
      </c>
      <c r="B342" t="s">
        <v>59</v>
      </c>
      <c r="C342" t="s">
        <v>32</v>
      </c>
      <c r="D342">
        <v>11004.17</v>
      </c>
      <c r="E342">
        <v>180897.32</v>
      </c>
      <c r="F342" t="s">
        <v>60</v>
      </c>
    </row>
    <row r="343" spans="1:6" x14ac:dyDescent="0.2">
      <c r="A343" t="s">
        <v>111</v>
      </c>
      <c r="B343" t="s">
        <v>7</v>
      </c>
      <c r="C343" t="s">
        <v>8</v>
      </c>
      <c r="D343">
        <v>11004.17</v>
      </c>
      <c r="E343">
        <v>11004.17</v>
      </c>
      <c r="F343" t="s">
        <v>60</v>
      </c>
    </row>
    <row r="344" spans="1:6" x14ac:dyDescent="0.2">
      <c r="A344" t="s">
        <v>111</v>
      </c>
      <c r="B344" t="s">
        <v>10</v>
      </c>
      <c r="C344" t="s">
        <v>8</v>
      </c>
      <c r="D344">
        <v>1004.17</v>
      </c>
      <c r="E344">
        <v>10000</v>
      </c>
      <c r="F344" t="s">
        <v>13</v>
      </c>
    </row>
    <row r="345" spans="1:6" x14ac:dyDescent="0.2">
      <c r="A345" t="s">
        <v>111</v>
      </c>
      <c r="B345" t="s">
        <v>10</v>
      </c>
      <c r="C345" t="s">
        <v>8</v>
      </c>
      <c r="D345">
        <v>10000</v>
      </c>
      <c r="E345">
        <v>0</v>
      </c>
      <c r="F345" t="s">
        <v>14</v>
      </c>
    </row>
    <row r="346" spans="1:6" x14ac:dyDescent="0.2">
      <c r="A346" t="s">
        <v>112</v>
      </c>
      <c r="B346" t="s">
        <v>59</v>
      </c>
      <c r="C346" t="s">
        <v>32</v>
      </c>
      <c r="D346">
        <v>11004.17</v>
      </c>
      <c r="E346">
        <v>169893.15</v>
      </c>
      <c r="F346" t="s">
        <v>60</v>
      </c>
    </row>
    <row r="347" spans="1:6" x14ac:dyDescent="0.2">
      <c r="A347" t="s">
        <v>112</v>
      </c>
      <c r="B347" t="s">
        <v>7</v>
      </c>
      <c r="C347" t="s">
        <v>8</v>
      </c>
      <c r="D347">
        <v>11004.17</v>
      </c>
      <c r="E347">
        <v>11004.17</v>
      </c>
      <c r="F347" t="s">
        <v>60</v>
      </c>
    </row>
    <row r="348" spans="1:6" x14ac:dyDescent="0.2">
      <c r="A348" t="s">
        <v>112</v>
      </c>
      <c r="B348" t="s">
        <v>10</v>
      </c>
      <c r="C348" t="s">
        <v>8</v>
      </c>
      <c r="D348">
        <v>1004.17</v>
      </c>
      <c r="E348">
        <v>10000</v>
      </c>
      <c r="F348" t="s">
        <v>13</v>
      </c>
    </row>
    <row r="349" spans="1:6" x14ac:dyDescent="0.2">
      <c r="A349" t="s">
        <v>112</v>
      </c>
      <c r="B349" t="s">
        <v>10</v>
      </c>
      <c r="C349" t="s">
        <v>8</v>
      </c>
      <c r="D349">
        <v>10000</v>
      </c>
      <c r="E349">
        <v>0</v>
      </c>
      <c r="F349" t="s">
        <v>14</v>
      </c>
    </row>
    <row r="350" spans="1:6" x14ac:dyDescent="0.2">
      <c r="A350" t="s">
        <v>113</v>
      </c>
      <c r="B350" t="s">
        <v>59</v>
      </c>
      <c r="C350" t="s">
        <v>32</v>
      </c>
      <c r="D350">
        <v>11004.16</v>
      </c>
      <c r="E350">
        <v>158888.99</v>
      </c>
      <c r="F350" t="s">
        <v>60</v>
      </c>
    </row>
    <row r="351" spans="1:6" x14ac:dyDescent="0.2">
      <c r="A351" t="s">
        <v>113</v>
      </c>
      <c r="B351" t="s">
        <v>7</v>
      </c>
      <c r="C351" t="s">
        <v>8</v>
      </c>
      <c r="D351">
        <v>11004.16</v>
      </c>
      <c r="E351">
        <v>11004.16</v>
      </c>
      <c r="F351" t="s">
        <v>60</v>
      </c>
    </row>
    <row r="352" spans="1:6" x14ac:dyDescent="0.2">
      <c r="A352" t="s">
        <v>113</v>
      </c>
      <c r="B352" t="s">
        <v>10</v>
      </c>
      <c r="C352" t="s">
        <v>8</v>
      </c>
      <c r="D352">
        <v>1004.16</v>
      </c>
      <c r="E352">
        <v>10000</v>
      </c>
      <c r="F352" t="s">
        <v>13</v>
      </c>
    </row>
    <row r="353" spans="1:6" x14ac:dyDescent="0.2">
      <c r="A353" t="s">
        <v>113</v>
      </c>
      <c r="B353" t="s">
        <v>10</v>
      </c>
      <c r="C353" t="s">
        <v>8</v>
      </c>
      <c r="D353">
        <v>10000</v>
      </c>
      <c r="E353">
        <v>0</v>
      </c>
      <c r="F353" t="s">
        <v>14</v>
      </c>
    </row>
    <row r="354" spans="1:6" x14ac:dyDescent="0.2">
      <c r="A354" t="s">
        <v>114</v>
      </c>
      <c r="B354" t="s">
        <v>59</v>
      </c>
      <c r="C354" t="s">
        <v>32</v>
      </c>
      <c r="D354">
        <v>11004.33</v>
      </c>
      <c r="E354">
        <v>147884.66</v>
      </c>
      <c r="F354" t="s">
        <v>60</v>
      </c>
    </row>
    <row r="355" spans="1:6" x14ac:dyDescent="0.2">
      <c r="A355" t="s">
        <v>114</v>
      </c>
      <c r="B355" t="s">
        <v>7</v>
      </c>
      <c r="C355" t="s">
        <v>8</v>
      </c>
      <c r="D355">
        <v>11004.33</v>
      </c>
      <c r="E355">
        <v>11004.33</v>
      </c>
      <c r="F355" t="s">
        <v>60</v>
      </c>
    </row>
    <row r="356" spans="1:6" x14ac:dyDescent="0.2">
      <c r="A356" t="s">
        <v>114</v>
      </c>
      <c r="B356" t="s">
        <v>10</v>
      </c>
      <c r="C356" t="s">
        <v>8</v>
      </c>
      <c r="D356">
        <v>1004.33</v>
      </c>
      <c r="E356">
        <v>10000</v>
      </c>
      <c r="F356" t="s">
        <v>13</v>
      </c>
    </row>
    <row r="357" spans="1:6" x14ac:dyDescent="0.2">
      <c r="A357" t="s">
        <v>114</v>
      </c>
      <c r="B357" t="s">
        <v>10</v>
      </c>
      <c r="C357" t="s">
        <v>8</v>
      </c>
      <c r="D357">
        <v>10000</v>
      </c>
      <c r="E357">
        <v>0</v>
      </c>
      <c r="F357" t="s">
        <v>14</v>
      </c>
    </row>
    <row r="358" spans="1:6" x14ac:dyDescent="0.2">
      <c r="A358" t="s">
        <v>115</v>
      </c>
      <c r="B358" t="s">
        <v>59</v>
      </c>
      <c r="C358" t="s">
        <v>32</v>
      </c>
      <c r="D358">
        <v>11004.33</v>
      </c>
      <c r="E358">
        <v>136880.32999999999</v>
      </c>
      <c r="F358" t="s">
        <v>60</v>
      </c>
    </row>
    <row r="359" spans="1:6" x14ac:dyDescent="0.2">
      <c r="A359" t="s">
        <v>115</v>
      </c>
      <c r="B359" t="s">
        <v>7</v>
      </c>
      <c r="C359" t="s">
        <v>8</v>
      </c>
      <c r="D359">
        <v>11004.33</v>
      </c>
      <c r="E359">
        <v>11004.33</v>
      </c>
      <c r="F359" t="s">
        <v>60</v>
      </c>
    </row>
    <row r="360" spans="1:6" x14ac:dyDescent="0.2">
      <c r="A360" t="s">
        <v>115</v>
      </c>
      <c r="B360" t="s">
        <v>10</v>
      </c>
      <c r="C360" t="s">
        <v>8</v>
      </c>
      <c r="D360">
        <v>1004.33</v>
      </c>
      <c r="E360">
        <v>10000</v>
      </c>
      <c r="F360" t="s">
        <v>13</v>
      </c>
    </row>
    <row r="361" spans="1:6" x14ac:dyDescent="0.2">
      <c r="A361" t="s">
        <v>115</v>
      </c>
      <c r="B361" t="s">
        <v>10</v>
      </c>
      <c r="C361" t="s">
        <v>8</v>
      </c>
      <c r="D361">
        <v>10000</v>
      </c>
      <c r="E361">
        <v>0</v>
      </c>
      <c r="F361" t="s">
        <v>14</v>
      </c>
    </row>
    <row r="362" spans="1:6" x14ac:dyDescent="0.2">
      <c r="A362" t="s">
        <v>116</v>
      </c>
      <c r="B362" t="s">
        <v>59</v>
      </c>
      <c r="C362" t="s">
        <v>32</v>
      </c>
      <c r="D362">
        <v>11003.58</v>
      </c>
      <c r="E362">
        <v>125876.75</v>
      </c>
      <c r="F362" t="s">
        <v>60</v>
      </c>
    </row>
    <row r="363" spans="1:6" x14ac:dyDescent="0.2">
      <c r="A363" t="s">
        <v>116</v>
      </c>
      <c r="B363" t="s">
        <v>7</v>
      </c>
      <c r="C363" t="s">
        <v>8</v>
      </c>
      <c r="D363">
        <v>11003.58</v>
      </c>
      <c r="E363">
        <v>11003.58</v>
      </c>
      <c r="F363" t="s">
        <v>60</v>
      </c>
    </row>
    <row r="364" spans="1:6" x14ac:dyDescent="0.2">
      <c r="A364" t="s">
        <v>116</v>
      </c>
      <c r="B364" t="s">
        <v>10</v>
      </c>
      <c r="C364" t="s">
        <v>8</v>
      </c>
      <c r="D364">
        <v>1003.58</v>
      </c>
      <c r="E364">
        <v>10000</v>
      </c>
      <c r="F364" t="s">
        <v>13</v>
      </c>
    </row>
    <row r="365" spans="1:6" x14ac:dyDescent="0.2">
      <c r="A365" t="s">
        <v>116</v>
      </c>
      <c r="B365" t="s">
        <v>10</v>
      </c>
      <c r="C365" t="s">
        <v>8</v>
      </c>
      <c r="D365">
        <v>10000</v>
      </c>
      <c r="E365">
        <v>0</v>
      </c>
      <c r="F365" t="s">
        <v>14</v>
      </c>
    </row>
    <row r="366" spans="1:6" x14ac:dyDescent="0.2">
      <c r="A366" t="s">
        <v>117</v>
      </c>
      <c r="B366" t="s">
        <v>59</v>
      </c>
      <c r="C366" t="s">
        <v>32</v>
      </c>
      <c r="D366">
        <v>11003.92</v>
      </c>
      <c r="E366">
        <v>114872.83</v>
      </c>
      <c r="F366" t="s">
        <v>60</v>
      </c>
    </row>
    <row r="367" spans="1:6" x14ac:dyDescent="0.2">
      <c r="A367" t="s">
        <v>117</v>
      </c>
      <c r="B367" t="s">
        <v>7</v>
      </c>
      <c r="C367" t="s">
        <v>8</v>
      </c>
      <c r="D367">
        <v>11003.92</v>
      </c>
      <c r="E367">
        <v>11003.92</v>
      </c>
      <c r="F367" t="s">
        <v>60</v>
      </c>
    </row>
    <row r="368" spans="1:6" x14ac:dyDescent="0.2">
      <c r="A368" t="s">
        <v>117</v>
      </c>
      <c r="B368" t="s">
        <v>10</v>
      </c>
      <c r="C368" t="s">
        <v>8</v>
      </c>
      <c r="D368">
        <v>1003.92</v>
      </c>
      <c r="E368">
        <v>10000</v>
      </c>
      <c r="F368" t="s">
        <v>13</v>
      </c>
    </row>
    <row r="369" spans="1:13" x14ac:dyDescent="0.2">
      <c r="A369" t="s">
        <v>117</v>
      </c>
      <c r="B369" t="s">
        <v>10</v>
      </c>
      <c r="C369" t="s">
        <v>8</v>
      </c>
      <c r="D369">
        <v>10000</v>
      </c>
      <c r="E369">
        <v>0</v>
      </c>
      <c r="F369" t="s">
        <v>14</v>
      </c>
    </row>
    <row r="370" spans="1:13" x14ac:dyDescent="0.2">
      <c r="A370" t="s">
        <v>118</v>
      </c>
      <c r="B370" t="s">
        <v>59</v>
      </c>
      <c r="C370" t="s">
        <v>32</v>
      </c>
      <c r="D370">
        <v>11004.42</v>
      </c>
      <c r="E370">
        <v>103868.41</v>
      </c>
      <c r="F370" t="s">
        <v>60</v>
      </c>
    </row>
    <row r="371" spans="1:13" x14ac:dyDescent="0.2">
      <c r="A371" t="s">
        <v>118</v>
      </c>
      <c r="B371" t="s">
        <v>7</v>
      </c>
      <c r="C371" t="s">
        <v>8</v>
      </c>
      <c r="D371">
        <v>11004.42</v>
      </c>
      <c r="E371">
        <v>11004.42</v>
      </c>
      <c r="F371" t="s">
        <v>60</v>
      </c>
    </row>
    <row r="372" spans="1:13" x14ac:dyDescent="0.2">
      <c r="A372" t="s">
        <v>118</v>
      </c>
      <c r="B372" t="s">
        <v>10</v>
      </c>
      <c r="C372" t="s">
        <v>8</v>
      </c>
      <c r="D372">
        <v>1004.42</v>
      </c>
      <c r="E372">
        <v>10000</v>
      </c>
      <c r="F372" t="s">
        <v>13</v>
      </c>
    </row>
    <row r="373" spans="1:13" x14ac:dyDescent="0.2">
      <c r="A373" t="s">
        <v>118</v>
      </c>
      <c r="B373" t="s">
        <v>10</v>
      </c>
      <c r="C373" t="s">
        <v>8</v>
      </c>
      <c r="D373">
        <v>10000</v>
      </c>
      <c r="E373">
        <v>0</v>
      </c>
      <c r="F373" t="s">
        <v>14</v>
      </c>
    </row>
    <row r="374" spans="1:13" x14ac:dyDescent="0.2">
      <c r="A374" t="s">
        <v>119</v>
      </c>
      <c r="B374" t="s">
        <v>59</v>
      </c>
      <c r="C374" t="s">
        <v>32</v>
      </c>
      <c r="D374">
        <v>11004.41</v>
      </c>
      <c r="E374">
        <v>92864</v>
      </c>
      <c r="F374" t="s">
        <v>60</v>
      </c>
    </row>
    <row r="375" spans="1:13" x14ac:dyDescent="0.2">
      <c r="A375" t="s">
        <v>119</v>
      </c>
      <c r="B375" t="s">
        <v>7</v>
      </c>
      <c r="C375" t="s">
        <v>8</v>
      </c>
      <c r="D375">
        <v>11004.41</v>
      </c>
      <c r="E375">
        <v>11004.41</v>
      </c>
      <c r="F375" t="s">
        <v>60</v>
      </c>
    </row>
    <row r="376" spans="1:13" x14ac:dyDescent="0.2">
      <c r="A376" t="s">
        <v>119</v>
      </c>
      <c r="B376" t="s">
        <v>10</v>
      </c>
      <c r="C376" t="s">
        <v>8</v>
      </c>
      <c r="D376">
        <v>1004.41</v>
      </c>
      <c r="E376">
        <v>10000</v>
      </c>
      <c r="F376" t="s">
        <v>13</v>
      </c>
    </row>
    <row r="377" spans="1:13" x14ac:dyDescent="0.2">
      <c r="A377" t="s">
        <v>119</v>
      </c>
      <c r="B377" t="s">
        <v>10</v>
      </c>
      <c r="C377" t="s">
        <v>8</v>
      </c>
      <c r="D377">
        <v>10000</v>
      </c>
      <c r="E377">
        <v>0</v>
      </c>
      <c r="F377" t="s">
        <v>14</v>
      </c>
    </row>
    <row r="378" spans="1:13" x14ac:dyDescent="0.2">
      <c r="A378" t="s">
        <v>120</v>
      </c>
      <c r="B378" t="s">
        <v>27</v>
      </c>
      <c r="C378" t="s">
        <v>8</v>
      </c>
      <c r="E378">
        <v>0</v>
      </c>
      <c r="F378" t="s">
        <v>28</v>
      </c>
      <c r="J378">
        <f>SUMIFS(D330:D377,B330:B377,"Deposit",C330:C377,"Savings")</f>
        <v>132050</v>
      </c>
      <c r="K378">
        <f>SUMIFS(D330:D377,B330:B377,"Payment",C330:C377,"Savings")</f>
        <v>132050</v>
      </c>
      <c r="L378">
        <f>SUMIFS(D330:D377,B330:B377,"Withdraw",C330:C377,"Savings")</f>
        <v>0</v>
      </c>
      <c r="M378">
        <f t="shared" ref="M378:M384" si="4">M314+J378-K378-L378</f>
        <v>0</v>
      </c>
    </row>
    <row r="379" spans="1:13" x14ac:dyDescent="0.2">
      <c r="A379" t="s">
        <v>120</v>
      </c>
      <c r="B379" t="s">
        <v>27</v>
      </c>
      <c r="C379" t="s">
        <v>29</v>
      </c>
      <c r="E379">
        <v>0</v>
      </c>
      <c r="F379" t="s">
        <v>28</v>
      </c>
      <c r="J379">
        <f>SUMIFS(D330:D377,B330:B377,"Deposit",C330:C377,"Savings2")</f>
        <v>0</v>
      </c>
      <c r="K379">
        <f>SUMIFS(D330:D377,B330:B377,"Payment",C330:C377,"Savings2")</f>
        <v>0</v>
      </c>
      <c r="L379">
        <f>SUMIFS(D330:D377,B330:B377,"Withdraw",C330:C377,"Savings2")</f>
        <v>0</v>
      </c>
      <c r="M379">
        <f t="shared" si="4"/>
        <v>0</v>
      </c>
    </row>
    <row r="380" spans="1:13" x14ac:dyDescent="0.2">
      <c r="A380" t="s">
        <v>120</v>
      </c>
      <c r="B380" t="s">
        <v>27</v>
      </c>
      <c r="C380" t="s">
        <v>30</v>
      </c>
      <c r="E380">
        <v>0</v>
      </c>
      <c r="F380" t="s">
        <v>28</v>
      </c>
      <c r="J380">
        <f>SUMIFS(D330:D377,B330:B377,"Deposit",C330:C377,"Brokerage")</f>
        <v>0</v>
      </c>
      <c r="K380">
        <f>SUMIFS(D330:D377,B330:B377,"Payment",C330:C377,"Brokerage")</f>
        <v>0</v>
      </c>
      <c r="L380">
        <f>SUMIFS(D330:D377,B330:B377,"Withdraw",C330:C377,"Brokerage")</f>
        <v>0</v>
      </c>
      <c r="M380">
        <f t="shared" si="4"/>
        <v>0</v>
      </c>
    </row>
    <row r="381" spans="1:13" x14ac:dyDescent="0.2">
      <c r="A381" t="s">
        <v>120</v>
      </c>
      <c r="B381" t="s">
        <v>27</v>
      </c>
      <c r="C381" t="s">
        <v>31</v>
      </c>
      <c r="E381">
        <v>0</v>
      </c>
      <c r="F381" t="s">
        <v>28</v>
      </c>
      <c r="J381">
        <f>SUMIFS(D330:D377,B330:B377,"Deposit",C330:C377,"Brokerage2")</f>
        <v>0</v>
      </c>
      <c r="K381">
        <f>SUMIFS(D330:D377,B330:B377,"Payment",C330:C377,"Brokerage2")</f>
        <v>0</v>
      </c>
      <c r="L381">
        <f>SUMIFS(D330:D377,B330:B377,"Withdraw",C330:C377,"Brokerage2")</f>
        <v>0</v>
      </c>
      <c r="M381">
        <f t="shared" si="4"/>
        <v>0</v>
      </c>
    </row>
    <row r="382" spans="1:13" x14ac:dyDescent="0.2">
      <c r="A382" t="s">
        <v>120</v>
      </c>
      <c r="B382" t="s">
        <v>27</v>
      </c>
      <c r="C382" t="s">
        <v>32</v>
      </c>
      <c r="E382">
        <v>92864</v>
      </c>
      <c r="F382" t="s">
        <v>28</v>
      </c>
      <c r="J382">
        <f>SUMIFS(D330:D377,B330:B377,"Deposit",C330:C377,"IRA")</f>
        <v>0</v>
      </c>
      <c r="K382">
        <f>SUMIFS(D330:D377,B330:B377,"Payment",C330:C377,"IRA")</f>
        <v>0</v>
      </c>
      <c r="L382">
        <f>SUMIFS(D330:D377,B330:B377,"Withdraw",C330:C377,"IRA")</f>
        <v>132050</v>
      </c>
      <c r="M382">
        <f t="shared" si="4"/>
        <v>92864</v>
      </c>
    </row>
    <row r="383" spans="1:13" x14ac:dyDescent="0.2">
      <c r="A383" t="s">
        <v>120</v>
      </c>
      <c r="B383" t="s">
        <v>27</v>
      </c>
      <c r="C383" t="s">
        <v>33</v>
      </c>
      <c r="E383">
        <v>240000</v>
      </c>
      <c r="F383" t="s">
        <v>28</v>
      </c>
      <c r="J383">
        <f>SUMIFS(D330:D377,B330:B377,"Deposit",C330:C377,"IRA2")</f>
        <v>0</v>
      </c>
      <c r="K383">
        <f>SUMIFS(D330:D377,B330:B377,"Payment",C330:C377,"IRA2")</f>
        <v>0</v>
      </c>
      <c r="L383">
        <f>SUMIFS(D330:D377,B330:B377,"Withdraw",C330:C377,"IRA2")</f>
        <v>0</v>
      </c>
      <c r="M383">
        <f t="shared" si="4"/>
        <v>240000</v>
      </c>
    </row>
    <row r="384" spans="1:13" x14ac:dyDescent="0.2">
      <c r="A384" t="s">
        <v>120</v>
      </c>
      <c r="B384" t="s">
        <v>27</v>
      </c>
      <c r="C384" t="s">
        <v>34</v>
      </c>
      <c r="E384">
        <v>240000</v>
      </c>
      <c r="F384" t="s">
        <v>28</v>
      </c>
      <c r="J384">
        <f>SUMIFS(D330:D377,B330:B377,"Deposit",C330:C377,"Roth")</f>
        <v>0</v>
      </c>
      <c r="K384">
        <f>SUMIFS(D330:D377,B330:B377,"Payment",C330:C377,"Roth")</f>
        <v>0</v>
      </c>
      <c r="L384">
        <f>SUMIFS(D330:D377,B330:B377,"Withdraw",C330:C377,"Roth")</f>
        <v>0</v>
      </c>
      <c r="M384">
        <f t="shared" si="4"/>
        <v>240000</v>
      </c>
    </row>
    <row r="385" spans="1:15" x14ac:dyDescent="0.2">
      <c r="A385" t="s">
        <v>120</v>
      </c>
      <c r="B385" t="s">
        <v>27</v>
      </c>
      <c r="C385" t="s">
        <v>35</v>
      </c>
      <c r="E385">
        <v>240000</v>
      </c>
      <c r="F385" t="s">
        <v>28</v>
      </c>
      <c r="J385">
        <f>SUMIFS(D330:D377,B330:B377,"Deposit",C330:C377,"Roth2")</f>
        <v>0</v>
      </c>
      <c r="K385">
        <f>SUMIFS(D330:D377,B330:B377,"Payment",C330:C377,"Roth2")</f>
        <v>0</v>
      </c>
      <c r="L385">
        <f>SUMIFS(D330:D377,B330:B377,"Withdraw",C330:C377,"Roth2")</f>
        <v>0</v>
      </c>
      <c r="M385">
        <f>M320+J385-K385-L385</f>
        <v>240000</v>
      </c>
    </row>
    <row r="386" spans="1:15" x14ac:dyDescent="0.2">
      <c r="A386" t="s">
        <v>120</v>
      </c>
      <c r="B386" t="s">
        <v>36</v>
      </c>
      <c r="C386" t="s">
        <v>37</v>
      </c>
      <c r="E386">
        <v>0</v>
      </c>
      <c r="F386" t="s">
        <v>38</v>
      </c>
      <c r="J386">
        <f>SUMIFS(D330:D377,C330:C377,"Savings",B330:B377,"Deposit",F330:F377,"=*income*")</f>
        <v>0</v>
      </c>
      <c r="K386">
        <f>J386*6.2%</f>
        <v>0</v>
      </c>
    </row>
    <row r="387" spans="1:15" x14ac:dyDescent="0.2">
      <c r="A387" t="s">
        <v>120</v>
      </c>
      <c r="B387" t="s">
        <v>36</v>
      </c>
      <c r="C387" t="s">
        <v>39</v>
      </c>
      <c r="E387">
        <v>0</v>
      </c>
      <c r="F387" t="s">
        <v>40</v>
      </c>
      <c r="J387">
        <f>J386</f>
        <v>0</v>
      </c>
      <c r="K387">
        <f>J387*1.45%</f>
        <v>0</v>
      </c>
    </row>
    <row r="388" spans="1:15" x14ac:dyDescent="0.2">
      <c r="A388" t="s">
        <v>120</v>
      </c>
      <c r="B388" t="s">
        <v>36</v>
      </c>
      <c r="C388" t="s">
        <v>41</v>
      </c>
      <c r="E388">
        <v>0</v>
      </c>
      <c r="F388" t="s">
        <v>42</v>
      </c>
    </row>
    <row r="389" spans="1:15" x14ac:dyDescent="0.2">
      <c r="A389" t="s">
        <v>120</v>
      </c>
      <c r="B389" t="s">
        <v>36</v>
      </c>
      <c r="C389" t="s">
        <v>43</v>
      </c>
      <c r="E389">
        <v>0</v>
      </c>
      <c r="F389" t="s">
        <v>44</v>
      </c>
    </row>
    <row r="390" spans="1:15" x14ac:dyDescent="0.2">
      <c r="A390" t="s">
        <v>120</v>
      </c>
      <c r="B390" t="s">
        <v>36</v>
      </c>
      <c r="C390" t="s">
        <v>45</v>
      </c>
      <c r="E390">
        <v>132050</v>
      </c>
      <c r="F390" t="s">
        <v>46</v>
      </c>
      <c r="J390">
        <f>J386</f>
        <v>0</v>
      </c>
      <c r="K390">
        <v>0</v>
      </c>
      <c r="L390">
        <f>SUM(L380:L381)/2</f>
        <v>0</v>
      </c>
      <c r="M390">
        <f>SUM(L382:L383)</f>
        <v>132050</v>
      </c>
      <c r="O390">
        <f>SUM(J390:N390)</f>
        <v>132050</v>
      </c>
    </row>
    <row r="391" spans="1:15" x14ac:dyDescent="0.2">
      <c r="A391" t="s">
        <v>120</v>
      </c>
      <c r="B391" t="s">
        <v>36</v>
      </c>
      <c r="C391" t="s">
        <v>47</v>
      </c>
      <c r="E391">
        <v>12051</v>
      </c>
      <c r="F391" t="s">
        <v>48</v>
      </c>
    </row>
    <row r="392" spans="1:15" x14ac:dyDescent="0.2">
      <c r="A392" t="s">
        <v>120</v>
      </c>
      <c r="B392" t="s">
        <v>36</v>
      </c>
      <c r="C392" t="s">
        <v>49</v>
      </c>
      <c r="E392">
        <v>0</v>
      </c>
      <c r="F392" t="s">
        <v>50</v>
      </c>
    </row>
    <row r="393" spans="1:15" x14ac:dyDescent="0.2">
      <c r="A393" t="s">
        <v>120</v>
      </c>
      <c r="B393" t="s">
        <v>36</v>
      </c>
      <c r="C393" t="s">
        <v>51</v>
      </c>
      <c r="E393">
        <v>0</v>
      </c>
      <c r="F393" t="s">
        <v>52</v>
      </c>
    </row>
    <row r="394" spans="1:15" x14ac:dyDescent="0.2">
      <c r="A394" t="s">
        <v>121</v>
      </c>
      <c r="B394" t="s">
        <v>59</v>
      </c>
      <c r="C394" t="s">
        <v>32</v>
      </c>
      <c r="D394">
        <v>11004.17</v>
      </c>
      <c r="E394">
        <v>81859.83</v>
      </c>
      <c r="F394" t="s">
        <v>60</v>
      </c>
    </row>
    <row r="395" spans="1:15" x14ac:dyDescent="0.2">
      <c r="A395" t="s">
        <v>121</v>
      </c>
      <c r="B395" t="s">
        <v>7</v>
      </c>
      <c r="C395" t="s">
        <v>8</v>
      </c>
      <c r="D395">
        <v>11004.17</v>
      </c>
      <c r="E395">
        <v>11004.17</v>
      </c>
      <c r="F395" t="s">
        <v>60</v>
      </c>
    </row>
    <row r="396" spans="1:15" x14ac:dyDescent="0.2">
      <c r="A396" t="s">
        <v>121</v>
      </c>
      <c r="B396" t="s">
        <v>10</v>
      </c>
      <c r="C396" t="s">
        <v>8</v>
      </c>
      <c r="D396">
        <v>1004.17</v>
      </c>
      <c r="E396">
        <v>10000</v>
      </c>
      <c r="F396" t="s">
        <v>13</v>
      </c>
    </row>
    <row r="397" spans="1:15" x14ac:dyDescent="0.2">
      <c r="A397" t="s">
        <v>121</v>
      </c>
      <c r="B397" t="s">
        <v>10</v>
      </c>
      <c r="C397" t="s">
        <v>8</v>
      </c>
      <c r="D397">
        <v>10000</v>
      </c>
      <c r="E397">
        <v>0</v>
      </c>
      <c r="F397" t="s">
        <v>14</v>
      </c>
    </row>
    <row r="398" spans="1:15" x14ac:dyDescent="0.2">
      <c r="A398" t="s">
        <v>122</v>
      </c>
      <c r="B398" t="s">
        <v>59</v>
      </c>
      <c r="C398" t="s">
        <v>32</v>
      </c>
      <c r="D398">
        <v>11004.17</v>
      </c>
      <c r="E398">
        <v>70855.66</v>
      </c>
      <c r="F398" t="s">
        <v>60</v>
      </c>
    </row>
    <row r="399" spans="1:15" x14ac:dyDescent="0.2">
      <c r="A399" t="s">
        <v>122</v>
      </c>
      <c r="B399" t="s">
        <v>7</v>
      </c>
      <c r="C399" t="s">
        <v>8</v>
      </c>
      <c r="D399">
        <v>11004.17</v>
      </c>
      <c r="E399">
        <v>11004.17</v>
      </c>
      <c r="F399" t="s">
        <v>60</v>
      </c>
    </row>
    <row r="400" spans="1:15" x14ac:dyDescent="0.2">
      <c r="A400" t="s">
        <v>122</v>
      </c>
      <c r="B400" t="s">
        <v>10</v>
      </c>
      <c r="C400" t="s">
        <v>8</v>
      </c>
      <c r="D400">
        <v>1004.17</v>
      </c>
      <c r="E400">
        <v>10000</v>
      </c>
      <c r="F400" t="s">
        <v>13</v>
      </c>
    </row>
    <row r="401" spans="1:6" x14ac:dyDescent="0.2">
      <c r="A401" t="s">
        <v>122</v>
      </c>
      <c r="B401" t="s">
        <v>10</v>
      </c>
      <c r="C401" t="s">
        <v>8</v>
      </c>
      <c r="D401">
        <v>10000</v>
      </c>
      <c r="E401">
        <v>0</v>
      </c>
      <c r="F401" t="s">
        <v>14</v>
      </c>
    </row>
    <row r="402" spans="1:6" x14ac:dyDescent="0.2">
      <c r="A402" t="s">
        <v>123</v>
      </c>
      <c r="B402" t="s">
        <v>59</v>
      </c>
      <c r="C402" t="s">
        <v>32</v>
      </c>
      <c r="D402">
        <v>11004.17</v>
      </c>
      <c r="E402">
        <v>59851.49</v>
      </c>
      <c r="F402" t="s">
        <v>60</v>
      </c>
    </row>
    <row r="403" spans="1:6" x14ac:dyDescent="0.2">
      <c r="A403" t="s">
        <v>123</v>
      </c>
      <c r="B403" t="s">
        <v>7</v>
      </c>
      <c r="C403" t="s">
        <v>8</v>
      </c>
      <c r="D403">
        <v>11004.17</v>
      </c>
      <c r="E403">
        <v>11004.17</v>
      </c>
      <c r="F403" t="s">
        <v>60</v>
      </c>
    </row>
    <row r="404" spans="1:6" x14ac:dyDescent="0.2">
      <c r="A404" t="s">
        <v>123</v>
      </c>
      <c r="B404" t="s">
        <v>10</v>
      </c>
      <c r="C404" t="s">
        <v>8</v>
      </c>
      <c r="D404">
        <v>1004.17</v>
      </c>
      <c r="E404">
        <v>10000</v>
      </c>
      <c r="F404" t="s">
        <v>13</v>
      </c>
    </row>
    <row r="405" spans="1:6" x14ac:dyDescent="0.2">
      <c r="A405" t="s">
        <v>123</v>
      </c>
      <c r="B405" t="s">
        <v>10</v>
      </c>
      <c r="C405" t="s">
        <v>8</v>
      </c>
      <c r="D405">
        <v>10000</v>
      </c>
      <c r="E405">
        <v>0</v>
      </c>
      <c r="F405" t="s">
        <v>14</v>
      </c>
    </row>
    <row r="406" spans="1:6" x14ac:dyDescent="0.2">
      <c r="A406" t="s">
        <v>124</v>
      </c>
      <c r="B406" t="s">
        <v>59</v>
      </c>
      <c r="C406" t="s">
        <v>32</v>
      </c>
      <c r="D406">
        <v>11004.17</v>
      </c>
      <c r="E406">
        <v>48847.32</v>
      </c>
      <c r="F406" t="s">
        <v>60</v>
      </c>
    </row>
    <row r="407" spans="1:6" x14ac:dyDescent="0.2">
      <c r="A407" t="s">
        <v>124</v>
      </c>
      <c r="B407" t="s">
        <v>7</v>
      </c>
      <c r="C407" t="s">
        <v>8</v>
      </c>
      <c r="D407">
        <v>11004.17</v>
      </c>
      <c r="E407">
        <v>11004.17</v>
      </c>
      <c r="F407" t="s">
        <v>60</v>
      </c>
    </row>
    <row r="408" spans="1:6" x14ac:dyDescent="0.2">
      <c r="A408" t="s">
        <v>124</v>
      </c>
      <c r="B408" t="s">
        <v>10</v>
      </c>
      <c r="C408" t="s">
        <v>8</v>
      </c>
      <c r="D408">
        <v>1004.17</v>
      </c>
      <c r="E408">
        <v>10000</v>
      </c>
      <c r="F408" t="s">
        <v>13</v>
      </c>
    </row>
    <row r="409" spans="1:6" x14ac:dyDescent="0.2">
      <c r="A409" t="s">
        <v>124</v>
      </c>
      <c r="B409" t="s">
        <v>10</v>
      </c>
      <c r="C409" t="s">
        <v>8</v>
      </c>
      <c r="D409">
        <v>10000</v>
      </c>
      <c r="E409">
        <v>0</v>
      </c>
      <c r="F409" t="s">
        <v>14</v>
      </c>
    </row>
    <row r="410" spans="1:6" x14ac:dyDescent="0.2">
      <c r="A410" t="s">
        <v>125</v>
      </c>
      <c r="B410" t="s">
        <v>59</v>
      </c>
      <c r="C410" t="s">
        <v>32</v>
      </c>
      <c r="D410">
        <v>11004.17</v>
      </c>
      <c r="E410">
        <v>37843.15</v>
      </c>
      <c r="F410" t="s">
        <v>60</v>
      </c>
    </row>
    <row r="411" spans="1:6" x14ac:dyDescent="0.2">
      <c r="A411" t="s">
        <v>125</v>
      </c>
      <c r="B411" t="s">
        <v>7</v>
      </c>
      <c r="C411" t="s">
        <v>8</v>
      </c>
      <c r="D411">
        <v>11004.17</v>
      </c>
      <c r="E411">
        <v>11004.17</v>
      </c>
      <c r="F411" t="s">
        <v>60</v>
      </c>
    </row>
    <row r="412" spans="1:6" x14ac:dyDescent="0.2">
      <c r="A412" t="s">
        <v>125</v>
      </c>
      <c r="B412" t="s">
        <v>10</v>
      </c>
      <c r="C412" t="s">
        <v>8</v>
      </c>
      <c r="D412">
        <v>1004.17</v>
      </c>
      <c r="E412">
        <v>10000</v>
      </c>
      <c r="F412" t="s">
        <v>13</v>
      </c>
    </row>
    <row r="413" spans="1:6" x14ac:dyDescent="0.2">
      <c r="A413" t="s">
        <v>125</v>
      </c>
      <c r="B413" t="s">
        <v>10</v>
      </c>
      <c r="C413" t="s">
        <v>8</v>
      </c>
      <c r="D413">
        <v>10000</v>
      </c>
      <c r="E413">
        <v>0</v>
      </c>
      <c r="F413" t="s">
        <v>14</v>
      </c>
    </row>
    <row r="414" spans="1:6" x14ac:dyDescent="0.2">
      <c r="A414" t="s">
        <v>126</v>
      </c>
      <c r="B414" t="s">
        <v>59</v>
      </c>
      <c r="C414" t="s">
        <v>32</v>
      </c>
      <c r="D414">
        <v>11004.16</v>
      </c>
      <c r="E414">
        <v>26838.99</v>
      </c>
      <c r="F414" t="s">
        <v>60</v>
      </c>
    </row>
    <row r="415" spans="1:6" x14ac:dyDescent="0.2">
      <c r="A415" t="s">
        <v>126</v>
      </c>
      <c r="B415" t="s">
        <v>7</v>
      </c>
      <c r="C415" t="s">
        <v>8</v>
      </c>
      <c r="D415">
        <v>11004.16</v>
      </c>
      <c r="E415">
        <v>11004.16</v>
      </c>
      <c r="F415" t="s">
        <v>60</v>
      </c>
    </row>
    <row r="416" spans="1:6" x14ac:dyDescent="0.2">
      <c r="A416" t="s">
        <v>126</v>
      </c>
      <c r="B416" t="s">
        <v>10</v>
      </c>
      <c r="C416" t="s">
        <v>8</v>
      </c>
      <c r="D416">
        <v>1004.16</v>
      </c>
      <c r="E416">
        <v>10000</v>
      </c>
      <c r="F416" t="s">
        <v>13</v>
      </c>
    </row>
    <row r="417" spans="1:6" x14ac:dyDescent="0.2">
      <c r="A417" t="s">
        <v>126</v>
      </c>
      <c r="B417" t="s">
        <v>10</v>
      </c>
      <c r="C417" t="s">
        <v>8</v>
      </c>
      <c r="D417">
        <v>10000</v>
      </c>
      <c r="E417">
        <v>0</v>
      </c>
      <c r="F417" t="s">
        <v>14</v>
      </c>
    </row>
    <row r="418" spans="1:6" x14ac:dyDescent="0.2">
      <c r="A418" t="s">
        <v>127</v>
      </c>
      <c r="B418" t="s">
        <v>59</v>
      </c>
      <c r="C418" t="s">
        <v>32</v>
      </c>
      <c r="D418">
        <v>10947.17</v>
      </c>
      <c r="E418">
        <v>15891.82</v>
      </c>
      <c r="F418" t="s">
        <v>60</v>
      </c>
    </row>
    <row r="419" spans="1:6" x14ac:dyDescent="0.2">
      <c r="A419" t="s">
        <v>127</v>
      </c>
      <c r="B419" t="s">
        <v>7</v>
      </c>
      <c r="C419" t="s">
        <v>8</v>
      </c>
      <c r="D419">
        <v>10947.17</v>
      </c>
      <c r="E419">
        <v>10947.17</v>
      </c>
      <c r="F419" t="s">
        <v>60</v>
      </c>
    </row>
    <row r="420" spans="1:6" x14ac:dyDescent="0.2">
      <c r="A420" t="s">
        <v>127</v>
      </c>
      <c r="B420" t="s">
        <v>10</v>
      </c>
      <c r="C420" t="s">
        <v>8</v>
      </c>
      <c r="D420">
        <v>947.17</v>
      </c>
      <c r="E420">
        <v>10000</v>
      </c>
      <c r="F420" t="s">
        <v>13</v>
      </c>
    </row>
    <row r="421" spans="1:6" x14ac:dyDescent="0.2">
      <c r="A421" t="s">
        <v>127</v>
      </c>
      <c r="B421" t="s">
        <v>10</v>
      </c>
      <c r="C421" t="s">
        <v>8</v>
      </c>
      <c r="D421">
        <v>10000</v>
      </c>
      <c r="E421">
        <v>0</v>
      </c>
      <c r="F421" t="s">
        <v>14</v>
      </c>
    </row>
    <row r="422" spans="1:6" x14ac:dyDescent="0.2">
      <c r="A422" t="s">
        <v>128</v>
      </c>
      <c r="B422" t="s">
        <v>59</v>
      </c>
      <c r="C422" t="s">
        <v>32</v>
      </c>
      <c r="D422">
        <v>11015.76</v>
      </c>
      <c r="E422">
        <v>4876.0600000000004</v>
      </c>
      <c r="F422" t="s">
        <v>60</v>
      </c>
    </row>
    <row r="423" spans="1:6" x14ac:dyDescent="0.2">
      <c r="A423" t="s">
        <v>128</v>
      </c>
      <c r="B423" t="s">
        <v>7</v>
      </c>
      <c r="C423" t="s">
        <v>8</v>
      </c>
      <c r="D423">
        <v>11015.76</v>
      </c>
      <c r="E423">
        <v>11015.76</v>
      </c>
      <c r="F423" t="s">
        <v>60</v>
      </c>
    </row>
    <row r="424" spans="1:6" x14ac:dyDescent="0.2">
      <c r="A424" t="s">
        <v>128</v>
      </c>
      <c r="B424" t="s">
        <v>10</v>
      </c>
      <c r="C424" t="s">
        <v>8</v>
      </c>
      <c r="D424">
        <v>1015.76</v>
      </c>
      <c r="E424">
        <v>10000</v>
      </c>
      <c r="F424" t="s">
        <v>13</v>
      </c>
    </row>
    <row r="425" spans="1:6" x14ac:dyDescent="0.2">
      <c r="A425" t="s">
        <v>128</v>
      </c>
      <c r="B425" t="s">
        <v>10</v>
      </c>
      <c r="C425" t="s">
        <v>8</v>
      </c>
      <c r="D425">
        <v>10000</v>
      </c>
      <c r="E425">
        <v>0</v>
      </c>
      <c r="F425" t="s">
        <v>14</v>
      </c>
    </row>
    <row r="426" spans="1:6" x14ac:dyDescent="0.2">
      <c r="A426" t="s">
        <v>129</v>
      </c>
      <c r="B426" t="s">
        <v>59</v>
      </c>
      <c r="C426" t="s">
        <v>32</v>
      </c>
      <c r="D426">
        <v>4876.0600000000004</v>
      </c>
      <c r="E426">
        <v>0</v>
      </c>
      <c r="F426" t="s">
        <v>60</v>
      </c>
    </row>
    <row r="427" spans="1:6" x14ac:dyDescent="0.2">
      <c r="A427" t="s">
        <v>129</v>
      </c>
      <c r="B427" t="s">
        <v>7</v>
      </c>
      <c r="C427" t="s">
        <v>8</v>
      </c>
      <c r="D427">
        <v>4876.0600000000004</v>
      </c>
      <c r="E427">
        <v>4876.0600000000004</v>
      </c>
      <c r="F427" t="s">
        <v>60</v>
      </c>
    </row>
    <row r="428" spans="1:6" x14ac:dyDescent="0.2">
      <c r="A428" t="s">
        <v>129</v>
      </c>
      <c r="B428" t="s">
        <v>59</v>
      </c>
      <c r="C428" t="s">
        <v>33</v>
      </c>
      <c r="D428">
        <v>6138.96</v>
      </c>
      <c r="E428">
        <v>233861.04</v>
      </c>
      <c r="F428" t="s">
        <v>60</v>
      </c>
    </row>
    <row r="429" spans="1:6" x14ac:dyDescent="0.2">
      <c r="A429" t="s">
        <v>129</v>
      </c>
      <c r="B429" t="s">
        <v>7</v>
      </c>
      <c r="C429" t="s">
        <v>8</v>
      </c>
      <c r="D429">
        <v>6138.96</v>
      </c>
      <c r="E429">
        <v>11015.02</v>
      </c>
      <c r="F429" t="s">
        <v>60</v>
      </c>
    </row>
    <row r="430" spans="1:6" x14ac:dyDescent="0.2">
      <c r="A430" t="s">
        <v>129</v>
      </c>
      <c r="B430" t="s">
        <v>10</v>
      </c>
      <c r="C430" t="s">
        <v>8</v>
      </c>
      <c r="D430">
        <v>1015.02</v>
      </c>
      <c r="E430">
        <v>10000</v>
      </c>
      <c r="F430" t="s">
        <v>13</v>
      </c>
    </row>
    <row r="431" spans="1:6" x14ac:dyDescent="0.2">
      <c r="A431" t="s">
        <v>129</v>
      </c>
      <c r="B431" t="s">
        <v>10</v>
      </c>
      <c r="C431" t="s">
        <v>8</v>
      </c>
      <c r="D431">
        <v>10000</v>
      </c>
      <c r="E431">
        <v>0</v>
      </c>
      <c r="F431" t="s">
        <v>14</v>
      </c>
    </row>
    <row r="432" spans="1:6" x14ac:dyDescent="0.2">
      <c r="A432" t="s">
        <v>130</v>
      </c>
      <c r="B432" t="s">
        <v>59</v>
      </c>
      <c r="C432" t="s">
        <v>33</v>
      </c>
      <c r="D432">
        <v>11015.35</v>
      </c>
      <c r="E432">
        <v>222845.69</v>
      </c>
      <c r="F432" t="s">
        <v>60</v>
      </c>
    </row>
    <row r="433" spans="1:13" x14ac:dyDescent="0.2">
      <c r="A433" t="s">
        <v>130</v>
      </c>
      <c r="B433" t="s">
        <v>7</v>
      </c>
      <c r="C433" t="s">
        <v>8</v>
      </c>
      <c r="D433">
        <v>11015.35</v>
      </c>
      <c r="E433">
        <v>11015.35</v>
      </c>
      <c r="F433" t="s">
        <v>60</v>
      </c>
    </row>
    <row r="434" spans="1:13" x14ac:dyDescent="0.2">
      <c r="A434" t="s">
        <v>130</v>
      </c>
      <c r="B434" t="s">
        <v>10</v>
      </c>
      <c r="C434" t="s">
        <v>8</v>
      </c>
      <c r="D434">
        <v>1015.35</v>
      </c>
      <c r="E434">
        <v>10000</v>
      </c>
      <c r="F434" t="s">
        <v>13</v>
      </c>
    </row>
    <row r="435" spans="1:13" x14ac:dyDescent="0.2">
      <c r="A435" t="s">
        <v>130</v>
      </c>
      <c r="B435" t="s">
        <v>10</v>
      </c>
      <c r="C435" t="s">
        <v>8</v>
      </c>
      <c r="D435">
        <v>10000</v>
      </c>
      <c r="E435">
        <v>0</v>
      </c>
      <c r="F435" t="s">
        <v>14</v>
      </c>
    </row>
    <row r="436" spans="1:13" x14ac:dyDescent="0.2">
      <c r="A436" t="s">
        <v>131</v>
      </c>
      <c r="B436" t="s">
        <v>59</v>
      </c>
      <c r="C436" t="s">
        <v>33</v>
      </c>
      <c r="D436">
        <v>11015.85</v>
      </c>
      <c r="E436">
        <v>211829.84</v>
      </c>
      <c r="F436" t="s">
        <v>60</v>
      </c>
    </row>
    <row r="437" spans="1:13" x14ac:dyDescent="0.2">
      <c r="A437" t="s">
        <v>131</v>
      </c>
      <c r="B437" t="s">
        <v>7</v>
      </c>
      <c r="C437" t="s">
        <v>8</v>
      </c>
      <c r="D437">
        <v>11015.85</v>
      </c>
      <c r="E437">
        <v>11015.85</v>
      </c>
      <c r="F437" t="s">
        <v>60</v>
      </c>
    </row>
    <row r="438" spans="1:13" x14ac:dyDescent="0.2">
      <c r="A438" t="s">
        <v>131</v>
      </c>
      <c r="B438" t="s">
        <v>10</v>
      </c>
      <c r="C438" t="s">
        <v>8</v>
      </c>
      <c r="D438">
        <v>1015.85</v>
      </c>
      <c r="E438">
        <v>10000</v>
      </c>
      <c r="F438" t="s">
        <v>13</v>
      </c>
    </row>
    <row r="439" spans="1:13" x14ac:dyDescent="0.2">
      <c r="A439" t="s">
        <v>131</v>
      </c>
      <c r="B439" t="s">
        <v>10</v>
      </c>
      <c r="C439" t="s">
        <v>8</v>
      </c>
      <c r="D439">
        <v>10000</v>
      </c>
      <c r="E439">
        <v>0</v>
      </c>
      <c r="F439" t="s">
        <v>14</v>
      </c>
    </row>
    <row r="440" spans="1:13" x14ac:dyDescent="0.2">
      <c r="A440" t="s">
        <v>132</v>
      </c>
      <c r="B440" t="s">
        <v>59</v>
      </c>
      <c r="C440" t="s">
        <v>33</v>
      </c>
      <c r="D440">
        <v>11015.84</v>
      </c>
      <c r="E440">
        <v>200814</v>
      </c>
      <c r="F440" t="s">
        <v>60</v>
      </c>
    </row>
    <row r="441" spans="1:13" x14ac:dyDescent="0.2">
      <c r="A441" t="s">
        <v>132</v>
      </c>
      <c r="B441" t="s">
        <v>7</v>
      </c>
      <c r="C441" t="s">
        <v>8</v>
      </c>
      <c r="D441">
        <v>11015.84</v>
      </c>
      <c r="E441">
        <v>11015.84</v>
      </c>
      <c r="F441" t="s">
        <v>60</v>
      </c>
    </row>
    <row r="442" spans="1:13" x14ac:dyDescent="0.2">
      <c r="A442" t="s">
        <v>132</v>
      </c>
      <c r="B442" t="s">
        <v>10</v>
      </c>
      <c r="C442" t="s">
        <v>8</v>
      </c>
      <c r="D442">
        <v>1015.84</v>
      </c>
      <c r="E442">
        <v>10000</v>
      </c>
      <c r="F442" t="s">
        <v>13</v>
      </c>
    </row>
    <row r="443" spans="1:13" x14ac:dyDescent="0.2">
      <c r="A443" t="s">
        <v>132</v>
      </c>
      <c r="B443" t="s">
        <v>10</v>
      </c>
      <c r="C443" t="s">
        <v>8</v>
      </c>
      <c r="D443">
        <v>10000</v>
      </c>
      <c r="E443">
        <v>0</v>
      </c>
      <c r="F443" t="s">
        <v>14</v>
      </c>
    </row>
    <row r="444" spans="1:13" x14ac:dyDescent="0.2">
      <c r="A444" t="s">
        <v>133</v>
      </c>
      <c r="B444" t="s">
        <v>27</v>
      </c>
      <c r="C444" t="s">
        <v>8</v>
      </c>
      <c r="E444">
        <v>0</v>
      </c>
      <c r="F444" t="s">
        <v>28</v>
      </c>
      <c r="J444">
        <f>SUMIFS(D394:D443,B394:B443,"Deposit",C394:C443,"Savings")</f>
        <v>132050</v>
      </c>
      <c r="K444">
        <f>SUMIFS(D394:D443,B394:B443,"Payment",C394:C443,"Savings")</f>
        <v>132050</v>
      </c>
      <c r="L444">
        <f>SUMIFS(D394:D443,B394:B443,"Withdraw",C394:C443,"Savings")</f>
        <v>0</v>
      </c>
      <c r="M444">
        <f t="shared" ref="M444:M451" si="5">M378+J444-K444-L444</f>
        <v>0</v>
      </c>
    </row>
    <row r="445" spans="1:13" x14ac:dyDescent="0.2">
      <c r="A445" t="s">
        <v>133</v>
      </c>
      <c r="B445" t="s">
        <v>27</v>
      </c>
      <c r="C445" t="s">
        <v>29</v>
      </c>
      <c r="E445">
        <v>0</v>
      </c>
      <c r="F445" t="s">
        <v>28</v>
      </c>
      <c r="J445">
        <f>SUMIFS(D394:D443,B394:B443,"Deposit",C394:C443,"Savings2")</f>
        <v>0</v>
      </c>
      <c r="K445">
        <f>SUMIFS(D394:D443,B394:B443,"Payment",C394:C443,"Savings2")</f>
        <v>0</v>
      </c>
      <c r="L445">
        <f>SUMIFS(D394:D443,B394:B443,"Withdraw",C394:C443,"Savings2")</f>
        <v>0</v>
      </c>
      <c r="M445">
        <f t="shared" si="5"/>
        <v>0</v>
      </c>
    </row>
    <row r="446" spans="1:13" x14ac:dyDescent="0.2">
      <c r="A446" t="s">
        <v>133</v>
      </c>
      <c r="B446" t="s">
        <v>27</v>
      </c>
      <c r="C446" t="s">
        <v>30</v>
      </c>
      <c r="E446">
        <v>0</v>
      </c>
      <c r="F446" t="s">
        <v>28</v>
      </c>
      <c r="J446">
        <f>SUMIFS(D394:D443,B394:B443,"Deposit",C394:C443,"Brokerage")</f>
        <v>0</v>
      </c>
      <c r="K446">
        <f>SUMIFS(D394:D443,B394:B443,"Payment",C394:C443,"Brokerage")</f>
        <v>0</v>
      </c>
      <c r="L446">
        <f>SUMIFS(D394:D443,B394:B443,"Withdraw",C394:C443,"Brokerage")</f>
        <v>0</v>
      </c>
      <c r="M446">
        <f t="shared" si="5"/>
        <v>0</v>
      </c>
    </row>
    <row r="447" spans="1:13" x14ac:dyDescent="0.2">
      <c r="A447" t="s">
        <v>133</v>
      </c>
      <c r="B447" t="s">
        <v>27</v>
      </c>
      <c r="C447" t="s">
        <v>31</v>
      </c>
      <c r="E447">
        <v>0</v>
      </c>
      <c r="F447" t="s">
        <v>28</v>
      </c>
      <c r="J447">
        <f>SUMIFS(D394:D443,B394:B443,"Deposit",C394:C443,"Brokerage2")</f>
        <v>0</v>
      </c>
      <c r="K447">
        <f>SUMIFS(D394:D443,B394:B443,"Payment",C394:C443,"Brokerage2")</f>
        <v>0</v>
      </c>
      <c r="L447">
        <f>SUMIFS(D394:D443,B394:B443,"Withdraw",C394:C443,"Brokerage2")</f>
        <v>0</v>
      </c>
      <c r="M447">
        <f t="shared" si="5"/>
        <v>0</v>
      </c>
    </row>
    <row r="448" spans="1:13" x14ac:dyDescent="0.2">
      <c r="A448" t="s">
        <v>133</v>
      </c>
      <c r="B448" t="s">
        <v>27</v>
      </c>
      <c r="C448" t="s">
        <v>32</v>
      </c>
      <c r="E448">
        <v>0</v>
      </c>
      <c r="F448" t="s">
        <v>28</v>
      </c>
      <c r="J448">
        <f>SUMIFS(D394:D443,B394:B443,"Deposit",C394:C443,"IRA")</f>
        <v>0</v>
      </c>
      <c r="K448">
        <f>SUMIFS(D394:D443,B394:B443,"Payment",C394:C443,"IRA")</f>
        <v>0</v>
      </c>
      <c r="L448">
        <f>SUMIFS(D394:D443,B394:B443,"Withdraw",C394:C443,"IRA")</f>
        <v>92863.999999999985</v>
      </c>
      <c r="M448">
        <f t="shared" si="5"/>
        <v>0</v>
      </c>
    </row>
    <row r="449" spans="1:15" x14ac:dyDescent="0.2">
      <c r="A449" t="s">
        <v>133</v>
      </c>
      <c r="B449" t="s">
        <v>27</v>
      </c>
      <c r="C449" t="s">
        <v>33</v>
      </c>
      <c r="E449">
        <v>200814</v>
      </c>
      <c r="F449" t="s">
        <v>28</v>
      </c>
      <c r="J449">
        <f>SUMIFS(D394:D443,B394:B443,"Deposit",C394:C443,"IRA2")</f>
        <v>0</v>
      </c>
      <c r="K449">
        <f>SUMIFS(D394:D443,B394:B443,"Payment",C394:C443,"IRA2")</f>
        <v>0</v>
      </c>
      <c r="L449">
        <f>SUMIFS(D394:D443,B394:B443,"Withdraw",C394:C443,"IRA2")</f>
        <v>39186</v>
      </c>
      <c r="M449">
        <f t="shared" si="5"/>
        <v>200814</v>
      </c>
    </row>
    <row r="450" spans="1:15" x14ac:dyDescent="0.2">
      <c r="A450" t="s">
        <v>133</v>
      </c>
      <c r="B450" t="s">
        <v>27</v>
      </c>
      <c r="C450" t="s">
        <v>34</v>
      </c>
      <c r="E450">
        <v>240000</v>
      </c>
      <c r="F450" t="s">
        <v>28</v>
      </c>
      <c r="J450">
        <f>SUMIFS(D394:D443,B394:B443,"Deposit",C394:C443,"Roth")</f>
        <v>0</v>
      </c>
      <c r="K450">
        <f>SUMIFS(D394:D443,B394:B443,"Payment",C394:C443,"Roth")</f>
        <v>0</v>
      </c>
      <c r="L450">
        <f>SUMIFS(D394:D443,B394:B443,"Withdraw",C394:C443,"Roth")</f>
        <v>0</v>
      </c>
      <c r="M450">
        <f t="shared" si="5"/>
        <v>240000</v>
      </c>
    </row>
    <row r="451" spans="1:15" x14ac:dyDescent="0.2">
      <c r="A451" t="s">
        <v>133</v>
      </c>
      <c r="B451" t="s">
        <v>27</v>
      </c>
      <c r="C451" t="s">
        <v>35</v>
      </c>
      <c r="E451">
        <v>240000</v>
      </c>
      <c r="F451" t="s">
        <v>28</v>
      </c>
      <c r="J451">
        <f>SUMIFS(D394:D443,B394:B443,"Deposit",C394:C443,"Roth2")</f>
        <v>0</v>
      </c>
      <c r="K451">
        <f>SUMIFS(D394:D443,B394:B443,"Payment",C394:C443,"Roth2")</f>
        <v>0</v>
      </c>
      <c r="L451">
        <f>SUMIFS(D394:D443,B394:B443,"Withdraw",C394:C443,"Roth2")</f>
        <v>0</v>
      </c>
      <c r="M451">
        <f t="shared" si="5"/>
        <v>240000</v>
      </c>
    </row>
    <row r="452" spans="1:15" x14ac:dyDescent="0.2">
      <c r="A452" t="s">
        <v>133</v>
      </c>
      <c r="B452" t="s">
        <v>36</v>
      </c>
      <c r="C452" t="s">
        <v>37</v>
      </c>
      <c r="E452">
        <v>0</v>
      </c>
      <c r="F452" t="s">
        <v>38</v>
      </c>
      <c r="J452">
        <f>SUMIFS(D394:D443,C394:C443,"Savings",B394:B443,"Deposit",F394:F443,"=*income*")</f>
        <v>0</v>
      </c>
      <c r="K452">
        <f>J452*6.2%</f>
        <v>0</v>
      </c>
    </row>
    <row r="453" spans="1:15" x14ac:dyDescent="0.2">
      <c r="A453" t="s">
        <v>133</v>
      </c>
      <c r="B453" t="s">
        <v>36</v>
      </c>
      <c r="C453" t="s">
        <v>39</v>
      </c>
      <c r="E453">
        <v>0</v>
      </c>
      <c r="F453" t="s">
        <v>40</v>
      </c>
      <c r="J453">
        <f>J452</f>
        <v>0</v>
      </c>
      <c r="K453">
        <f>J453*1.45%</f>
        <v>0</v>
      </c>
    </row>
    <row r="454" spans="1:15" x14ac:dyDescent="0.2">
      <c r="A454" t="s">
        <v>133</v>
      </c>
      <c r="B454" t="s">
        <v>36</v>
      </c>
      <c r="C454" t="s">
        <v>41</v>
      </c>
      <c r="E454">
        <v>0</v>
      </c>
      <c r="F454" t="s">
        <v>42</v>
      </c>
    </row>
    <row r="455" spans="1:15" x14ac:dyDescent="0.2">
      <c r="A455" t="s">
        <v>133</v>
      </c>
      <c r="B455" t="s">
        <v>36</v>
      </c>
      <c r="C455" t="s">
        <v>43</v>
      </c>
      <c r="E455">
        <v>0</v>
      </c>
      <c r="F455" t="s">
        <v>44</v>
      </c>
    </row>
    <row r="456" spans="1:15" x14ac:dyDescent="0.2">
      <c r="A456" t="s">
        <v>133</v>
      </c>
      <c r="B456" t="s">
        <v>36</v>
      </c>
      <c r="C456" t="s">
        <v>45</v>
      </c>
      <c r="E456">
        <v>132050</v>
      </c>
      <c r="F456" t="s">
        <v>46</v>
      </c>
      <c r="J456">
        <f>J452</f>
        <v>0</v>
      </c>
      <c r="K456">
        <v>0</v>
      </c>
      <c r="L456">
        <f>SUM(L446:L447)/2</f>
        <v>0</v>
      </c>
      <c r="M456">
        <f>SUM(L448:L449)</f>
        <v>132050</v>
      </c>
      <c r="O456">
        <f>SUM(J456:N456)</f>
        <v>132050</v>
      </c>
    </row>
    <row r="457" spans="1:15" x14ac:dyDescent="0.2">
      <c r="A457" t="s">
        <v>133</v>
      </c>
      <c r="B457" t="s">
        <v>36</v>
      </c>
      <c r="C457" t="s">
        <v>47</v>
      </c>
      <c r="E457">
        <v>12051</v>
      </c>
      <c r="F457" t="s">
        <v>48</v>
      </c>
    </row>
    <row r="458" spans="1:15" x14ac:dyDescent="0.2">
      <c r="A458" t="s">
        <v>133</v>
      </c>
      <c r="B458" t="s">
        <v>36</v>
      </c>
      <c r="C458" t="s">
        <v>49</v>
      </c>
      <c r="E458">
        <v>0</v>
      </c>
      <c r="F458" t="s">
        <v>50</v>
      </c>
    </row>
    <row r="459" spans="1:15" x14ac:dyDescent="0.2">
      <c r="A459" t="s">
        <v>133</v>
      </c>
      <c r="B459" t="s">
        <v>36</v>
      </c>
      <c r="C459" t="s">
        <v>51</v>
      </c>
      <c r="E459">
        <v>0</v>
      </c>
      <c r="F459" t="s">
        <v>52</v>
      </c>
    </row>
    <row r="460" spans="1:15" x14ac:dyDescent="0.2">
      <c r="A460" t="s">
        <v>134</v>
      </c>
      <c r="B460" t="s">
        <v>59</v>
      </c>
      <c r="C460" t="s">
        <v>33</v>
      </c>
      <c r="D460">
        <v>11004.17</v>
      </c>
      <c r="E460">
        <v>189809.83</v>
      </c>
      <c r="F460" t="s">
        <v>60</v>
      </c>
    </row>
    <row r="461" spans="1:15" x14ac:dyDescent="0.2">
      <c r="A461" t="s">
        <v>134</v>
      </c>
      <c r="B461" t="s">
        <v>7</v>
      </c>
      <c r="C461" t="s">
        <v>8</v>
      </c>
      <c r="D461">
        <v>11004.17</v>
      </c>
      <c r="E461">
        <v>11004.17</v>
      </c>
      <c r="F461" t="s">
        <v>60</v>
      </c>
    </row>
    <row r="462" spans="1:15" x14ac:dyDescent="0.2">
      <c r="A462" t="s">
        <v>134</v>
      </c>
      <c r="B462" t="s">
        <v>10</v>
      </c>
      <c r="C462" t="s">
        <v>8</v>
      </c>
      <c r="D462">
        <v>1004.17</v>
      </c>
      <c r="E462">
        <v>10000</v>
      </c>
      <c r="F462" t="s">
        <v>13</v>
      </c>
    </row>
    <row r="463" spans="1:15" x14ac:dyDescent="0.2">
      <c r="A463" t="s">
        <v>134</v>
      </c>
      <c r="B463" t="s">
        <v>10</v>
      </c>
      <c r="C463" t="s">
        <v>8</v>
      </c>
      <c r="D463">
        <v>10000</v>
      </c>
      <c r="E463">
        <v>0</v>
      </c>
      <c r="F463" t="s">
        <v>14</v>
      </c>
    </row>
    <row r="464" spans="1:15" x14ac:dyDescent="0.2">
      <c r="A464" t="s">
        <v>135</v>
      </c>
      <c r="B464" t="s">
        <v>59</v>
      </c>
      <c r="C464" t="s">
        <v>33</v>
      </c>
      <c r="D464">
        <v>11004.17</v>
      </c>
      <c r="E464">
        <v>178805.66</v>
      </c>
      <c r="F464" t="s">
        <v>60</v>
      </c>
    </row>
    <row r="465" spans="1:6" x14ac:dyDescent="0.2">
      <c r="A465" t="s">
        <v>135</v>
      </c>
      <c r="B465" t="s">
        <v>7</v>
      </c>
      <c r="C465" t="s">
        <v>8</v>
      </c>
      <c r="D465">
        <v>11004.17</v>
      </c>
      <c r="E465">
        <v>11004.17</v>
      </c>
      <c r="F465" t="s">
        <v>60</v>
      </c>
    </row>
    <row r="466" spans="1:6" x14ac:dyDescent="0.2">
      <c r="A466" t="s">
        <v>135</v>
      </c>
      <c r="B466" t="s">
        <v>10</v>
      </c>
      <c r="C466" t="s">
        <v>8</v>
      </c>
      <c r="D466">
        <v>1004.17</v>
      </c>
      <c r="E466">
        <v>10000</v>
      </c>
      <c r="F466" t="s">
        <v>13</v>
      </c>
    </row>
    <row r="467" spans="1:6" x14ac:dyDescent="0.2">
      <c r="A467" t="s">
        <v>135</v>
      </c>
      <c r="B467" t="s">
        <v>10</v>
      </c>
      <c r="C467" t="s">
        <v>8</v>
      </c>
      <c r="D467">
        <v>10000</v>
      </c>
      <c r="E467">
        <v>0</v>
      </c>
      <c r="F467" t="s">
        <v>14</v>
      </c>
    </row>
    <row r="468" spans="1:6" x14ac:dyDescent="0.2">
      <c r="A468" t="s">
        <v>136</v>
      </c>
      <c r="B468" t="s">
        <v>59</v>
      </c>
      <c r="C468" t="s">
        <v>33</v>
      </c>
      <c r="D468">
        <v>11004.17</v>
      </c>
      <c r="E468">
        <v>167801.49</v>
      </c>
      <c r="F468" t="s">
        <v>60</v>
      </c>
    </row>
    <row r="469" spans="1:6" x14ac:dyDescent="0.2">
      <c r="A469" t="s">
        <v>136</v>
      </c>
      <c r="B469" t="s">
        <v>7</v>
      </c>
      <c r="C469" t="s">
        <v>8</v>
      </c>
      <c r="D469">
        <v>11004.17</v>
      </c>
      <c r="E469">
        <v>11004.17</v>
      </c>
      <c r="F469" t="s">
        <v>60</v>
      </c>
    </row>
    <row r="470" spans="1:6" x14ac:dyDescent="0.2">
      <c r="A470" t="s">
        <v>136</v>
      </c>
      <c r="B470" t="s">
        <v>10</v>
      </c>
      <c r="C470" t="s">
        <v>8</v>
      </c>
      <c r="D470">
        <v>1004.17</v>
      </c>
      <c r="E470">
        <v>10000</v>
      </c>
      <c r="F470" t="s">
        <v>13</v>
      </c>
    </row>
    <row r="471" spans="1:6" x14ac:dyDescent="0.2">
      <c r="A471" t="s">
        <v>136</v>
      </c>
      <c r="B471" t="s">
        <v>10</v>
      </c>
      <c r="C471" t="s">
        <v>8</v>
      </c>
      <c r="D471">
        <v>10000</v>
      </c>
      <c r="E471">
        <v>0</v>
      </c>
      <c r="F471" t="s">
        <v>14</v>
      </c>
    </row>
    <row r="472" spans="1:6" x14ac:dyDescent="0.2">
      <c r="A472" t="s">
        <v>137</v>
      </c>
      <c r="B472" t="s">
        <v>59</v>
      </c>
      <c r="C472" t="s">
        <v>33</v>
      </c>
      <c r="D472">
        <v>11004.17</v>
      </c>
      <c r="E472">
        <v>156797.32</v>
      </c>
      <c r="F472" t="s">
        <v>60</v>
      </c>
    </row>
    <row r="473" spans="1:6" x14ac:dyDescent="0.2">
      <c r="A473" t="s">
        <v>137</v>
      </c>
      <c r="B473" t="s">
        <v>7</v>
      </c>
      <c r="C473" t="s">
        <v>8</v>
      </c>
      <c r="D473">
        <v>11004.17</v>
      </c>
      <c r="E473">
        <v>11004.17</v>
      </c>
      <c r="F473" t="s">
        <v>60</v>
      </c>
    </row>
    <row r="474" spans="1:6" x14ac:dyDescent="0.2">
      <c r="A474" t="s">
        <v>137</v>
      </c>
      <c r="B474" t="s">
        <v>10</v>
      </c>
      <c r="C474" t="s">
        <v>8</v>
      </c>
      <c r="D474">
        <v>1004.17</v>
      </c>
      <c r="E474">
        <v>10000</v>
      </c>
      <c r="F474" t="s">
        <v>13</v>
      </c>
    </row>
    <row r="475" spans="1:6" x14ac:dyDescent="0.2">
      <c r="A475" t="s">
        <v>137</v>
      </c>
      <c r="B475" t="s">
        <v>10</v>
      </c>
      <c r="C475" t="s">
        <v>8</v>
      </c>
      <c r="D475">
        <v>10000</v>
      </c>
      <c r="E475">
        <v>0</v>
      </c>
      <c r="F475" t="s">
        <v>14</v>
      </c>
    </row>
    <row r="476" spans="1:6" x14ac:dyDescent="0.2">
      <c r="A476" t="s">
        <v>138</v>
      </c>
      <c r="B476" t="s">
        <v>59</v>
      </c>
      <c r="C476" t="s">
        <v>33</v>
      </c>
      <c r="D476">
        <v>11004.17</v>
      </c>
      <c r="E476">
        <v>145793.15</v>
      </c>
      <c r="F476" t="s">
        <v>60</v>
      </c>
    </row>
    <row r="477" spans="1:6" x14ac:dyDescent="0.2">
      <c r="A477" t="s">
        <v>138</v>
      </c>
      <c r="B477" t="s">
        <v>7</v>
      </c>
      <c r="C477" t="s">
        <v>8</v>
      </c>
      <c r="D477">
        <v>11004.17</v>
      </c>
      <c r="E477">
        <v>11004.17</v>
      </c>
      <c r="F477" t="s">
        <v>60</v>
      </c>
    </row>
    <row r="478" spans="1:6" x14ac:dyDescent="0.2">
      <c r="A478" t="s">
        <v>138</v>
      </c>
      <c r="B478" t="s">
        <v>10</v>
      </c>
      <c r="C478" t="s">
        <v>8</v>
      </c>
      <c r="D478">
        <v>1004.17</v>
      </c>
      <c r="E478">
        <v>10000</v>
      </c>
      <c r="F478" t="s">
        <v>13</v>
      </c>
    </row>
    <row r="479" spans="1:6" x14ac:dyDescent="0.2">
      <c r="A479" t="s">
        <v>138</v>
      </c>
      <c r="B479" t="s">
        <v>10</v>
      </c>
      <c r="C479" t="s">
        <v>8</v>
      </c>
      <c r="D479">
        <v>10000</v>
      </c>
      <c r="E479">
        <v>0</v>
      </c>
      <c r="F479" t="s">
        <v>14</v>
      </c>
    </row>
    <row r="480" spans="1:6" x14ac:dyDescent="0.2">
      <c r="A480" t="s">
        <v>139</v>
      </c>
      <c r="B480" t="s">
        <v>59</v>
      </c>
      <c r="C480" t="s">
        <v>33</v>
      </c>
      <c r="D480">
        <v>11004.16</v>
      </c>
      <c r="E480">
        <v>134788.99</v>
      </c>
      <c r="F480" t="s">
        <v>60</v>
      </c>
    </row>
    <row r="481" spans="1:6" x14ac:dyDescent="0.2">
      <c r="A481" t="s">
        <v>139</v>
      </c>
      <c r="B481" t="s">
        <v>7</v>
      </c>
      <c r="C481" t="s">
        <v>8</v>
      </c>
      <c r="D481">
        <v>11004.16</v>
      </c>
      <c r="E481">
        <v>11004.16</v>
      </c>
      <c r="F481" t="s">
        <v>60</v>
      </c>
    </row>
    <row r="482" spans="1:6" x14ac:dyDescent="0.2">
      <c r="A482" t="s">
        <v>139</v>
      </c>
      <c r="B482" t="s">
        <v>10</v>
      </c>
      <c r="C482" t="s">
        <v>8</v>
      </c>
      <c r="D482">
        <v>1004.16</v>
      </c>
      <c r="E482">
        <v>10000</v>
      </c>
      <c r="F482" t="s">
        <v>13</v>
      </c>
    </row>
    <row r="483" spans="1:6" x14ac:dyDescent="0.2">
      <c r="A483" t="s">
        <v>139</v>
      </c>
      <c r="B483" t="s">
        <v>10</v>
      </c>
      <c r="C483" t="s">
        <v>8</v>
      </c>
      <c r="D483">
        <v>10000</v>
      </c>
      <c r="E483">
        <v>0</v>
      </c>
      <c r="F483" t="s">
        <v>14</v>
      </c>
    </row>
    <row r="484" spans="1:6" x14ac:dyDescent="0.2">
      <c r="A484" t="s">
        <v>140</v>
      </c>
      <c r="B484" t="s">
        <v>59</v>
      </c>
      <c r="C484" t="s">
        <v>33</v>
      </c>
      <c r="D484">
        <v>11004.33</v>
      </c>
      <c r="E484">
        <v>123784.66</v>
      </c>
      <c r="F484" t="s">
        <v>60</v>
      </c>
    </row>
    <row r="485" spans="1:6" x14ac:dyDescent="0.2">
      <c r="A485" t="s">
        <v>140</v>
      </c>
      <c r="B485" t="s">
        <v>7</v>
      </c>
      <c r="C485" t="s">
        <v>8</v>
      </c>
      <c r="D485">
        <v>11004.33</v>
      </c>
      <c r="E485">
        <v>11004.33</v>
      </c>
      <c r="F485" t="s">
        <v>60</v>
      </c>
    </row>
    <row r="486" spans="1:6" x14ac:dyDescent="0.2">
      <c r="A486" t="s">
        <v>140</v>
      </c>
      <c r="B486" t="s">
        <v>10</v>
      </c>
      <c r="C486" t="s">
        <v>8</v>
      </c>
      <c r="D486">
        <v>1004.33</v>
      </c>
      <c r="E486">
        <v>10000</v>
      </c>
      <c r="F486" t="s">
        <v>13</v>
      </c>
    </row>
    <row r="487" spans="1:6" x14ac:dyDescent="0.2">
      <c r="A487" t="s">
        <v>140</v>
      </c>
      <c r="B487" t="s">
        <v>10</v>
      </c>
      <c r="C487" t="s">
        <v>8</v>
      </c>
      <c r="D487">
        <v>10000</v>
      </c>
      <c r="E487">
        <v>0</v>
      </c>
      <c r="F487" t="s">
        <v>14</v>
      </c>
    </row>
    <row r="488" spans="1:6" x14ac:dyDescent="0.2">
      <c r="A488" t="s">
        <v>141</v>
      </c>
      <c r="B488" t="s">
        <v>59</v>
      </c>
      <c r="C488" t="s">
        <v>33</v>
      </c>
      <c r="D488">
        <v>11004.33</v>
      </c>
      <c r="E488">
        <v>112780.33</v>
      </c>
      <c r="F488" t="s">
        <v>60</v>
      </c>
    </row>
    <row r="489" spans="1:6" x14ac:dyDescent="0.2">
      <c r="A489" t="s">
        <v>141</v>
      </c>
      <c r="B489" t="s">
        <v>7</v>
      </c>
      <c r="C489" t="s">
        <v>8</v>
      </c>
      <c r="D489">
        <v>11004.33</v>
      </c>
      <c r="E489">
        <v>11004.33</v>
      </c>
      <c r="F489" t="s">
        <v>60</v>
      </c>
    </row>
    <row r="490" spans="1:6" x14ac:dyDescent="0.2">
      <c r="A490" t="s">
        <v>141</v>
      </c>
      <c r="B490" t="s">
        <v>10</v>
      </c>
      <c r="C490" t="s">
        <v>8</v>
      </c>
      <c r="D490">
        <v>1004.33</v>
      </c>
      <c r="E490">
        <v>10000</v>
      </c>
      <c r="F490" t="s">
        <v>13</v>
      </c>
    </row>
    <row r="491" spans="1:6" x14ac:dyDescent="0.2">
      <c r="A491" t="s">
        <v>141</v>
      </c>
      <c r="B491" t="s">
        <v>10</v>
      </c>
      <c r="C491" t="s">
        <v>8</v>
      </c>
      <c r="D491">
        <v>10000</v>
      </c>
      <c r="E491">
        <v>0</v>
      </c>
      <c r="F491" t="s">
        <v>14</v>
      </c>
    </row>
    <row r="492" spans="1:6" x14ac:dyDescent="0.2">
      <c r="A492" t="s">
        <v>142</v>
      </c>
      <c r="B492" t="s">
        <v>59</v>
      </c>
      <c r="C492" t="s">
        <v>33</v>
      </c>
      <c r="D492">
        <v>11003.58</v>
      </c>
      <c r="E492">
        <v>101776.75</v>
      </c>
      <c r="F492" t="s">
        <v>60</v>
      </c>
    </row>
    <row r="493" spans="1:6" x14ac:dyDescent="0.2">
      <c r="A493" t="s">
        <v>142</v>
      </c>
      <c r="B493" t="s">
        <v>7</v>
      </c>
      <c r="C493" t="s">
        <v>8</v>
      </c>
      <c r="D493">
        <v>11003.58</v>
      </c>
      <c r="E493">
        <v>11003.58</v>
      </c>
      <c r="F493" t="s">
        <v>60</v>
      </c>
    </row>
    <row r="494" spans="1:6" x14ac:dyDescent="0.2">
      <c r="A494" t="s">
        <v>142</v>
      </c>
      <c r="B494" t="s">
        <v>10</v>
      </c>
      <c r="C494" t="s">
        <v>8</v>
      </c>
      <c r="D494">
        <v>1003.58</v>
      </c>
      <c r="E494">
        <v>10000</v>
      </c>
      <c r="F494" t="s">
        <v>13</v>
      </c>
    </row>
    <row r="495" spans="1:6" x14ac:dyDescent="0.2">
      <c r="A495" t="s">
        <v>142</v>
      </c>
      <c r="B495" t="s">
        <v>10</v>
      </c>
      <c r="C495" t="s">
        <v>8</v>
      </c>
      <c r="D495">
        <v>10000</v>
      </c>
      <c r="E495">
        <v>0</v>
      </c>
      <c r="F495" t="s">
        <v>14</v>
      </c>
    </row>
    <row r="496" spans="1:6" x14ac:dyDescent="0.2">
      <c r="A496" t="s">
        <v>143</v>
      </c>
      <c r="B496" t="s">
        <v>59</v>
      </c>
      <c r="C496" t="s">
        <v>33</v>
      </c>
      <c r="D496">
        <v>11003.92</v>
      </c>
      <c r="E496">
        <v>90772.83</v>
      </c>
      <c r="F496" t="s">
        <v>60</v>
      </c>
    </row>
    <row r="497" spans="1:13" x14ac:dyDescent="0.2">
      <c r="A497" t="s">
        <v>143</v>
      </c>
      <c r="B497" t="s">
        <v>7</v>
      </c>
      <c r="C497" t="s">
        <v>8</v>
      </c>
      <c r="D497">
        <v>11003.92</v>
      </c>
      <c r="E497">
        <v>11003.92</v>
      </c>
      <c r="F497" t="s">
        <v>60</v>
      </c>
    </row>
    <row r="498" spans="1:13" x14ac:dyDescent="0.2">
      <c r="A498" t="s">
        <v>143</v>
      </c>
      <c r="B498" t="s">
        <v>10</v>
      </c>
      <c r="C498" t="s">
        <v>8</v>
      </c>
      <c r="D498">
        <v>1003.92</v>
      </c>
      <c r="E498">
        <v>10000</v>
      </c>
      <c r="F498" t="s">
        <v>13</v>
      </c>
    </row>
    <row r="499" spans="1:13" x14ac:dyDescent="0.2">
      <c r="A499" t="s">
        <v>143</v>
      </c>
      <c r="B499" t="s">
        <v>10</v>
      </c>
      <c r="C499" t="s">
        <v>8</v>
      </c>
      <c r="D499">
        <v>10000</v>
      </c>
      <c r="E499">
        <v>0</v>
      </c>
      <c r="F499" t="s">
        <v>14</v>
      </c>
    </row>
    <row r="500" spans="1:13" x14ac:dyDescent="0.2">
      <c r="A500" t="s">
        <v>144</v>
      </c>
      <c r="B500" t="s">
        <v>59</v>
      </c>
      <c r="C500" t="s">
        <v>33</v>
      </c>
      <c r="D500">
        <v>11004.42</v>
      </c>
      <c r="E500">
        <v>79768.41</v>
      </c>
      <c r="F500" t="s">
        <v>60</v>
      </c>
    </row>
    <row r="501" spans="1:13" x14ac:dyDescent="0.2">
      <c r="A501" t="s">
        <v>144</v>
      </c>
      <c r="B501" t="s">
        <v>7</v>
      </c>
      <c r="C501" t="s">
        <v>8</v>
      </c>
      <c r="D501">
        <v>11004.42</v>
      </c>
      <c r="E501">
        <v>11004.42</v>
      </c>
      <c r="F501" t="s">
        <v>60</v>
      </c>
    </row>
    <row r="502" spans="1:13" x14ac:dyDescent="0.2">
      <c r="A502" t="s">
        <v>144</v>
      </c>
      <c r="B502" t="s">
        <v>10</v>
      </c>
      <c r="C502" t="s">
        <v>8</v>
      </c>
      <c r="D502">
        <v>1004.42</v>
      </c>
      <c r="E502">
        <v>10000</v>
      </c>
      <c r="F502" t="s">
        <v>13</v>
      </c>
    </row>
    <row r="503" spans="1:13" x14ac:dyDescent="0.2">
      <c r="A503" t="s">
        <v>144</v>
      </c>
      <c r="B503" t="s">
        <v>10</v>
      </c>
      <c r="C503" t="s">
        <v>8</v>
      </c>
      <c r="D503">
        <v>10000</v>
      </c>
      <c r="E503">
        <v>0</v>
      </c>
      <c r="F503" t="s">
        <v>14</v>
      </c>
    </row>
    <row r="504" spans="1:13" x14ac:dyDescent="0.2">
      <c r="A504" t="s">
        <v>145</v>
      </c>
      <c r="B504" t="s">
        <v>59</v>
      </c>
      <c r="C504" t="s">
        <v>33</v>
      </c>
      <c r="D504">
        <v>11004.41</v>
      </c>
      <c r="E504">
        <v>68764</v>
      </c>
      <c r="F504" t="s">
        <v>60</v>
      </c>
    </row>
    <row r="505" spans="1:13" x14ac:dyDescent="0.2">
      <c r="A505" t="s">
        <v>145</v>
      </c>
      <c r="B505" t="s">
        <v>7</v>
      </c>
      <c r="C505" t="s">
        <v>8</v>
      </c>
      <c r="D505">
        <v>11004.41</v>
      </c>
      <c r="E505">
        <v>11004.41</v>
      </c>
      <c r="F505" t="s">
        <v>60</v>
      </c>
    </row>
    <row r="506" spans="1:13" x14ac:dyDescent="0.2">
      <c r="A506" t="s">
        <v>145</v>
      </c>
      <c r="B506" t="s">
        <v>10</v>
      </c>
      <c r="C506" t="s">
        <v>8</v>
      </c>
      <c r="D506">
        <v>1004.41</v>
      </c>
      <c r="E506">
        <v>10000</v>
      </c>
      <c r="F506" t="s">
        <v>13</v>
      </c>
    </row>
    <row r="507" spans="1:13" x14ac:dyDescent="0.2">
      <c r="A507" t="s">
        <v>145</v>
      </c>
      <c r="B507" t="s">
        <v>10</v>
      </c>
      <c r="C507" t="s">
        <v>8</v>
      </c>
      <c r="D507">
        <v>10000</v>
      </c>
      <c r="E507">
        <v>0</v>
      </c>
      <c r="F507" t="s">
        <v>14</v>
      </c>
    </row>
    <row r="508" spans="1:13" x14ac:dyDescent="0.2">
      <c r="A508" t="s">
        <v>146</v>
      </c>
      <c r="B508" t="s">
        <v>27</v>
      </c>
      <c r="C508" t="s">
        <v>8</v>
      </c>
      <c r="E508">
        <v>0</v>
      </c>
      <c r="F508" t="s">
        <v>28</v>
      </c>
      <c r="J508">
        <f>SUMIFS(D460:D507,B460:B507,"Deposit",C460:C507,"Savings")</f>
        <v>132050</v>
      </c>
      <c r="K508">
        <f>SUMIFS(D460:D507,B460:B507,"Payment",C460:C507,"Savings")</f>
        <v>132050</v>
      </c>
      <c r="L508">
        <f>SUMIFS(D460:D507,B460:B507,"Withdraw",C460:C507,"Savings")</f>
        <v>0</v>
      </c>
      <c r="M508">
        <f t="shared" ref="M508:M515" si="6">M444+J508-K508-L508</f>
        <v>0</v>
      </c>
    </row>
    <row r="509" spans="1:13" x14ac:dyDescent="0.2">
      <c r="A509" t="s">
        <v>146</v>
      </c>
      <c r="B509" t="s">
        <v>27</v>
      </c>
      <c r="C509" t="s">
        <v>29</v>
      </c>
      <c r="E509">
        <v>0</v>
      </c>
      <c r="F509" t="s">
        <v>28</v>
      </c>
      <c r="J509">
        <f>SUMIFS(D460:D507,B460:B507,"Deposit",C460:C507,"Savings2")</f>
        <v>0</v>
      </c>
      <c r="K509">
        <f>SUMIFS(D460:D507,B460:B507,"Payment",C460:C507,"Savings2")</f>
        <v>0</v>
      </c>
      <c r="L509">
        <f>SUMIFS(D460:D507,B460:B507,"Withdraw",C460:C507,"Savings2")</f>
        <v>0</v>
      </c>
      <c r="M509">
        <f t="shared" si="6"/>
        <v>0</v>
      </c>
    </row>
    <row r="510" spans="1:13" x14ac:dyDescent="0.2">
      <c r="A510" t="s">
        <v>146</v>
      </c>
      <c r="B510" t="s">
        <v>27</v>
      </c>
      <c r="C510" t="s">
        <v>30</v>
      </c>
      <c r="E510">
        <v>0</v>
      </c>
      <c r="F510" t="s">
        <v>28</v>
      </c>
      <c r="J510">
        <f>SUMIFS(D460:D507,B460:B507,"Deposit",C460:C507,"Brokerage")</f>
        <v>0</v>
      </c>
      <c r="K510">
        <f>SUMIFS(D460:D507,B460:B507,"Payment",C460:C507,"Brokerage")</f>
        <v>0</v>
      </c>
      <c r="L510">
        <f>SUMIFS(D460:D507,B460:B507,"Withdraw",C460:C507,"Brokerage")</f>
        <v>0</v>
      </c>
      <c r="M510">
        <f t="shared" si="6"/>
        <v>0</v>
      </c>
    </row>
    <row r="511" spans="1:13" x14ac:dyDescent="0.2">
      <c r="A511" t="s">
        <v>146</v>
      </c>
      <c r="B511" t="s">
        <v>27</v>
      </c>
      <c r="C511" t="s">
        <v>31</v>
      </c>
      <c r="E511">
        <v>0</v>
      </c>
      <c r="F511" t="s">
        <v>28</v>
      </c>
      <c r="J511">
        <f>SUMIFS(D460:D507,B460:B507,"Deposit",C460:C507,"Brokerage2")</f>
        <v>0</v>
      </c>
      <c r="K511">
        <f>SUMIFS(D460:D507,B460:B507,"Payment",C460:C507,"Brokerage2")</f>
        <v>0</v>
      </c>
      <c r="L511">
        <f>SUMIFS(D460:D507,B460:B507,"Withdraw",C460:C507,"Brokerage2")</f>
        <v>0</v>
      </c>
      <c r="M511">
        <f t="shared" si="6"/>
        <v>0</v>
      </c>
    </row>
    <row r="512" spans="1:13" x14ac:dyDescent="0.2">
      <c r="A512" t="s">
        <v>146</v>
      </c>
      <c r="B512" t="s">
        <v>27</v>
      </c>
      <c r="C512" t="s">
        <v>32</v>
      </c>
      <c r="E512">
        <v>0</v>
      </c>
      <c r="F512" t="s">
        <v>28</v>
      </c>
      <c r="J512">
        <f>SUMIFS(D460:D507,B460:B507,"Deposit",C460:C507,"IRA")</f>
        <v>0</v>
      </c>
      <c r="K512">
        <f>SUMIFS(D460:D507,B460:B507,"Payment",C460:C507,"IRA")</f>
        <v>0</v>
      </c>
      <c r="L512">
        <f>SUMIFS(D460:D507,B460:B507,"Withdraw",C460:C507,"IRA")</f>
        <v>0</v>
      </c>
      <c r="M512">
        <f t="shared" si="6"/>
        <v>0</v>
      </c>
    </row>
    <row r="513" spans="1:15" x14ac:dyDescent="0.2">
      <c r="A513" t="s">
        <v>146</v>
      </c>
      <c r="B513" t="s">
        <v>27</v>
      </c>
      <c r="C513" t="s">
        <v>33</v>
      </c>
      <c r="E513">
        <v>68764</v>
      </c>
      <c r="F513" t="s">
        <v>28</v>
      </c>
      <c r="J513">
        <f>SUMIFS(D460:D507,B460:B507,"Deposit",C460:C507,"IRA2")</f>
        <v>0</v>
      </c>
      <c r="K513">
        <f>SUMIFS(D460:D507,B460:B507,"Payment",C460:C507,"IRA2")</f>
        <v>0</v>
      </c>
      <c r="L513">
        <f>SUMIFS(D460:D507,B460:B507,"Withdraw",C460:C507,"IRA2")</f>
        <v>132050</v>
      </c>
      <c r="M513">
        <f t="shared" si="6"/>
        <v>68764</v>
      </c>
    </row>
    <row r="514" spans="1:15" x14ac:dyDescent="0.2">
      <c r="A514" t="s">
        <v>146</v>
      </c>
      <c r="B514" t="s">
        <v>27</v>
      </c>
      <c r="C514" t="s">
        <v>34</v>
      </c>
      <c r="E514">
        <v>240000</v>
      </c>
      <c r="F514" t="s">
        <v>28</v>
      </c>
      <c r="J514">
        <f>SUMIFS(D460:D507,B460:B507,"Deposit",C460:C507,"Roth")</f>
        <v>0</v>
      </c>
      <c r="K514">
        <f>SUMIFS(D460:D507,B460:B507,"Payment",C460:C507,"Roth")</f>
        <v>0</v>
      </c>
      <c r="L514">
        <f>SUMIFS(D460:D507,B460:B507,"Withdraw",C460:C507,"Roth")</f>
        <v>0</v>
      </c>
      <c r="M514">
        <f t="shared" si="6"/>
        <v>240000</v>
      </c>
    </row>
    <row r="515" spans="1:15" x14ac:dyDescent="0.2">
      <c r="A515" t="s">
        <v>146</v>
      </c>
      <c r="B515" t="s">
        <v>27</v>
      </c>
      <c r="C515" t="s">
        <v>35</v>
      </c>
      <c r="E515">
        <v>240000</v>
      </c>
      <c r="F515" t="s">
        <v>28</v>
      </c>
      <c r="J515">
        <f>SUMIFS(D460:D507,B460:B507,"Deposit",C460:C507,"Roth2")</f>
        <v>0</v>
      </c>
      <c r="K515">
        <f>SUMIFS(D460:D507,B460:B507,"Payment",C460:C507,"Roth2")</f>
        <v>0</v>
      </c>
      <c r="L515">
        <f>SUMIFS(D460:D507,B460:B507,"Withdraw",C460:C507,"Roth2")</f>
        <v>0</v>
      </c>
      <c r="M515">
        <f t="shared" si="6"/>
        <v>240000</v>
      </c>
    </row>
    <row r="516" spans="1:15" x14ac:dyDescent="0.2">
      <c r="A516" t="s">
        <v>146</v>
      </c>
      <c r="B516" t="s">
        <v>36</v>
      </c>
      <c r="C516" t="s">
        <v>37</v>
      </c>
      <c r="E516">
        <v>0</v>
      </c>
      <c r="F516" t="s">
        <v>38</v>
      </c>
      <c r="J516">
        <f>SUMIFS(D460:D507,C460:C507,"Savings",B460:B507,"Deposit",F460:F507,"=*income*")</f>
        <v>0</v>
      </c>
      <c r="K516">
        <f>J516*6.2%</f>
        <v>0</v>
      </c>
    </row>
    <row r="517" spans="1:15" x14ac:dyDescent="0.2">
      <c r="A517" t="s">
        <v>146</v>
      </c>
      <c r="B517" t="s">
        <v>36</v>
      </c>
      <c r="C517" t="s">
        <v>39</v>
      </c>
      <c r="E517">
        <v>0</v>
      </c>
      <c r="F517" t="s">
        <v>40</v>
      </c>
      <c r="J517">
        <f>J516</f>
        <v>0</v>
      </c>
      <c r="K517">
        <f>J517*1.45%</f>
        <v>0</v>
      </c>
    </row>
    <row r="518" spans="1:15" x14ac:dyDescent="0.2">
      <c r="A518" t="s">
        <v>146</v>
      </c>
      <c r="B518" t="s">
        <v>36</v>
      </c>
      <c r="C518" t="s">
        <v>41</v>
      </c>
      <c r="E518">
        <v>0</v>
      </c>
      <c r="F518" t="s">
        <v>42</v>
      </c>
    </row>
    <row r="519" spans="1:15" x14ac:dyDescent="0.2">
      <c r="A519" t="s">
        <v>146</v>
      </c>
      <c r="B519" t="s">
        <v>36</v>
      </c>
      <c r="C519" t="s">
        <v>43</v>
      </c>
      <c r="E519">
        <v>0</v>
      </c>
      <c r="F519" t="s">
        <v>44</v>
      </c>
    </row>
    <row r="520" spans="1:15" x14ac:dyDescent="0.2">
      <c r="A520" t="s">
        <v>146</v>
      </c>
      <c r="B520" t="s">
        <v>36</v>
      </c>
      <c r="C520" t="s">
        <v>45</v>
      </c>
      <c r="E520">
        <v>132050</v>
      </c>
      <c r="F520" t="s">
        <v>46</v>
      </c>
      <c r="J520">
        <f>J516</f>
        <v>0</v>
      </c>
      <c r="K520">
        <v>0</v>
      </c>
      <c r="L520">
        <f>SUM(L510:L511)/2</f>
        <v>0</v>
      </c>
      <c r="M520">
        <f>SUM(L512:L513)</f>
        <v>132050</v>
      </c>
      <c r="O520">
        <f>SUM(J520:N520)</f>
        <v>132050</v>
      </c>
    </row>
    <row r="521" spans="1:15" x14ac:dyDescent="0.2">
      <c r="A521" t="s">
        <v>146</v>
      </c>
      <c r="B521" t="s">
        <v>36</v>
      </c>
      <c r="C521" t="s">
        <v>47</v>
      </c>
      <c r="E521">
        <v>12051</v>
      </c>
      <c r="F521" t="s">
        <v>48</v>
      </c>
    </row>
    <row r="522" spans="1:15" x14ac:dyDescent="0.2">
      <c r="A522" t="s">
        <v>146</v>
      </c>
      <c r="B522" t="s">
        <v>36</v>
      </c>
      <c r="C522" t="s">
        <v>49</v>
      </c>
      <c r="E522">
        <v>0</v>
      </c>
      <c r="F522" t="s">
        <v>50</v>
      </c>
    </row>
    <row r="523" spans="1:15" x14ac:dyDescent="0.2">
      <c r="A523" t="s">
        <v>146</v>
      </c>
      <c r="B523" t="s">
        <v>36</v>
      </c>
      <c r="C523" t="s">
        <v>51</v>
      </c>
      <c r="E523">
        <v>0</v>
      </c>
      <c r="F523" t="s">
        <v>52</v>
      </c>
    </row>
    <row r="524" spans="1:15" x14ac:dyDescent="0.2">
      <c r="A524" t="s">
        <v>147</v>
      </c>
      <c r="B524" t="s">
        <v>59</v>
      </c>
      <c r="C524" t="s">
        <v>33</v>
      </c>
      <c r="D524">
        <v>10326</v>
      </c>
      <c r="E524">
        <v>58438</v>
      </c>
      <c r="F524" t="s">
        <v>60</v>
      </c>
    </row>
    <row r="525" spans="1:15" x14ac:dyDescent="0.2">
      <c r="A525" t="s">
        <v>147</v>
      </c>
      <c r="B525" t="s">
        <v>7</v>
      </c>
      <c r="C525" t="s">
        <v>8</v>
      </c>
      <c r="D525">
        <v>10326</v>
      </c>
      <c r="E525">
        <v>10326</v>
      </c>
      <c r="F525" t="s">
        <v>60</v>
      </c>
    </row>
    <row r="526" spans="1:15" x14ac:dyDescent="0.2">
      <c r="A526" t="s">
        <v>147</v>
      </c>
      <c r="B526" t="s">
        <v>10</v>
      </c>
      <c r="C526" t="s">
        <v>8</v>
      </c>
      <c r="D526">
        <v>326</v>
      </c>
      <c r="E526">
        <v>10000</v>
      </c>
      <c r="F526" t="s">
        <v>13</v>
      </c>
    </row>
    <row r="527" spans="1:15" x14ac:dyDescent="0.2">
      <c r="A527" t="s">
        <v>147</v>
      </c>
      <c r="B527" t="s">
        <v>10</v>
      </c>
      <c r="C527" t="s">
        <v>8</v>
      </c>
      <c r="D527">
        <v>10000</v>
      </c>
      <c r="E527">
        <v>0</v>
      </c>
      <c r="F527" t="s">
        <v>14</v>
      </c>
    </row>
    <row r="528" spans="1:15" x14ac:dyDescent="0.2">
      <c r="A528" t="s">
        <v>148</v>
      </c>
      <c r="B528" t="s">
        <v>59</v>
      </c>
      <c r="C528" t="s">
        <v>33</v>
      </c>
      <c r="D528">
        <v>10326</v>
      </c>
      <c r="E528">
        <v>48112</v>
      </c>
      <c r="F528" t="s">
        <v>60</v>
      </c>
    </row>
    <row r="529" spans="1:6" x14ac:dyDescent="0.2">
      <c r="A529" t="s">
        <v>148</v>
      </c>
      <c r="B529" t="s">
        <v>7</v>
      </c>
      <c r="C529" t="s">
        <v>8</v>
      </c>
      <c r="D529">
        <v>10326</v>
      </c>
      <c r="E529">
        <v>10326</v>
      </c>
      <c r="F529" t="s">
        <v>60</v>
      </c>
    </row>
    <row r="530" spans="1:6" x14ac:dyDescent="0.2">
      <c r="A530" t="s">
        <v>148</v>
      </c>
      <c r="B530" t="s">
        <v>10</v>
      </c>
      <c r="C530" t="s">
        <v>8</v>
      </c>
      <c r="D530">
        <v>326</v>
      </c>
      <c r="E530">
        <v>10000</v>
      </c>
      <c r="F530" t="s">
        <v>13</v>
      </c>
    </row>
    <row r="531" spans="1:6" x14ac:dyDescent="0.2">
      <c r="A531" t="s">
        <v>148</v>
      </c>
      <c r="B531" t="s">
        <v>10</v>
      </c>
      <c r="C531" t="s">
        <v>8</v>
      </c>
      <c r="D531">
        <v>10000</v>
      </c>
      <c r="E531">
        <v>0</v>
      </c>
      <c r="F531" t="s">
        <v>14</v>
      </c>
    </row>
    <row r="532" spans="1:6" x14ac:dyDescent="0.2">
      <c r="A532" t="s">
        <v>149</v>
      </c>
      <c r="B532" t="s">
        <v>59</v>
      </c>
      <c r="C532" t="s">
        <v>33</v>
      </c>
      <c r="D532">
        <v>10326</v>
      </c>
      <c r="E532">
        <v>37786</v>
      </c>
      <c r="F532" t="s">
        <v>60</v>
      </c>
    </row>
    <row r="533" spans="1:6" x14ac:dyDescent="0.2">
      <c r="A533" t="s">
        <v>149</v>
      </c>
      <c r="B533" t="s">
        <v>7</v>
      </c>
      <c r="C533" t="s">
        <v>8</v>
      </c>
      <c r="D533">
        <v>10326</v>
      </c>
      <c r="E533">
        <v>10326</v>
      </c>
      <c r="F533" t="s">
        <v>60</v>
      </c>
    </row>
    <row r="534" spans="1:6" x14ac:dyDescent="0.2">
      <c r="A534" t="s">
        <v>149</v>
      </c>
      <c r="B534" t="s">
        <v>10</v>
      </c>
      <c r="C534" t="s">
        <v>8</v>
      </c>
      <c r="D534">
        <v>326</v>
      </c>
      <c r="E534">
        <v>10000</v>
      </c>
      <c r="F534" t="s">
        <v>13</v>
      </c>
    </row>
    <row r="535" spans="1:6" x14ac:dyDescent="0.2">
      <c r="A535" t="s">
        <v>149</v>
      </c>
      <c r="B535" t="s">
        <v>10</v>
      </c>
      <c r="C535" t="s">
        <v>8</v>
      </c>
      <c r="D535">
        <v>10000</v>
      </c>
      <c r="E535">
        <v>0</v>
      </c>
      <c r="F535" t="s">
        <v>14</v>
      </c>
    </row>
    <row r="536" spans="1:6" x14ac:dyDescent="0.2">
      <c r="A536" t="s">
        <v>150</v>
      </c>
      <c r="B536" t="s">
        <v>59</v>
      </c>
      <c r="C536" t="s">
        <v>33</v>
      </c>
      <c r="D536">
        <v>10326</v>
      </c>
      <c r="E536">
        <v>27460</v>
      </c>
      <c r="F536" t="s">
        <v>60</v>
      </c>
    </row>
    <row r="537" spans="1:6" x14ac:dyDescent="0.2">
      <c r="A537" t="s">
        <v>150</v>
      </c>
      <c r="B537" t="s">
        <v>7</v>
      </c>
      <c r="C537" t="s">
        <v>8</v>
      </c>
      <c r="D537">
        <v>10326</v>
      </c>
      <c r="E537">
        <v>10326</v>
      </c>
      <c r="F537" t="s">
        <v>60</v>
      </c>
    </row>
    <row r="538" spans="1:6" x14ac:dyDescent="0.2">
      <c r="A538" t="s">
        <v>150</v>
      </c>
      <c r="B538" t="s">
        <v>10</v>
      </c>
      <c r="C538" t="s">
        <v>8</v>
      </c>
      <c r="D538">
        <v>326</v>
      </c>
      <c r="E538">
        <v>10000</v>
      </c>
      <c r="F538" t="s">
        <v>13</v>
      </c>
    </row>
    <row r="539" spans="1:6" x14ac:dyDescent="0.2">
      <c r="A539" t="s">
        <v>150</v>
      </c>
      <c r="B539" t="s">
        <v>10</v>
      </c>
      <c r="C539" t="s">
        <v>8</v>
      </c>
      <c r="D539">
        <v>10000</v>
      </c>
      <c r="E539">
        <v>0</v>
      </c>
      <c r="F539" t="s">
        <v>14</v>
      </c>
    </row>
    <row r="540" spans="1:6" x14ac:dyDescent="0.2">
      <c r="A540" t="s">
        <v>151</v>
      </c>
      <c r="B540" t="s">
        <v>59</v>
      </c>
      <c r="C540" t="s">
        <v>33</v>
      </c>
      <c r="D540">
        <v>10326</v>
      </c>
      <c r="E540">
        <v>17134</v>
      </c>
      <c r="F540" t="s">
        <v>60</v>
      </c>
    </row>
    <row r="541" spans="1:6" x14ac:dyDescent="0.2">
      <c r="A541" t="s">
        <v>151</v>
      </c>
      <c r="B541" t="s">
        <v>7</v>
      </c>
      <c r="C541" t="s">
        <v>8</v>
      </c>
      <c r="D541">
        <v>10326</v>
      </c>
      <c r="E541">
        <v>10326</v>
      </c>
      <c r="F541" t="s">
        <v>60</v>
      </c>
    </row>
    <row r="542" spans="1:6" x14ac:dyDescent="0.2">
      <c r="A542" t="s">
        <v>151</v>
      </c>
      <c r="B542" t="s">
        <v>10</v>
      </c>
      <c r="C542" t="s">
        <v>8</v>
      </c>
      <c r="D542">
        <v>326</v>
      </c>
      <c r="E542">
        <v>10000</v>
      </c>
      <c r="F542" t="s">
        <v>13</v>
      </c>
    </row>
    <row r="543" spans="1:6" x14ac:dyDescent="0.2">
      <c r="A543" t="s">
        <v>151</v>
      </c>
      <c r="B543" t="s">
        <v>10</v>
      </c>
      <c r="C543" t="s">
        <v>8</v>
      </c>
      <c r="D543">
        <v>10000</v>
      </c>
      <c r="E543">
        <v>0</v>
      </c>
      <c r="F543" t="s">
        <v>14</v>
      </c>
    </row>
    <row r="544" spans="1:6" x14ac:dyDescent="0.2">
      <c r="A544" t="s">
        <v>152</v>
      </c>
      <c r="B544" t="s">
        <v>59</v>
      </c>
      <c r="C544" t="s">
        <v>33</v>
      </c>
      <c r="D544">
        <v>10326</v>
      </c>
      <c r="E544">
        <v>6808</v>
      </c>
      <c r="F544" t="s">
        <v>60</v>
      </c>
    </row>
    <row r="545" spans="1:6" x14ac:dyDescent="0.2">
      <c r="A545" t="s">
        <v>152</v>
      </c>
      <c r="B545" t="s">
        <v>7</v>
      </c>
      <c r="C545" t="s">
        <v>8</v>
      </c>
      <c r="D545">
        <v>10326</v>
      </c>
      <c r="E545">
        <v>10326</v>
      </c>
      <c r="F545" t="s">
        <v>60</v>
      </c>
    </row>
    <row r="546" spans="1:6" x14ac:dyDescent="0.2">
      <c r="A546" t="s">
        <v>152</v>
      </c>
      <c r="B546" t="s">
        <v>10</v>
      </c>
      <c r="C546" t="s">
        <v>8</v>
      </c>
      <c r="D546">
        <v>326</v>
      </c>
      <c r="E546">
        <v>10000</v>
      </c>
      <c r="F546" t="s">
        <v>13</v>
      </c>
    </row>
    <row r="547" spans="1:6" x14ac:dyDescent="0.2">
      <c r="A547" t="s">
        <v>152</v>
      </c>
      <c r="B547" t="s">
        <v>10</v>
      </c>
      <c r="C547" t="s">
        <v>8</v>
      </c>
      <c r="D547">
        <v>10000</v>
      </c>
      <c r="E547">
        <v>0</v>
      </c>
      <c r="F547" t="s">
        <v>14</v>
      </c>
    </row>
    <row r="548" spans="1:6" x14ac:dyDescent="0.2">
      <c r="A548" t="s">
        <v>153</v>
      </c>
      <c r="B548" t="s">
        <v>59</v>
      </c>
      <c r="C548" t="s">
        <v>33</v>
      </c>
      <c r="D548">
        <v>6808</v>
      </c>
      <c r="E548">
        <v>0</v>
      </c>
      <c r="F548" t="s">
        <v>60</v>
      </c>
    </row>
    <row r="549" spans="1:6" x14ac:dyDescent="0.2">
      <c r="A549" t="s">
        <v>153</v>
      </c>
      <c r="B549" t="s">
        <v>7</v>
      </c>
      <c r="C549" t="s">
        <v>8</v>
      </c>
      <c r="D549">
        <v>6808</v>
      </c>
      <c r="E549">
        <v>6808</v>
      </c>
      <c r="F549" t="s">
        <v>60</v>
      </c>
    </row>
    <row r="550" spans="1:6" x14ac:dyDescent="0.2">
      <c r="A550" t="s">
        <v>153</v>
      </c>
      <c r="B550" t="s">
        <v>59</v>
      </c>
      <c r="C550" t="s">
        <v>34</v>
      </c>
      <c r="D550">
        <v>3518</v>
      </c>
      <c r="E550">
        <v>236482</v>
      </c>
      <c r="F550" t="s">
        <v>60</v>
      </c>
    </row>
    <row r="551" spans="1:6" x14ac:dyDescent="0.2">
      <c r="A551" t="s">
        <v>153</v>
      </c>
      <c r="B551" t="s">
        <v>7</v>
      </c>
      <c r="C551" t="s">
        <v>8</v>
      </c>
      <c r="D551">
        <v>3518</v>
      </c>
      <c r="E551">
        <v>10326</v>
      </c>
      <c r="F551" t="s">
        <v>60</v>
      </c>
    </row>
    <row r="552" spans="1:6" x14ac:dyDescent="0.2">
      <c r="A552" t="s">
        <v>153</v>
      </c>
      <c r="B552" t="s">
        <v>10</v>
      </c>
      <c r="C552" t="s">
        <v>8</v>
      </c>
      <c r="D552">
        <v>326</v>
      </c>
      <c r="E552">
        <v>10000</v>
      </c>
      <c r="F552" t="s">
        <v>13</v>
      </c>
    </row>
    <row r="553" spans="1:6" x14ac:dyDescent="0.2">
      <c r="A553" t="s">
        <v>153</v>
      </c>
      <c r="B553" t="s">
        <v>10</v>
      </c>
      <c r="C553" t="s">
        <v>8</v>
      </c>
      <c r="D553">
        <v>10000</v>
      </c>
      <c r="E553">
        <v>0</v>
      </c>
      <c r="F553" t="s">
        <v>14</v>
      </c>
    </row>
    <row r="554" spans="1:6" x14ac:dyDescent="0.2">
      <c r="A554" t="s">
        <v>154</v>
      </c>
      <c r="B554" t="s">
        <v>59</v>
      </c>
      <c r="C554" t="s">
        <v>34</v>
      </c>
      <c r="D554">
        <v>10326</v>
      </c>
      <c r="E554">
        <v>226156</v>
      </c>
      <c r="F554" t="s">
        <v>60</v>
      </c>
    </row>
    <row r="555" spans="1:6" x14ac:dyDescent="0.2">
      <c r="A555" t="s">
        <v>154</v>
      </c>
      <c r="B555" t="s">
        <v>7</v>
      </c>
      <c r="C555" t="s">
        <v>8</v>
      </c>
      <c r="D555">
        <v>10326</v>
      </c>
      <c r="E555">
        <v>10326</v>
      </c>
      <c r="F555" t="s">
        <v>60</v>
      </c>
    </row>
    <row r="556" spans="1:6" x14ac:dyDescent="0.2">
      <c r="A556" t="s">
        <v>154</v>
      </c>
      <c r="B556" t="s">
        <v>10</v>
      </c>
      <c r="C556" t="s">
        <v>8</v>
      </c>
      <c r="D556">
        <v>326</v>
      </c>
      <c r="E556">
        <v>10000</v>
      </c>
      <c r="F556" t="s">
        <v>13</v>
      </c>
    </row>
    <row r="557" spans="1:6" x14ac:dyDescent="0.2">
      <c r="A557" t="s">
        <v>154</v>
      </c>
      <c r="B557" t="s">
        <v>10</v>
      </c>
      <c r="C557" t="s">
        <v>8</v>
      </c>
      <c r="D557">
        <v>10000</v>
      </c>
      <c r="E557">
        <v>0</v>
      </c>
      <c r="F557" t="s">
        <v>14</v>
      </c>
    </row>
    <row r="558" spans="1:6" x14ac:dyDescent="0.2">
      <c r="A558" t="s">
        <v>155</v>
      </c>
      <c r="B558" t="s">
        <v>59</v>
      </c>
      <c r="C558" t="s">
        <v>34</v>
      </c>
      <c r="D558">
        <v>10326</v>
      </c>
      <c r="E558">
        <v>215830</v>
      </c>
      <c r="F558" t="s">
        <v>60</v>
      </c>
    </row>
    <row r="559" spans="1:6" x14ac:dyDescent="0.2">
      <c r="A559" t="s">
        <v>155</v>
      </c>
      <c r="B559" t="s">
        <v>7</v>
      </c>
      <c r="C559" t="s">
        <v>8</v>
      </c>
      <c r="D559">
        <v>10326</v>
      </c>
      <c r="E559">
        <v>10326</v>
      </c>
      <c r="F559" t="s">
        <v>60</v>
      </c>
    </row>
    <row r="560" spans="1:6" x14ac:dyDescent="0.2">
      <c r="A560" t="s">
        <v>155</v>
      </c>
      <c r="B560" t="s">
        <v>10</v>
      </c>
      <c r="C560" t="s">
        <v>8</v>
      </c>
      <c r="D560">
        <v>326</v>
      </c>
      <c r="E560">
        <v>10000</v>
      </c>
      <c r="F560" t="s">
        <v>13</v>
      </c>
    </row>
    <row r="561" spans="1:13" x14ac:dyDescent="0.2">
      <c r="A561" t="s">
        <v>155</v>
      </c>
      <c r="B561" t="s">
        <v>10</v>
      </c>
      <c r="C561" t="s">
        <v>8</v>
      </c>
      <c r="D561">
        <v>10000</v>
      </c>
      <c r="E561">
        <v>0</v>
      </c>
      <c r="F561" t="s">
        <v>14</v>
      </c>
    </row>
    <row r="562" spans="1:13" x14ac:dyDescent="0.2">
      <c r="A562" t="s">
        <v>156</v>
      </c>
      <c r="B562" t="s">
        <v>59</v>
      </c>
      <c r="C562" t="s">
        <v>34</v>
      </c>
      <c r="D562">
        <v>10326</v>
      </c>
      <c r="E562">
        <v>205504</v>
      </c>
      <c r="F562" t="s">
        <v>60</v>
      </c>
    </row>
    <row r="563" spans="1:13" x14ac:dyDescent="0.2">
      <c r="A563" t="s">
        <v>156</v>
      </c>
      <c r="B563" t="s">
        <v>7</v>
      </c>
      <c r="C563" t="s">
        <v>8</v>
      </c>
      <c r="D563">
        <v>10326</v>
      </c>
      <c r="E563">
        <v>10326</v>
      </c>
      <c r="F563" t="s">
        <v>60</v>
      </c>
    </row>
    <row r="564" spans="1:13" x14ac:dyDescent="0.2">
      <c r="A564" t="s">
        <v>156</v>
      </c>
      <c r="B564" t="s">
        <v>10</v>
      </c>
      <c r="C564" t="s">
        <v>8</v>
      </c>
      <c r="D564">
        <v>326</v>
      </c>
      <c r="E564">
        <v>10000</v>
      </c>
      <c r="F564" t="s">
        <v>13</v>
      </c>
    </row>
    <row r="565" spans="1:13" x14ac:dyDescent="0.2">
      <c r="A565" t="s">
        <v>156</v>
      </c>
      <c r="B565" t="s">
        <v>10</v>
      </c>
      <c r="C565" t="s">
        <v>8</v>
      </c>
      <c r="D565">
        <v>10000</v>
      </c>
      <c r="E565">
        <v>0</v>
      </c>
      <c r="F565" t="s">
        <v>14</v>
      </c>
    </row>
    <row r="566" spans="1:13" x14ac:dyDescent="0.2">
      <c r="A566" t="s">
        <v>157</v>
      </c>
      <c r="B566" t="s">
        <v>59</v>
      </c>
      <c r="C566" t="s">
        <v>34</v>
      </c>
      <c r="D566">
        <v>10326</v>
      </c>
      <c r="E566">
        <v>195178</v>
      </c>
      <c r="F566" t="s">
        <v>60</v>
      </c>
    </row>
    <row r="567" spans="1:13" x14ac:dyDescent="0.2">
      <c r="A567" t="s">
        <v>157</v>
      </c>
      <c r="B567" t="s">
        <v>7</v>
      </c>
      <c r="C567" t="s">
        <v>8</v>
      </c>
      <c r="D567">
        <v>10326</v>
      </c>
      <c r="E567">
        <v>10326</v>
      </c>
      <c r="F567" t="s">
        <v>60</v>
      </c>
    </row>
    <row r="568" spans="1:13" x14ac:dyDescent="0.2">
      <c r="A568" t="s">
        <v>157</v>
      </c>
      <c r="B568" t="s">
        <v>10</v>
      </c>
      <c r="C568" t="s">
        <v>8</v>
      </c>
      <c r="D568">
        <v>326</v>
      </c>
      <c r="E568">
        <v>10000</v>
      </c>
      <c r="F568" t="s">
        <v>13</v>
      </c>
    </row>
    <row r="569" spans="1:13" x14ac:dyDescent="0.2">
      <c r="A569" t="s">
        <v>157</v>
      </c>
      <c r="B569" t="s">
        <v>10</v>
      </c>
      <c r="C569" t="s">
        <v>8</v>
      </c>
      <c r="D569">
        <v>10000</v>
      </c>
      <c r="E569">
        <v>0</v>
      </c>
      <c r="F569" t="s">
        <v>14</v>
      </c>
    </row>
    <row r="570" spans="1:13" x14ac:dyDescent="0.2">
      <c r="A570" t="s">
        <v>158</v>
      </c>
      <c r="B570" t="s">
        <v>59</v>
      </c>
      <c r="C570" t="s">
        <v>34</v>
      </c>
      <c r="D570">
        <v>10326</v>
      </c>
      <c r="E570">
        <v>184852</v>
      </c>
      <c r="F570" t="s">
        <v>60</v>
      </c>
    </row>
    <row r="571" spans="1:13" x14ac:dyDescent="0.2">
      <c r="A571" t="s">
        <v>158</v>
      </c>
      <c r="B571" t="s">
        <v>7</v>
      </c>
      <c r="C571" t="s">
        <v>8</v>
      </c>
      <c r="D571">
        <v>10326</v>
      </c>
      <c r="E571">
        <v>10326</v>
      </c>
      <c r="F571" t="s">
        <v>60</v>
      </c>
    </row>
    <row r="572" spans="1:13" x14ac:dyDescent="0.2">
      <c r="A572" t="s">
        <v>158</v>
      </c>
      <c r="B572" t="s">
        <v>10</v>
      </c>
      <c r="C572" t="s">
        <v>8</v>
      </c>
      <c r="D572">
        <v>326</v>
      </c>
      <c r="E572">
        <v>10000</v>
      </c>
      <c r="F572" t="s">
        <v>13</v>
      </c>
    </row>
    <row r="573" spans="1:13" x14ac:dyDescent="0.2">
      <c r="A573" t="s">
        <v>158</v>
      </c>
      <c r="B573" t="s">
        <v>10</v>
      </c>
      <c r="C573" t="s">
        <v>8</v>
      </c>
      <c r="D573">
        <v>10000</v>
      </c>
      <c r="E573">
        <v>0</v>
      </c>
      <c r="F573" t="s">
        <v>14</v>
      </c>
    </row>
    <row r="574" spans="1:13" x14ac:dyDescent="0.2">
      <c r="A574" t="s">
        <v>159</v>
      </c>
      <c r="B574" t="s">
        <v>27</v>
      </c>
      <c r="C574" t="s">
        <v>8</v>
      </c>
      <c r="E574">
        <v>0</v>
      </c>
      <c r="F574" t="s">
        <v>28</v>
      </c>
      <c r="J574">
        <f>SUMIFS(D524:D573,B524:B573,"Deposit",C524:C573,"Savings")</f>
        <v>123912</v>
      </c>
      <c r="K574">
        <f>SUMIFS(D524:D573,B524:B573,"Payment",C524:C573,"Savings")</f>
        <v>123912</v>
      </c>
      <c r="L574">
        <f>SUMIFS(D524:D573,B524:B573,"Withdraw",C524:C573,"Savings")</f>
        <v>0</v>
      </c>
      <c r="M574">
        <f t="shared" ref="M574:M581" si="7">M508+J574-K574-L574</f>
        <v>0</v>
      </c>
    </row>
    <row r="575" spans="1:13" x14ac:dyDescent="0.2">
      <c r="A575" t="s">
        <v>159</v>
      </c>
      <c r="B575" t="s">
        <v>27</v>
      </c>
      <c r="C575" t="s">
        <v>29</v>
      </c>
      <c r="E575">
        <v>0</v>
      </c>
      <c r="F575" t="s">
        <v>28</v>
      </c>
      <c r="J575">
        <f>SUMIFS(D524:D573,B524:B573,"Deposit",C524:C573,"Savings2")</f>
        <v>0</v>
      </c>
      <c r="K575">
        <f>SUMIFS(D524:D573,B524:B573,"Payment",C524:C573,"Savings2")</f>
        <v>0</v>
      </c>
      <c r="L575">
        <f>SUMIFS(D524:D573,B524:B573,"Withdraw",C524:C573,"Savings2")</f>
        <v>0</v>
      </c>
      <c r="M575">
        <f t="shared" si="7"/>
        <v>0</v>
      </c>
    </row>
    <row r="576" spans="1:13" x14ac:dyDescent="0.2">
      <c r="A576" t="s">
        <v>159</v>
      </c>
      <c r="B576" t="s">
        <v>27</v>
      </c>
      <c r="C576" t="s">
        <v>30</v>
      </c>
      <c r="E576">
        <v>0</v>
      </c>
      <c r="F576" t="s">
        <v>28</v>
      </c>
      <c r="J576">
        <f>SUMIFS(D524:D573,B524:B573,"Deposit",C524:C573,"Brokerage")</f>
        <v>0</v>
      </c>
      <c r="K576">
        <f>SUMIFS(D524:D573,B524:B573,"Payment",C524:C573,"Brokerage")</f>
        <v>0</v>
      </c>
      <c r="L576">
        <f>SUMIFS(D524:D573,B524:B573,"Withdraw",C524:C573,"Brokerage")</f>
        <v>0</v>
      </c>
      <c r="M576">
        <f t="shared" si="7"/>
        <v>0</v>
      </c>
    </row>
    <row r="577" spans="1:15" x14ac:dyDescent="0.2">
      <c r="A577" t="s">
        <v>159</v>
      </c>
      <c r="B577" t="s">
        <v>27</v>
      </c>
      <c r="C577" t="s">
        <v>31</v>
      </c>
      <c r="E577">
        <v>0</v>
      </c>
      <c r="F577" t="s">
        <v>28</v>
      </c>
      <c r="J577">
        <f>SUMIFS(D524:D573,B524:B573,"Deposit",C524:C573,"Brokerage2")</f>
        <v>0</v>
      </c>
      <c r="K577">
        <f>SUMIFS(D524:D573,B524:B573,"Payment",C524:C573,"Brokerage2")</f>
        <v>0</v>
      </c>
      <c r="L577">
        <f>SUMIFS(D524:D573,B524:B573,"Withdraw",C524:C573,"Brokerage2")</f>
        <v>0</v>
      </c>
      <c r="M577">
        <f t="shared" si="7"/>
        <v>0</v>
      </c>
    </row>
    <row r="578" spans="1:15" x14ac:dyDescent="0.2">
      <c r="A578" t="s">
        <v>159</v>
      </c>
      <c r="B578" t="s">
        <v>27</v>
      </c>
      <c r="C578" t="s">
        <v>32</v>
      </c>
      <c r="E578">
        <v>0</v>
      </c>
      <c r="F578" t="s">
        <v>28</v>
      </c>
      <c r="J578">
        <f>SUMIFS(D524:D573,B524:B573,"Deposit",C524:C573,"IRA")</f>
        <v>0</v>
      </c>
      <c r="K578">
        <f>SUMIFS(D524:D573,B524:B573,"Payment",C524:C573,"IRA")</f>
        <v>0</v>
      </c>
      <c r="L578">
        <f>SUMIFS(D524:D573,B524:B573,"Withdraw",C524:C573,"IRA")</f>
        <v>0</v>
      </c>
      <c r="M578">
        <f t="shared" si="7"/>
        <v>0</v>
      </c>
    </row>
    <row r="579" spans="1:15" x14ac:dyDescent="0.2">
      <c r="A579" t="s">
        <v>159</v>
      </c>
      <c r="B579" t="s">
        <v>27</v>
      </c>
      <c r="C579" t="s">
        <v>33</v>
      </c>
      <c r="E579">
        <v>0</v>
      </c>
      <c r="F579" t="s">
        <v>28</v>
      </c>
      <c r="J579">
        <f>SUMIFS(D524:D573,B524:B573,"Deposit",C524:C573,"IRA2")</f>
        <v>0</v>
      </c>
      <c r="K579">
        <f>SUMIFS(D524:D573,B524:B573,"Payment",C524:C573,"IRA2")</f>
        <v>0</v>
      </c>
      <c r="L579">
        <f>SUMIFS(D524:D573,B524:B573,"Withdraw",C524:C573,"IRA2")</f>
        <v>68764</v>
      </c>
      <c r="M579">
        <f t="shared" si="7"/>
        <v>0</v>
      </c>
    </row>
    <row r="580" spans="1:15" x14ac:dyDescent="0.2">
      <c r="A580" t="s">
        <v>159</v>
      </c>
      <c r="B580" t="s">
        <v>27</v>
      </c>
      <c r="C580" t="s">
        <v>34</v>
      </c>
      <c r="E580">
        <v>184852</v>
      </c>
      <c r="F580" t="s">
        <v>28</v>
      </c>
      <c r="J580">
        <f>SUMIFS(D524:D573,B524:B573,"Deposit",C524:C573,"Roth")</f>
        <v>0</v>
      </c>
      <c r="K580">
        <f>SUMIFS(D524:D573,B524:B573,"Payment",C524:C573,"Roth")</f>
        <v>0</v>
      </c>
      <c r="L580">
        <f>SUMIFS(D524:D573,B524:B573,"Withdraw",C524:C573,"Roth")</f>
        <v>55148</v>
      </c>
      <c r="M580">
        <f t="shared" si="7"/>
        <v>184852</v>
      </c>
    </row>
    <row r="581" spans="1:15" x14ac:dyDescent="0.2">
      <c r="A581" t="s">
        <v>159</v>
      </c>
      <c r="B581" t="s">
        <v>27</v>
      </c>
      <c r="C581" t="s">
        <v>35</v>
      </c>
      <c r="E581">
        <v>240000</v>
      </c>
      <c r="F581" t="s">
        <v>28</v>
      </c>
      <c r="J581">
        <f>SUMIFS(D524:D573,B524:B573,"Deposit",C524:C573,"Roth2")</f>
        <v>0</v>
      </c>
      <c r="K581">
        <f>SUMIFS(D524:D573,B524:B573,"Payment",C524:C573,"Roth2")</f>
        <v>0</v>
      </c>
      <c r="L581">
        <f>SUMIFS(D524:D573,B524:B573,"Withdraw",C524:C573,"Roth2")</f>
        <v>0</v>
      </c>
      <c r="M581">
        <f t="shared" si="7"/>
        <v>240000</v>
      </c>
    </row>
    <row r="582" spans="1:15" x14ac:dyDescent="0.2">
      <c r="A582" t="s">
        <v>159</v>
      </c>
      <c r="B582" t="s">
        <v>36</v>
      </c>
      <c r="C582" t="s">
        <v>37</v>
      </c>
      <c r="E582">
        <v>0</v>
      </c>
      <c r="F582" t="s">
        <v>38</v>
      </c>
      <c r="J582">
        <f>SUMIFS(D524:D573,C524:C573,"Savings",B524:B573,"Deposit",F524:F573,"=*income*")</f>
        <v>0</v>
      </c>
      <c r="K582">
        <f>J582*6.2%</f>
        <v>0</v>
      </c>
    </row>
    <row r="583" spans="1:15" x14ac:dyDescent="0.2">
      <c r="A583" t="s">
        <v>159</v>
      </c>
      <c r="B583" t="s">
        <v>36</v>
      </c>
      <c r="C583" t="s">
        <v>39</v>
      </c>
      <c r="E583">
        <v>0</v>
      </c>
      <c r="F583" t="s">
        <v>40</v>
      </c>
      <c r="J583">
        <f>J582</f>
        <v>0</v>
      </c>
      <c r="K583">
        <f>J583*1.45%</f>
        <v>0</v>
      </c>
    </row>
    <row r="584" spans="1:15" x14ac:dyDescent="0.2">
      <c r="A584" t="s">
        <v>159</v>
      </c>
      <c r="B584" t="s">
        <v>36</v>
      </c>
      <c r="C584" t="s">
        <v>41</v>
      </c>
      <c r="E584">
        <v>0</v>
      </c>
      <c r="F584" t="s">
        <v>42</v>
      </c>
    </row>
    <row r="585" spans="1:15" x14ac:dyDescent="0.2">
      <c r="A585" t="s">
        <v>159</v>
      </c>
      <c r="B585" t="s">
        <v>36</v>
      </c>
      <c r="C585" t="s">
        <v>43</v>
      </c>
      <c r="E585">
        <v>0</v>
      </c>
      <c r="F585" t="s">
        <v>44</v>
      </c>
    </row>
    <row r="586" spans="1:15" x14ac:dyDescent="0.2">
      <c r="A586" t="s">
        <v>159</v>
      </c>
      <c r="B586" t="s">
        <v>36</v>
      </c>
      <c r="C586" t="s">
        <v>45</v>
      </c>
      <c r="E586">
        <v>68764</v>
      </c>
      <c r="F586" t="s">
        <v>46</v>
      </c>
      <c r="J586">
        <f>J582</f>
        <v>0</v>
      </c>
      <c r="K586">
        <v>0</v>
      </c>
      <c r="L586">
        <f>SUM(L576:L577)/2</f>
        <v>0</v>
      </c>
      <c r="M586">
        <f>SUM(L578:L579)</f>
        <v>68764</v>
      </c>
      <c r="O586">
        <f>SUM(J586:N586)</f>
        <v>68764</v>
      </c>
    </row>
    <row r="587" spans="1:15" x14ac:dyDescent="0.2">
      <c r="A587" t="s">
        <v>159</v>
      </c>
      <c r="B587" t="s">
        <v>36</v>
      </c>
      <c r="C587" t="s">
        <v>47</v>
      </c>
      <c r="E587">
        <v>3912</v>
      </c>
      <c r="F587" t="s">
        <v>48</v>
      </c>
    </row>
    <row r="588" spans="1:15" x14ac:dyDescent="0.2">
      <c r="A588" t="s">
        <v>159</v>
      </c>
      <c r="B588" t="s">
        <v>36</v>
      </c>
      <c r="C588" t="s">
        <v>49</v>
      </c>
      <c r="E588">
        <v>0</v>
      </c>
      <c r="F588" t="s">
        <v>50</v>
      </c>
    </row>
    <row r="589" spans="1:15" x14ac:dyDescent="0.2">
      <c r="A589" t="s">
        <v>159</v>
      </c>
      <c r="B589" t="s">
        <v>36</v>
      </c>
      <c r="C589" t="s">
        <v>51</v>
      </c>
      <c r="E589">
        <v>0</v>
      </c>
      <c r="F589" t="s">
        <v>52</v>
      </c>
    </row>
    <row r="590" spans="1:15" x14ac:dyDescent="0.2">
      <c r="A590" t="s">
        <v>160</v>
      </c>
      <c r="B590" t="s">
        <v>59</v>
      </c>
      <c r="C590" t="s">
        <v>34</v>
      </c>
      <c r="D590">
        <v>10000</v>
      </c>
      <c r="E590">
        <v>174852</v>
      </c>
      <c r="F590" t="s">
        <v>60</v>
      </c>
    </row>
    <row r="591" spans="1:15" x14ac:dyDescent="0.2">
      <c r="A591" t="s">
        <v>160</v>
      </c>
      <c r="B591" t="s">
        <v>7</v>
      </c>
      <c r="C591" t="s">
        <v>8</v>
      </c>
      <c r="D591">
        <v>10000</v>
      </c>
      <c r="E591">
        <v>10000</v>
      </c>
      <c r="F591" t="s">
        <v>60</v>
      </c>
    </row>
    <row r="592" spans="1:15" x14ac:dyDescent="0.2">
      <c r="A592" t="s">
        <v>160</v>
      </c>
      <c r="B592" t="s">
        <v>10</v>
      </c>
      <c r="C592" t="s">
        <v>8</v>
      </c>
      <c r="D592">
        <v>10000</v>
      </c>
      <c r="E592">
        <v>0</v>
      </c>
      <c r="F592" t="s">
        <v>14</v>
      </c>
    </row>
    <row r="593" spans="1:6" x14ac:dyDescent="0.2">
      <c r="A593" t="s">
        <v>161</v>
      </c>
      <c r="B593" t="s">
        <v>59</v>
      </c>
      <c r="C593" t="s">
        <v>34</v>
      </c>
      <c r="D593">
        <v>10000</v>
      </c>
      <c r="E593">
        <v>164852</v>
      </c>
      <c r="F593" t="s">
        <v>60</v>
      </c>
    </row>
    <row r="594" spans="1:6" x14ac:dyDescent="0.2">
      <c r="A594" t="s">
        <v>161</v>
      </c>
      <c r="B594" t="s">
        <v>7</v>
      </c>
      <c r="C594" t="s">
        <v>8</v>
      </c>
      <c r="D594">
        <v>10000</v>
      </c>
      <c r="E594">
        <v>10000</v>
      </c>
      <c r="F594" t="s">
        <v>60</v>
      </c>
    </row>
    <row r="595" spans="1:6" x14ac:dyDescent="0.2">
      <c r="A595" t="s">
        <v>161</v>
      </c>
      <c r="B595" t="s">
        <v>10</v>
      </c>
      <c r="C595" t="s">
        <v>8</v>
      </c>
      <c r="D595">
        <v>10000</v>
      </c>
      <c r="E595">
        <v>0</v>
      </c>
      <c r="F595" t="s">
        <v>14</v>
      </c>
    </row>
    <row r="596" spans="1:6" x14ac:dyDescent="0.2">
      <c r="A596" t="s">
        <v>162</v>
      </c>
      <c r="B596" t="s">
        <v>59</v>
      </c>
      <c r="C596" t="s">
        <v>34</v>
      </c>
      <c r="D596">
        <v>10000</v>
      </c>
      <c r="E596">
        <v>154852</v>
      </c>
      <c r="F596" t="s">
        <v>60</v>
      </c>
    </row>
    <row r="597" spans="1:6" x14ac:dyDescent="0.2">
      <c r="A597" t="s">
        <v>162</v>
      </c>
      <c r="B597" t="s">
        <v>7</v>
      </c>
      <c r="C597" t="s">
        <v>8</v>
      </c>
      <c r="D597">
        <v>10000</v>
      </c>
      <c r="E597">
        <v>10000</v>
      </c>
      <c r="F597" t="s">
        <v>60</v>
      </c>
    </row>
    <row r="598" spans="1:6" x14ac:dyDescent="0.2">
      <c r="A598" t="s">
        <v>162</v>
      </c>
      <c r="B598" t="s">
        <v>10</v>
      </c>
      <c r="C598" t="s">
        <v>8</v>
      </c>
      <c r="D598">
        <v>10000</v>
      </c>
      <c r="E598">
        <v>0</v>
      </c>
      <c r="F598" t="s">
        <v>14</v>
      </c>
    </row>
    <row r="599" spans="1:6" x14ac:dyDescent="0.2">
      <c r="A599" t="s">
        <v>163</v>
      </c>
      <c r="B599" t="s">
        <v>59</v>
      </c>
      <c r="C599" t="s">
        <v>34</v>
      </c>
      <c r="D599">
        <v>10000</v>
      </c>
      <c r="E599">
        <v>144852</v>
      </c>
      <c r="F599" t="s">
        <v>60</v>
      </c>
    </row>
    <row r="600" spans="1:6" x14ac:dyDescent="0.2">
      <c r="A600" t="s">
        <v>163</v>
      </c>
      <c r="B600" t="s">
        <v>7</v>
      </c>
      <c r="C600" t="s">
        <v>8</v>
      </c>
      <c r="D600">
        <v>10000</v>
      </c>
      <c r="E600">
        <v>10000</v>
      </c>
      <c r="F600" t="s">
        <v>60</v>
      </c>
    </row>
    <row r="601" spans="1:6" x14ac:dyDescent="0.2">
      <c r="A601" t="s">
        <v>163</v>
      </c>
      <c r="B601" t="s">
        <v>10</v>
      </c>
      <c r="C601" t="s">
        <v>8</v>
      </c>
      <c r="D601">
        <v>10000</v>
      </c>
      <c r="E601">
        <v>0</v>
      </c>
      <c r="F601" t="s">
        <v>14</v>
      </c>
    </row>
    <row r="602" spans="1:6" x14ac:dyDescent="0.2">
      <c r="A602" t="s">
        <v>164</v>
      </c>
      <c r="B602" t="s">
        <v>59</v>
      </c>
      <c r="C602" t="s">
        <v>34</v>
      </c>
      <c r="D602">
        <v>10000</v>
      </c>
      <c r="E602">
        <v>134852</v>
      </c>
      <c r="F602" t="s">
        <v>60</v>
      </c>
    </row>
    <row r="603" spans="1:6" x14ac:dyDescent="0.2">
      <c r="A603" t="s">
        <v>164</v>
      </c>
      <c r="B603" t="s">
        <v>7</v>
      </c>
      <c r="C603" t="s">
        <v>8</v>
      </c>
      <c r="D603">
        <v>10000</v>
      </c>
      <c r="E603">
        <v>10000</v>
      </c>
      <c r="F603" t="s">
        <v>60</v>
      </c>
    </row>
    <row r="604" spans="1:6" x14ac:dyDescent="0.2">
      <c r="A604" t="s">
        <v>164</v>
      </c>
      <c r="B604" t="s">
        <v>10</v>
      </c>
      <c r="C604" t="s">
        <v>8</v>
      </c>
      <c r="D604">
        <v>10000</v>
      </c>
      <c r="E604">
        <v>0</v>
      </c>
      <c r="F604" t="s">
        <v>14</v>
      </c>
    </row>
    <row r="605" spans="1:6" x14ac:dyDescent="0.2">
      <c r="A605" t="s">
        <v>165</v>
      </c>
      <c r="B605" t="s">
        <v>59</v>
      </c>
      <c r="C605" t="s">
        <v>34</v>
      </c>
      <c r="D605">
        <v>10000</v>
      </c>
      <c r="E605">
        <v>124852</v>
      </c>
      <c r="F605" t="s">
        <v>60</v>
      </c>
    </row>
    <row r="606" spans="1:6" x14ac:dyDescent="0.2">
      <c r="A606" t="s">
        <v>165</v>
      </c>
      <c r="B606" t="s">
        <v>7</v>
      </c>
      <c r="C606" t="s">
        <v>8</v>
      </c>
      <c r="D606">
        <v>10000</v>
      </c>
      <c r="E606">
        <v>10000</v>
      </c>
      <c r="F606" t="s">
        <v>60</v>
      </c>
    </row>
    <row r="607" spans="1:6" x14ac:dyDescent="0.2">
      <c r="A607" t="s">
        <v>165</v>
      </c>
      <c r="B607" t="s">
        <v>10</v>
      </c>
      <c r="C607" t="s">
        <v>8</v>
      </c>
      <c r="D607">
        <v>10000</v>
      </c>
      <c r="E607">
        <v>0</v>
      </c>
      <c r="F607" t="s">
        <v>14</v>
      </c>
    </row>
    <row r="608" spans="1:6" x14ac:dyDescent="0.2">
      <c r="A608" t="s">
        <v>166</v>
      </c>
      <c r="B608" t="s">
        <v>59</v>
      </c>
      <c r="C608" t="s">
        <v>34</v>
      </c>
      <c r="D608">
        <v>10000</v>
      </c>
      <c r="E608">
        <v>114852</v>
      </c>
      <c r="F608" t="s">
        <v>60</v>
      </c>
    </row>
    <row r="609" spans="1:6" x14ac:dyDescent="0.2">
      <c r="A609" t="s">
        <v>166</v>
      </c>
      <c r="B609" t="s">
        <v>7</v>
      </c>
      <c r="C609" t="s">
        <v>8</v>
      </c>
      <c r="D609">
        <v>10000</v>
      </c>
      <c r="E609">
        <v>10000</v>
      </c>
      <c r="F609" t="s">
        <v>60</v>
      </c>
    </row>
    <row r="610" spans="1:6" x14ac:dyDescent="0.2">
      <c r="A610" t="s">
        <v>166</v>
      </c>
      <c r="B610" t="s">
        <v>10</v>
      </c>
      <c r="C610" t="s">
        <v>8</v>
      </c>
      <c r="D610">
        <v>10000</v>
      </c>
      <c r="E610">
        <v>0</v>
      </c>
      <c r="F610" t="s">
        <v>14</v>
      </c>
    </row>
    <row r="611" spans="1:6" x14ac:dyDescent="0.2">
      <c r="A611" t="s">
        <v>167</v>
      </c>
      <c r="B611" t="s">
        <v>59</v>
      </c>
      <c r="C611" t="s">
        <v>34</v>
      </c>
      <c r="D611">
        <v>10000</v>
      </c>
      <c r="E611">
        <v>104852</v>
      </c>
      <c r="F611" t="s">
        <v>60</v>
      </c>
    </row>
    <row r="612" spans="1:6" x14ac:dyDescent="0.2">
      <c r="A612" t="s">
        <v>167</v>
      </c>
      <c r="B612" t="s">
        <v>7</v>
      </c>
      <c r="C612" t="s">
        <v>8</v>
      </c>
      <c r="D612">
        <v>10000</v>
      </c>
      <c r="E612">
        <v>10000</v>
      </c>
      <c r="F612" t="s">
        <v>60</v>
      </c>
    </row>
    <row r="613" spans="1:6" x14ac:dyDescent="0.2">
      <c r="A613" t="s">
        <v>167</v>
      </c>
      <c r="B613" t="s">
        <v>10</v>
      </c>
      <c r="C613" t="s">
        <v>8</v>
      </c>
      <c r="D613">
        <v>10000</v>
      </c>
      <c r="E613">
        <v>0</v>
      </c>
      <c r="F613" t="s">
        <v>14</v>
      </c>
    </row>
    <row r="614" spans="1:6" x14ac:dyDescent="0.2">
      <c r="A614" t="s">
        <v>168</v>
      </c>
      <c r="B614" t="s">
        <v>59</v>
      </c>
      <c r="C614" t="s">
        <v>34</v>
      </c>
      <c r="D614">
        <v>10000</v>
      </c>
      <c r="E614">
        <v>94852</v>
      </c>
      <c r="F614" t="s">
        <v>60</v>
      </c>
    </row>
    <row r="615" spans="1:6" x14ac:dyDescent="0.2">
      <c r="A615" t="s">
        <v>168</v>
      </c>
      <c r="B615" t="s">
        <v>7</v>
      </c>
      <c r="C615" t="s">
        <v>8</v>
      </c>
      <c r="D615">
        <v>10000</v>
      </c>
      <c r="E615">
        <v>10000</v>
      </c>
      <c r="F615" t="s">
        <v>60</v>
      </c>
    </row>
    <row r="616" spans="1:6" x14ac:dyDescent="0.2">
      <c r="A616" t="s">
        <v>168</v>
      </c>
      <c r="B616" t="s">
        <v>10</v>
      </c>
      <c r="C616" t="s">
        <v>8</v>
      </c>
      <c r="D616">
        <v>10000</v>
      </c>
      <c r="E616">
        <v>0</v>
      </c>
      <c r="F616" t="s">
        <v>14</v>
      </c>
    </row>
    <row r="617" spans="1:6" x14ac:dyDescent="0.2">
      <c r="A617" t="s">
        <v>169</v>
      </c>
      <c r="B617" t="s">
        <v>59</v>
      </c>
      <c r="C617" t="s">
        <v>34</v>
      </c>
      <c r="D617">
        <v>10000</v>
      </c>
      <c r="E617">
        <v>84852</v>
      </c>
      <c r="F617" t="s">
        <v>60</v>
      </c>
    </row>
    <row r="618" spans="1:6" x14ac:dyDescent="0.2">
      <c r="A618" t="s">
        <v>169</v>
      </c>
      <c r="B618" t="s">
        <v>7</v>
      </c>
      <c r="C618" t="s">
        <v>8</v>
      </c>
      <c r="D618">
        <v>10000</v>
      </c>
      <c r="E618">
        <v>10000</v>
      </c>
      <c r="F618" t="s">
        <v>60</v>
      </c>
    </row>
    <row r="619" spans="1:6" x14ac:dyDescent="0.2">
      <c r="A619" t="s">
        <v>169</v>
      </c>
      <c r="B619" t="s">
        <v>10</v>
      </c>
      <c r="C619" t="s">
        <v>8</v>
      </c>
      <c r="D619">
        <v>10000</v>
      </c>
      <c r="E619">
        <v>0</v>
      </c>
      <c r="F619" t="s">
        <v>14</v>
      </c>
    </row>
    <row r="620" spans="1:6" x14ac:dyDescent="0.2">
      <c r="A620" t="s">
        <v>170</v>
      </c>
      <c r="B620" t="s">
        <v>59</v>
      </c>
      <c r="C620" t="s">
        <v>34</v>
      </c>
      <c r="D620">
        <v>10000</v>
      </c>
      <c r="E620">
        <v>74852</v>
      </c>
      <c r="F620" t="s">
        <v>60</v>
      </c>
    </row>
    <row r="621" spans="1:6" x14ac:dyDescent="0.2">
      <c r="A621" t="s">
        <v>170</v>
      </c>
      <c r="B621" t="s">
        <v>7</v>
      </c>
      <c r="C621" t="s">
        <v>8</v>
      </c>
      <c r="D621">
        <v>10000</v>
      </c>
      <c r="E621">
        <v>10000</v>
      </c>
      <c r="F621" t="s">
        <v>60</v>
      </c>
    </row>
    <row r="622" spans="1:6" x14ac:dyDescent="0.2">
      <c r="A622" t="s">
        <v>170</v>
      </c>
      <c r="B622" t="s">
        <v>10</v>
      </c>
      <c r="C622" t="s">
        <v>8</v>
      </c>
      <c r="D622">
        <v>10000</v>
      </c>
      <c r="E622">
        <v>0</v>
      </c>
      <c r="F622" t="s">
        <v>14</v>
      </c>
    </row>
    <row r="623" spans="1:6" x14ac:dyDescent="0.2">
      <c r="A623" t="s">
        <v>171</v>
      </c>
      <c r="B623" t="s">
        <v>59</v>
      </c>
      <c r="C623" t="s">
        <v>34</v>
      </c>
      <c r="D623">
        <v>10000</v>
      </c>
      <c r="E623">
        <v>64852</v>
      </c>
      <c r="F623" t="s">
        <v>60</v>
      </c>
    </row>
    <row r="624" spans="1:6" x14ac:dyDescent="0.2">
      <c r="A624" t="s">
        <v>171</v>
      </c>
      <c r="B624" t="s">
        <v>7</v>
      </c>
      <c r="C624" t="s">
        <v>8</v>
      </c>
      <c r="D624">
        <v>10000</v>
      </c>
      <c r="E624">
        <v>10000</v>
      </c>
      <c r="F624" t="s">
        <v>60</v>
      </c>
    </row>
    <row r="625" spans="1:15" x14ac:dyDescent="0.2">
      <c r="A625" t="s">
        <v>171</v>
      </c>
      <c r="B625" t="s">
        <v>10</v>
      </c>
      <c r="C625" t="s">
        <v>8</v>
      </c>
      <c r="D625">
        <v>10000</v>
      </c>
      <c r="E625">
        <v>0</v>
      </c>
      <c r="F625" t="s">
        <v>14</v>
      </c>
    </row>
    <row r="626" spans="1:15" x14ac:dyDescent="0.2">
      <c r="A626" t="s">
        <v>172</v>
      </c>
      <c r="B626" t="s">
        <v>27</v>
      </c>
      <c r="C626" t="s">
        <v>8</v>
      </c>
      <c r="E626">
        <v>0</v>
      </c>
      <c r="F626" t="s">
        <v>28</v>
      </c>
      <c r="J626">
        <f>SUMIFS(D590:D625,B590:B625,"Deposit",C590:C625,"Savings")</f>
        <v>120000</v>
      </c>
      <c r="K626">
        <f>SUMIFS(D590:D625,B590:B625,"Payment",C590:C625,"Savings")</f>
        <v>120000</v>
      </c>
      <c r="L626">
        <f>SUMIFS(D590:D625,B590:B625,"Withdraw",C590:C625,"Savings")</f>
        <v>0</v>
      </c>
      <c r="M626">
        <f t="shared" ref="M626:M633" si="8">M574+J626-K626-L626</f>
        <v>0</v>
      </c>
    </row>
    <row r="627" spans="1:15" x14ac:dyDescent="0.2">
      <c r="A627" t="s">
        <v>172</v>
      </c>
      <c r="B627" t="s">
        <v>27</v>
      </c>
      <c r="C627" t="s">
        <v>29</v>
      </c>
      <c r="E627">
        <v>0</v>
      </c>
      <c r="F627" t="s">
        <v>28</v>
      </c>
      <c r="J627">
        <f>SUMIFS(D590:D625,B590:B625,"Deposit",C590:C625,"Savings2")</f>
        <v>0</v>
      </c>
      <c r="K627">
        <f>SUMIFS(D590:D625,B590:B625,"Payment",C590:C625,"Savings2")</f>
        <v>0</v>
      </c>
      <c r="L627">
        <f>SUMIFS(D590:D625,B590:B625,"Withdraw",C590:C625,"Savings2")</f>
        <v>0</v>
      </c>
      <c r="M627">
        <f t="shared" si="8"/>
        <v>0</v>
      </c>
    </row>
    <row r="628" spans="1:15" x14ac:dyDescent="0.2">
      <c r="A628" t="s">
        <v>172</v>
      </c>
      <c r="B628" t="s">
        <v>27</v>
      </c>
      <c r="C628" t="s">
        <v>30</v>
      </c>
      <c r="E628">
        <v>0</v>
      </c>
      <c r="F628" t="s">
        <v>28</v>
      </c>
      <c r="J628">
        <f>SUMIFS(D590:D625,B590:B625,"Deposit",C590:C625,"Brokerage")</f>
        <v>0</v>
      </c>
      <c r="K628">
        <f>SUMIFS(D590:D625,B590:B625,"Payment",C590:C625,"Brokerage")</f>
        <v>0</v>
      </c>
      <c r="L628">
        <f>SUMIFS(D590:D625,B590:B625,"Withdraw",C590:C625,"Brokerage")</f>
        <v>0</v>
      </c>
      <c r="M628">
        <f t="shared" si="8"/>
        <v>0</v>
      </c>
    </row>
    <row r="629" spans="1:15" x14ac:dyDescent="0.2">
      <c r="A629" t="s">
        <v>172</v>
      </c>
      <c r="B629" t="s">
        <v>27</v>
      </c>
      <c r="C629" t="s">
        <v>31</v>
      </c>
      <c r="E629">
        <v>0</v>
      </c>
      <c r="F629" t="s">
        <v>28</v>
      </c>
      <c r="J629">
        <f>SUMIFS(D590:D625,B590:B625,"Deposit",C590:C625,"Brokerage2")</f>
        <v>0</v>
      </c>
      <c r="K629">
        <f>SUMIFS(D590:D625,B590:B625,"Payment",C590:C625,"Brokerage2")</f>
        <v>0</v>
      </c>
      <c r="L629">
        <f>SUMIFS(D590:D625,B590:B625,"Withdraw",C590:C625,"Brokerage2")</f>
        <v>0</v>
      </c>
      <c r="M629">
        <f t="shared" si="8"/>
        <v>0</v>
      </c>
    </row>
    <row r="630" spans="1:15" x14ac:dyDescent="0.2">
      <c r="A630" t="s">
        <v>172</v>
      </c>
      <c r="B630" t="s">
        <v>27</v>
      </c>
      <c r="C630" t="s">
        <v>32</v>
      </c>
      <c r="E630">
        <v>0</v>
      </c>
      <c r="F630" t="s">
        <v>28</v>
      </c>
      <c r="J630">
        <f>SUMIFS(D590:D625,B590:B625,"Deposit",C590:C625,"IRA")</f>
        <v>0</v>
      </c>
      <c r="K630">
        <f>SUMIFS(D590:D625,B590:B625,"Payment",C590:C625,"IRA")</f>
        <v>0</v>
      </c>
      <c r="L630">
        <f>SUMIFS(D590:D625,B590:B625,"Withdraw",C590:C625,"IRA")</f>
        <v>0</v>
      </c>
      <c r="M630">
        <f t="shared" si="8"/>
        <v>0</v>
      </c>
    </row>
    <row r="631" spans="1:15" x14ac:dyDescent="0.2">
      <c r="A631" t="s">
        <v>172</v>
      </c>
      <c r="B631" t="s">
        <v>27</v>
      </c>
      <c r="C631" t="s">
        <v>33</v>
      </c>
      <c r="E631">
        <v>0</v>
      </c>
      <c r="F631" t="s">
        <v>28</v>
      </c>
      <c r="J631">
        <f>SUMIFS(D590:D625,B590:B625,"Deposit",C590:C625,"IRA2")</f>
        <v>0</v>
      </c>
      <c r="K631">
        <f>SUMIFS(D590:D625,B590:B625,"Payment",C590:C625,"IRA2")</f>
        <v>0</v>
      </c>
      <c r="L631">
        <f>SUMIFS(D590:D625,B590:B625,"Withdraw",C590:C625,"IRA2")</f>
        <v>0</v>
      </c>
      <c r="M631">
        <f t="shared" si="8"/>
        <v>0</v>
      </c>
    </row>
    <row r="632" spans="1:15" x14ac:dyDescent="0.2">
      <c r="A632" t="s">
        <v>172</v>
      </c>
      <c r="B632" t="s">
        <v>27</v>
      </c>
      <c r="C632" t="s">
        <v>34</v>
      </c>
      <c r="E632">
        <v>64852</v>
      </c>
      <c r="F632" t="s">
        <v>28</v>
      </c>
      <c r="J632">
        <f>SUMIFS(D590:D625,B590:B625,"Deposit",C590:C625,"Roth")</f>
        <v>0</v>
      </c>
      <c r="K632">
        <f>SUMIFS(D590:D625,B590:B625,"Payment",C590:C625,"Roth")</f>
        <v>0</v>
      </c>
      <c r="L632">
        <f>SUMIFS(D590:D625,B590:B625,"Withdraw",C590:C625,"Roth")</f>
        <v>120000</v>
      </c>
      <c r="M632">
        <f t="shared" si="8"/>
        <v>64852</v>
      </c>
    </row>
    <row r="633" spans="1:15" x14ac:dyDescent="0.2">
      <c r="A633" t="s">
        <v>172</v>
      </c>
      <c r="B633" t="s">
        <v>27</v>
      </c>
      <c r="C633" t="s">
        <v>35</v>
      </c>
      <c r="E633">
        <v>240000</v>
      </c>
      <c r="F633" t="s">
        <v>28</v>
      </c>
      <c r="J633">
        <f>SUMIFS(D590:D625,B590:B625,"Deposit",C590:C625,"Roth2")</f>
        <v>0</v>
      </c>
      <c r="K633">
        <f>SUMIFS(D590:D625,B590:B625,"Payment",C590:C625,"Roth2")</f>
        <v>0</v>
      </c>
      <c r="L633">
        <f>SUMIFS(D590:D625,B590:B625,"Withdraw",C590:C625,"Roth2")</f>
        <v>0</v>
      </c>
      <c r="M633">
        <f t="shared" si="8"/>
        <v>240000</v>
      </c>
    </row>
    <row r="634" spans="1:15" x14ac:dyDescent="0.2">
      <c r="A634" t="s">
        <v>172</v>
      </c>
      <c r="B634" t="s">
        <v>36</v>
      </c>
      <c r="C634" t="s">
        <v>37</v>
      </c>
      <c r="E634">
        <v>0</v>
      </c>
      <c r="F634" t="s">
        <v>38</v>
      </c>
      <c r="J634">
        <f>SUMIFS(D590:D625,C590:C625,"Savings",B590:B625,"Deposit",F590:F625,"=*income*")</f>
        <v>0</v>
      </c>
      <c r="K634">
        <f>J634*6.2%</f>
        <v>0</v>
      </c>
    </row>
    <row r="635" spans="1:15" x14ac:dyDescent="0.2">
      <c r="A635" t="s">
        <v>172</v>
      </c>
      <c r="B635" t="s">
        <v>36</v>
      </c>
      <c r="C635" t="s">
        <v>39</v>
      </c>
      <c r="E635">
        <v>0</v>
      </c>
      <c r="F635" t="s">
        <v>40</v>
      </c>
      <c r="J635">
        <f>J634</f>
        <v>0</v>
      </c>
      <c r="K635">
        <f>J635*1.45%</f>
        <v>0</v>
      </c>
    </row>
    <row r="636" spans="1:15" x14ac:dyDescent="0.2">
      <c r="A636" t="s">
        <v>172</v>
      </c>
      <c r="B636" t="s">
        <v>36</v>
      </c>
      <c r="C636" t="s">
        <v>41</v>
      </c>
      <c r="E636">
        <v>0</v>
      </c>
      <c r="F636" t="s">
        <v>42</v>
      </c>
    </row>
    <row r="637" spans="1:15" x14ac:dyDescent="0.2">
      <c r="A637" t="s">
        <v>172</v>
      </c>
      <c r="B637" t="s">
        <v>36</v>
      </c>
      <c r="C637" t="s">
        <v>43</v>
      </c>
      <c r="E637">
        <v>0</v>
      </c>
      <c r="F637" t="s">
        <v>44</v>
      </c>
    </row>
    <row r="638" spans="1:15" x14ac:dyDescent="0.2">
      <c r="A638" t="s">
        <v>172</v>
      </c>
      <c r="B638" t="s">
        <v>36</v>
      </c>
      <c r="C638" t="s">
        <v>45</v>
      </c>
      <c r="E638">
        <v>0</v>
      </c>
      <c r="F638" t="s">
        <v>46</v>
      </c>
      <c r="J638">
        <f>J634</f>
        <v>0</v>
      </c>
      <c r="K638">
        <v>0</v>
      </c>
      <c r="L638">
        <f>SUM(L628:L629)/2</f>
        <v>0</v>
      </c>
      <c r="M638">
        <f>SUM(L630:L631)</f>
        <v>0</v>
      </c>
      <c r="O638">
        <f>SUM(J638:N638)</f>
        <v>0</v>
      </c>
    </row>
    <row r="639" spans="1:15" x14ac:dyDescent="0.2">
      <c r="A639" t="s">
        <v>172</v>
      </c>
      <c r="B639" t="s">
        <v>36</v>
      </c>
      <c r="C639" t="s">
        <v>47</v>
      </c>
      <c r="E639">
        <v>0</v>
      </c>
      <c r="F639" t="s">
        <v>48</v>
      </c>
    </row>
    <row r="640" spans="1:15" x14ac:dyDescent="0.2">
      <c r="A640" t="s">
        <v>172</v>
      </c>
      <c r="B640" t="s">
        <v>36</v>
      </c>
      <c r="C640" t="s">
        <v>49</v>
      </c>
      <c r="E640">
        <v>0</v>
      </c>
      <c r="F640" t="s">
        <v>50</v>
      </c>
    </row>
    <row r="641" spans="1:6" x14ac:dyDescent="0.2">
      <c r="A641" t="s">
        <v>172</v>
      </c>
      <c r="B641" t="s">
        <v>36</v>
      </c>
      <c r="C641" t="s">
        <v>51</v>
      </c>
      <c r="E641">
        <v>0</v>
      </c>
      <c r="F641" t="s">
        <v>52</v>
      </c>
    </row>
    <row r="642" spans="1:6" x14ac:dyDescent="0.2">
      <c r="A642" t="s">
        <v>173</v>
      </c>
      <c r="B642" t="s">
        <v>59</v>
      </c>
      <c r="C642" t="s">
        <v>34</v>
      </c>
      <c r="D642">
        <v>10000</v>
      </c>
      <c r="E642">
        <v>54852</v>
      </c>
      <c r="F642" t="s">
        <v>60</v>
      </c>
    </row>
    <row r="643" spans="1:6" x14ac:dyDescent="0.2">
      <c r="A643" t="s">
        <v>173</v>
      </c>
      <c r="B643" t="s">
        <v>7</v>
      </c>
      <c r="C643" t="s">
        <v>8</v>
      </c>
      <c r="D643">
        <v>10000</v>
      </c>
      <c r="E643">
        <v>10000</v>
      </c>
      <c r="F643" t="s">
        <v>60</v>
      </c>
    </row>
    <row r="644" spans="1:6" x14ac:dyDescent="0.2">
      <c r="A644" t="s">
        <v>173</v>
      </c>
      <c r="B644" t="s">
        <v>10</v>
      </c>
      <c r="C644" t="s">
        <v>8</v>
      </c>
      <c r="D644">
        <v>10000</v>
      </c>
      <c r="E644">
        <v>0</v>
      </c>
      <c r="F644" t="s">
        <v>14</v>
      </c>
    </row>
    <row r="645" spans="1:6" x14ac:dyDescent="0.2">
      <c r="A645" t="s">
        <v>174</v>
      </c>
      <c r="B645" t="s">
        <v>59</v>
      </c>
      <c r="C645" t="s">
        <v>34</v>
      </c>
      <c r="D645">
        <v>10000</v>
      </c>
      <c r="E645">
        <v>44852</v>
      </c>
      <c r="F645" t="s">
        <v>60</v>
      </c>
    </row>
    <row r="646" spans="1:6" x14ac:dyDescent="0.2">
      <c r="A646" t="s">
        <v>174</v>
      </c>
      <c r="B646" t="s">
        <v>7</v>
      </c>
      <c r="C646" t="s">
        <v>8</v>
      </c>
      <c r="D646">
        <v>10000</v>
      </c>
      <c r="E646">
        <v>10000</v>
      </c>
      <c r="F646" t="s">
        <v>60</v>
      </c>
    </row>
    <row r="647" spans="1:6" x14ac:dyDescent="0.2">
      <c r="A647" t="s">
        <v>174</v>
      </c>
      <c r="B647" t="s">
        <v>10</v>
      </c>
      <c r="C647" t="s">
        <v>8</v>
      </c>
      <c r="D647">
        <v>10000</v>
      </c>
      <c r="E647">
        <v>0</v>
      </c>
      <c r="F647" t="s">
        <v>14</v>
      </c>
    </row>
    <row r="648" spans="1:6" x14ac:dyDescent="0.2">
      <c r="A648" t="s">
        <v>175</v>
      </c>
      <c r="B648" t="s">
        <v>59</v>
      </c>
      <c r="C648" t="s">
        <v>34</v>
      </c>
      <c r="D648">
        <v>10000</v>
      </c>
      <c r="E648">
        <v>34852</v>
      </c>
      <c r="F648" t="s">
        <v>60</v>
      </c>
    </row>
    <row r="649" spans="1:6" x14ac:dyDescent="0.2">
      <c r="A649" t="s">
        <v>175</v>
      </c>
      <c r="B649" t="s">
        <v>7</v>
      </c>
      <c r="C649" t="s">
        <v>8</v>
      </c>
      <c r="D649">
        <v>10000</v>
      </c>
      <c r="E649">
        <v>10000</v>
      </c>
      <c r="F649" t="s">
        <v>60</v>
      </c>
    </row>
    <row r="650" spans="1:6" x14ac:dyDescent="0.2">
      <c r="A650" t="s">
        <v>175</v>
      </c>
      <c r="B650" t="s">
        <v>10</v>
      </c>
      <c r="C650" t="s">
        <v>8</v>
      </c>
      <c r="D650">
        <v>10000</v>
      </c>
      <c r="E650">
        <v>0</v>
      </c>
      <c r="F650" t="s">
        <v>14</v>
      </c>
    </row>
    <row r="651" spans="1:6" x14ac:dyDescent="0.2">
      <c r="A651" t="s">
        <v>176</v>
      </c>
      <c r="B651" t="s">
        <v>59</v>
      </c>
      <c r="C651" t="s">
        <v>34</v>
      </c>
      <c r="D651">
        <v>10000</v>
      </c>
      <c r="E651">
        <v>24852</v>
      </c>
      <c r="F651" t="s">
        <v>60</v>
      </c>
    </row>
    <row r="652" spans="1:6" x14ac:dyDescent="0.2">
      <c r="A652" t="s">
        <v>176</v>
      </c>
      <c r="B652" t="s">
        <v>7</v>
      </c>
      <c r="C652" t="s">
        <v>8</v>
      </c>
      <c r="D652">
        <v>10000</v>
      </c>
      <c r="E652">
        <v>10000</v>
      </c>
      <c r="F652" t="s">
        <v>60</v>
      </c>
    </row>
    <row r="653" spans="1:6" x14ac:dyDescent="0.2">
      <c r="A653" t="s">
        <v>176</v>
      </c>
      <c r="B653" t="s">
        <v>10</v>
      </c>
      <c r="C653" t="s">
        <v>8</v>
      </c>
      <c r="D653">
        <v>10000</v>
      </c>
      <c r="E653">
        <v>0</v>
      </c>
      <c r="F653" t="s">
        <v>14</v>
      </c>
    </row>
    <row r="654" spans="1:6" x14ac:dyDescent="0.2">
      <c r="A654" t="s">
        <v>177</v>
      </c>
      <c r="B654" t="s">
        <v>59</v>
      </c>
      <c r="C654" t="s">
        <v>34</v>
      </c>
      <c r="D654">
        <v>10000</v>
      </c>
      <c r="E654">
        <v>14852</v>
      </c>
      <c r="F654" t="s">
        <v>60</v>
      </c>
    </row>
    <row r="655" spans="1:6" x14ac:dyDescent="0.2">
      <c r="A655" t="s">
        <v>177</v>
      </c>
      <c r="B655" t="s">
        <v>7</v>
      </c>
      <c r="C655" t="s">
        <v>8</v>
      </c>
      <c r="D655">
        <v>10000</v>
      </c>
      <c r="E655">
        <v>10000</v>
      </c>
      <c r="F655" t="s">
        <v>60</v>
      </c>
    </row>
    <row r="656" spans="1:6" x14ac:dyDescent="0.2">
      <c r="A656" t="s">
        <v>177</v>
      </c>
      <c r="B656" t="s">
        <v>10</v>
      </c>
      <c r="C656" t="s">
        <v>8</v>
      </c>
      <c r="D656">
        <v>10000</v>
      </c>
      <c r="E656">
        <v>0</v>
      </c>
      <c r="F656" t="s">
        <v>14</v>
      </c>
    </row>
    <row r="657" spans="1:6" x14ac:dyDescent="0.2">
      <c r="A657" t="s">
        <v>178</v>
      </c>
      <c r="B657" t="s">
        <v>59</v>
      </c>
      <c r="C657" t="s">
        <v>34</v>
      </c>
      <c r="D657">
        <v>10000</v>
      </c>
      <c r="E657">
        <v>4852</v>
      </c>
      <c r="F657" t="s">
        <v>60</v>
      </c>
    </row>
    <row r="658" spans="1:6" x14ac:dyDescent="0.2">
      <c r="A658" t="s">
        <v>178</v>
      </c>
      <c r="B658" t="s">
        <v>7</v>
      </c>
      <c r="C658" t="s">
        <v>8</v>
      </c>
      <c r="D658">
        <v>10000</v>
      </c>
      <c r="E658">
        <v>10000</v>
      </c>
      <c r="F658" t="s">
        <v>60</v>
      </c>
    </row>
    <row r="659" spans="1:6" x14ac:dyDescent="0.2">
      <c r="A659" t="s">
        <v>178</v>
      </c>
      <c r="B659" t="s">
        <v>10</v>
      </c>
      <c r="C659" t="s">
        <v>8</v>
      </c>
      <c r="D659">
        <v>10000</v>
      </c>
      <c r="E659">
        <v>0</v>
      </c>
      <c r="F659" t="s">
        <v>14</v>
      </c>
    </row>
    <row r="660" spans="1:6" x14ac:dyDescent="0.2">
      <c r="A660" t="s">
        <v>179</v>
      </c>
      <c r="B660" t="s">
        <v>59</v>
      </c>
      <c r="C660" t="s">
        <v>34</v>
      </c>
      <c r="D660">
        <v>4852</v>
      </c>
      <c r="E660">
        <v>0</v>
      </c>
      <c r="F660" t="s">
        <v>60</v>
      </c>
    </row>
    <row r="661" spans="1:6" x14ac:dyDescent="0.2">
      <c r="A661" t="s">
        <v>179</v>
      </c>
      <c r="B661" t="s">
        <v>7</v>
      </c>
      <c r="C661" t="s">
        <v>8</v>
      </c>
      <c r="D661">
        <v>4852</v>
      </c>
      <c r="E661">
        <v>4852</v>
      </c>
      <c r="F661" t="s">
        <v>60</v>
      </c>
    </row>
    <row r="662" spans="1:6" x14ac:dyDescent="0.2">
      <c r="A662" t="s">
        <v>179</v>
      </c>
      <c r="B662" t="s">
        <v>59</v>
      </c>
      <c r="C662" t="s">
        <v>35</v>
      </c>
      <c r="D662">
        <v>5148</v>
      </c>
      <c r="E662">
        <v>234852</v>
      </c>
      <c r="F662" t="s">
        <v>60</v>
      </c>
    </row>
    <row r="663" spans="1:6" x14ac:dyDescent="0.2">
      <c r="A663" t="s">
        <v>179</v>
      </c>
      <c r="B663" t="s">
        <v>7</v>
      </c>
      <c r="C663" t="s">
        <v>8</v>
      </c>
      <c r="D663">
        <v>5148</v>
      </c>
      <c r="E663">
        <v>10000</v>
      </c>
      <c r="F663" t="s">
        <v>60</v>
      </c>
    </row>
    <row r="664" spans="1:6" x14ac:dyDescent="0.2">
      <c r="A664" t="s">
        <v>179</v>
      </c>
      <c r="B664" t="s">
        <v>10</v>
      </c>
      <c r="C664" t="s">
        <v>8</v>
      </c>
      <c r="D664">
        <v>10000</v>
      </c>
      <c r="E664">
        <v>0</v>
      </c>
      <c r="F664" t="s">
        <v>14</v>
      </c>
    </row>
    <row r="665" spans="1:6" x14ac:dyDescent="0.2">
      <c r="A665" t="s">
        <v>180</v>
      </c>
      <c r="B665" t="s">
        <v>59</v>
      </c>
      <c r="C665" t="s">
        <v>35</v>
      </c>
      <c r="D665">
        <v>10000</v>
      </c>
      <c r="E665">
        <v>224852</v>
      </c>
      <c r="F665" t="s">
        <v>60</v>
      </c>
    </row>
    <row r="666" spans="1:6" x14ac:dyDescent="0.2">
      <c r="A666" t="s">
        <v>180</v>
      </c>
      <c r="B666" t="s">
        <v>7</v>
      </c>
      <c r="C666" t="s">
        <v>8</v>
      </c>
      <c r="D666">
        <v>10000</v>
      </c>
      <c r="E666">
        <v>10000</v>
      </c>
      <c r="F666" t="s">
        <v>60</v>
      </c>
    </row>
    <row r="667" spans="1:6" x14ac:dyDescent="0.2">
      <c r="A667" t="s">
        <v>180</v>
      </c>
      <c r="B667" t="s">
        <v>10</v>
      </c>
      <c r="C667" t="s">
        <v>8</v>
      </c>
      <c r="D667">
        <v>10000</v>
      </c>
      <c r="E667">
        <v>0</v>
      </c>
      <c r="F667" t="s">
        <v>14</v>
      </c>
    </row>
    <row r="668" spans="1:6" x14ac:dyDescent="0.2">
      <c r="A668" t="s">
        <v>181</v>
      </c>
      <c r="B668" t="s">
        <v>59</v>
      </c>
      <c r="C668" t="s">
        <v>35</v>
      </c>
      <c r="D668">
        <v>10000</v>
      </c>
      <c r="E668">
        <v>214852</v>
      </c>
      <c r="F668" t="s">
        <v>60</v>
      </c>
    </row>
    <row r="669" spans="1:6" x14ac:dyDescent="0.2">
      <c r="A669" t="s">
        <v>181</v>
      </c>
      <c r="B669" t="s">
        <v>7</v>
      </c>
      <c r="C669" t="s">
        <v>8</v>
      </c>
      <c r="D669">
        <v>10000</v>
      </c>
      <c r="E669">
        <v>10000</v>
      </c>
      <c r="F669" t="s">
        <v>60</v>
      </c>
    </row>
    <row r="670" spans="1:6" x14ac:dyDescent="0.2">
      <c r="A670" t="s">
        <v>181</v>
      </c>
      <c r="B670" t="s">
        <v>10</v>
      </c>
      <c r="C670" t="s">
        <v>8</v>
      </c>
      <c r="D670">
        <v>10000</v>
      </c>
      <c r="E670">
        <v>0</v>
      </c>
      <c r="F670" t="s">
        <v>14</v>
      </c>
    </row>
    <row r="671" spans="1:6" x14ac:dyDescent="0.2">
      <c r="A671" t="s">
        <v>182</v>
      </c>
      <c r="B671" t="s">
        <v>59</v>
      </c>
      <c r="C671" t="s">
        <v>35</v>
      </c>
      <c r="D671">
        <v>10000</v>
      </c>
      <c r="E671">
        <v>204852</v>
      </c>
      <c r="F671" t="s">
        <v>60</v>
      </c>
    </row>
    <row r="672" spans="1:6" x14ac:dyDescent="0.2">
      <c r="A672" t="s">
        <v>182</v>
      </c>
      <c r="B672" t="s">
        <v>7</v>
      </c>
      <c r="C672" t="s">
        <v>8</v>
      </c>
      <c r="D672">
        <v>10000</v>
      </c>
      <c r="E672">
        <v>10000</v>
      </c>
      <c r="F672" t="s">
        <v>60</v>
      </c>
    </row>
    <row r="673" spans="1:13" x14ac:dyDescent="0.2">
      <c r="A673" t="s">
        <v>182</v>
      </c>
      <c r="B673" t="s">
        <v>10</v>
      </c>
      <c r="C673" t="s">
        <v>8</v>
      </c>
      <c r="D673">
        <v>10000</v>
      </c>
      <c r="E673">
        <v>0</v>
      </c>
      <c r="F673" t="s">
        <v>14</v>
      </c>
    </row>
    <row r="674" spans="1:13" x14ac:dyDescent="0.2">
      <c r="A674" t="s">
        <v>183</v>
      </c>
      <c r="B674" t="s">
        <v>59</v>
      </c>
      <c r="C674" t="s">
        <v>35</v>
      </c>
      <c r="D674">
        <v>10000</v>
      </c>
      <c r="E674">
        <v>194852</v>
      </c>
      <c r="F674" t="s">
        <v>60</v>
      </c>
    </row>
    <row r="675" spans="1:13" x14ac:dyDescent="0.2">
      <c r="A675" t="s">
        <v>183</v>
      </c>
      <c r="B675" t="s">
        <v>7</v>
      </c>
      <c r="C675" t="s">
        <v>8</v>
      </c>
      <c r="D675">
        <v>10000</v>
      </c>
      <c r="E675">
        <v>10000</v>
      </c>
      <c r="F675" t="s">
        <v>60</v>
      </c>
    </row>
    <row r="676" spans="1:13" x14ac:dyDescent="0.2">
      <c r="A676" t="s">
        <v>183</v>
      </c>
      <c r="B676" t="s">
        <v>10</v>
      </c>
      <c r="C676" t="s">
        <v>8</v>
      </c>
      <c r="D676">
        <v>10000</v>
      </c>
      <c r="E676">
        <v>0</v>
      </c>
      <c r="F676" t="s">
        <v>14</v>
      </c>
    </row>
    <row r="677" spans="1:13" x14ac:dyDescent="0.2">
      <c r="A677" t="s">
        <v>184</v>
      </c>
      <c r="B677" t="s">
        <v>59</v>
      </c>
      <c r="C677" t="s">
        <v>35</v>
      </c>
      <c r="D677">
        <v>10000</v>
      </c>
      <c r="E677">
        <v>184852</v>
      </c>
      <c r="F677" t="s">
        <v>60</v>
      </c>
    </row>
    <row r="678" spans="1:13" x14ac:dyDescent="0.2">
      <c r="A678" t="s">
        <v>184</v>
      </c>
      <c r="B678" t="s">
        <v>7</v>
      </c>
      <c r="C678" t="s">
        <v>8</v>
      </c>
      <c r="D678">
        <v>10000</v>
      </c>
      <c r="E678">
        <v>10000</v>
      </c>
      <c r="F678" t="s">
        <v>60</v>
      </c>
    </row>
    <row r="679" spans="1:13" x14ac:dyDescent="0.2">
      <c r="A679" t="s">
        <v>184</v>
      </c>
      <c r="B679" t="s">
        <v>10</v>
      </c>
      <c r="C679" t="s">
        <v>8</v>
      </c>
      <c r="D679">
        <v>10000</v>
      </c>
      <c r="E679">
        <v>0</v>
      </c>
      <c r="F679" t="s">
        <v>14</v>
      </c>
    </row>
    <row r="680" spans="1:13" x14ac:dyDescent="0.2">
      <c r="A680" t="s">
        <v>185</v>
      </c>
      <c r="B680" t="s">
        <v>27</v>
      </c>
      <c r="C680" t="s">
        <v>8</v>
      </c>
      <c r="E680">
        <v>0</v>
      </c>
      <c r="F680" t="s">
        <v>28</v>
      </c>
      <c r="J680">
        <f>SUMIFS(D642:D679,B642:B679,"Deposit",C642:C679,"Savings")</f>
        <v>120000</v>
      </c>
      <c r="K680">
        <f>SUMIFS(D642:D679,B642:B679,"Payment",C642:C679,"Savings")</f>
        <v>120000</v>
      </c>
      <c r="L680">
        <f>SUMIFS(D642:D679,B642:B679,"Withdraw",C642:C679,"Savings")</f>
        <v>0</v>
      </c>
      <c r="M680">
        <f t="shared" ref="M680:M687" si="9">M626+J680-K680-L680</f>
        <v>0</v>
      </c>
    </row>
    <row r="681" spans="1:13" x14ac:dyDescent="0.2">
      <c r="A681" t="s">
        <v>185</v>
      </c>
      <c r="B681" t="s">
        <v>27</v>
      </c>
      <c r="C681" t="s">
        <v>29</v>
      </c>
      <c r="E681">
        <v>0</v>
      </c>
      <c r="F681" t="s">
        <v>28</v>
      </c>
      <c r="J681">
        <f>SUMIFS(D642:D679,B642:B679,"Deposit",C642:C679,"Savings2")</f>
        <v>0</v>
      </c>
      <c r="K681">
        <f>SUMIFS(D642:D679,B642:B679,"Payment",C642:C679,"Savings2")</f>
        <v>0</v>
      </c>
      <c r="L681">
        <f>SUMIFS(D642:D679,B642:B679,"Withdraw",C642:C679,"Savings2")</f>
        <v>0</v>
      </c>
      <c r="M681">
        <f t="shared" si="9"/>
        <v>0</v>
      </c>
    </row>
    <row r="682" spans="1:13" x14ac:dyDescent="0.2">
      <c r="A682" t="s">
        <v>185</v>
      </c>
      <c r="B682" t="s">
        <v>27</v>
      </c>
      <c r="C682" t="s">
        <v>30</v>
      </c>
      <c r="E682">
        <v>0</v>
      </c>
      <c r="F682" t="s">
        <v>28</v>
      </c>
      <c r="J682">
        <f>SUMIFS(D642:D679,B642:B679,"Deposit",C642:C679,"Brokerage")</f>
        <v>0</v>
      </c>
      <c r="K682">
        <f>SUMIFS(D642:D679,B642:B679,"Payment",C642:C679,"Brokerage")</f>
        <v>0</v>
      </c>
      <c r="L682">
        <f>SUMIFS(D642:D679,B642:B679,"Withdraw",C642:C679,"Brokerage")</f>
        <v>0</v>
      </c>
      <c r="M682">
        <f t="shared" si="9"/>
        <v>0</v>
      </c>
    </row>
    <row r="683" spans="1:13" x14ac:dyDescent="0.2">
      <c r="A683" t="s">
        <v>185</v>
      </c>
      <c r="B683" t="s">
        <v>27</v>
      </c>
      <c r="C683" t="s">
        <v>31</v>
      </c>
      <c r="E683">
        <v>0</v>
      </c>
      <c r="F683" t="s">
        <v>28</v>
      </c>
      <c r="J683">
        <f>SUMIFS(D642:D679,B642:B679,"Deposit",C642:C679,"Brokerage2")</f>
        <v>0</v>
      </c>
      <c r="K683">
        <f>SUMIFS(D642:D679,B642:B679,"Payment",C642:C679,"Brokerage2")</f>
        <v>0</v>
      </c>
      <c r="L683">
        <f>SUMIFS(D642:D679,B642:B679,"Withdraw",C642:C679,"Brokerage2")</f>
        <v>0</v>
      </c>
      <c r="M683">
        <f t="shared" si="9"/>
        <v>0</v>
      </c>
    </row>
    <row r="684" spans="1:13" x14ac:dyDescent="0.2">
      <c r="A684" t="s">
        <v>185</v>
      </c>
      <c r="B684" t="s">
        <v>27</v>
      </c>
      <c r="C684" t="s">
        <v>32</v>
      </c>
      <c r="E684">
        <v>0</v>
      </c>
      <c r="F684" t="s">
        <v>28</v>
      </c>
      <c r="J684">
        <f>SUMIFS(D642:D679,B642:B679,"Deposit",C642:C679,"IRA")</f>
        <v>0</v>
      </c>
      <c r="K684">
        <f>SUMIFS(D642:D679,B642:B679,"Payment",C642:C679,"IRA")</f>
        <v>0</v>
      </c>
      <c r="L684">
        <f>SUMIFS(D642:D679,B642:B679,"Withdraw",C642:C679,"IRA")</f>
        <v>0</v>
      </c>
      <c r="M684">
        <f t="shared" si="9"/>
        <v>0</v>
      </c>
    </row>
    <row r="685" spans="1:13" x14ac:dyDescent="0.2">
      <c r="A685" t="s">
        <v>185</v>
      </c>
      <c r="B685" t="s">
        <v>27</v>
      </c>
      <c r="C685" t="s">
        <v>33</v>
      </c>
      <c r="E685">
        <v>0</v>
      </c>
      <c r="F685" t="s">
        <v>28</v>
      </c>
      <c r="J685">
        <f>SUMIFS(D642:D679,B642:B679,"Deposit",C642:C679,"IRA2")</f>
        <v>0</v>
      </c>
      <c r="K685">
        <f>SUMIFS(D642:D679,B642:B679,"Payment",C642:C679,"IRA2")</f>
        <v>0</v>
      </c>
      <c r="L685">
        <f>SUMIFS(D642:D679,B642:B679,"Withdraw",C642:C679,"IRA2")</f>
        <v>0</v>
      </c>
      <c r="M685">
        <f t="shared" si="9"/>
        <v>0</v>
      </c>
    </row>
    <row r="686" spans="1:13" x14ac:dyDescent="0.2">
      <c r="A686" t="s">
        <v>185</v>
      </c>
      <c r="B686" t="s">
        <v>27</v>
      </c>
      <c r="C686" t="s">
        <v>34</v>
      </c>
      <c r="E686">
        <v>0</v>
      </c>
      <c r="F686" t="s">
        <v>28</v>
      </c>
      <c r="J686">
        <f>SUMIFS(D642:D679,B642:B679,"Deposit",C642:C679,"Roth")</f>
        <v>0</v>
      </c>
      <c r="K686">
        <f>SUMIFS(D642:D679,B642:B679,"Payment",C642:C679,"Roth")</f>
        <v>0</v>
      </c>
      <c r="L686">
        <f>SUMIFS(D642:D679,B642:B679,"Withdraw",C642:C679,"Roth")</f>
        <v>64852</v>
      </c>
      <c r="M686">
        <f t="shared" si="9"/>
        <v>0</v>
      </c>
    </row>
    <row r="687" spans="1:13" x14ac:dyDescent="0.2">
      <c r="A687" t="s">
        <v>185</v>
      </c>
      <c r="B687" t="s">
        <v>27</v>
      </c>
      <c r="C687" t="s">
        <v>35</v>
      </c>
      <c r="E687">
        <v>184852</v>
      </c>
      <c r="F687" t="s">
        <v>28</v>
      </c>
      <c r="J687">
        <f>SUMIFS(D642:D679,B642:B679,"Deposit",C642:C679,"Roth2")</f>
        <v>0</v>
      </c>
      <c r="K687">
        <f>SUMIFS(D642:D679,B642:B679,"Payment",C642:C679,"Roth2")</f>
        <v>0</v>
      </c>
      <c r="L687">
        <f>SUMIFS(D642:D679,B642:B679,"Withdraw",C642:C679,"Roth2")</f>
        <v>55148</v>
      </c>
      <c r="M687">
        <f t="shared" si="9"/>
        <v>184852</v>
      </c>
    </row>
    <row r="688" spans="1:13" x14ac:dyDescent="0.2">
      <c r="A688" t="s">
        <v>185</v>
      </c>
      <c r="B688" t="s">
        <v>36</v>
      </c>
      <c r="C688" t="s">
        <v>37</v>
      </c>
      <c r="E688">
        <v>0</v>
      </c>
      <c r="F688" t="s">
        <v>38</v>
      </c>
      <c r="J688">
        <f>SUMIFS(D642:D679,C642:C679,"Savings",B642:B679,"Deposit",F642:F679,"=*income*")</f>
        <v>0</v>
      </c>
      <c r="K688">
        <f>J688*6.2%</f>
        <v>0</v>
      </c>
    </row>
    <row r="689" spans="1:15" x14ac:dyDescent="0.2">
      <c r="A689" t="s">
        <v>185</v>
      </c>
      <c r="B689" t="s">
        <v>36</v>
      </c>
      <c r="C689" t="s">
        <v>39</v>
      </c>
      <c r="E689">
        <v>0</v>
      </c>
      <c r="F689" t="s">
        <v>40</v>
      </c>
      <c r="J689">
        <f>J688</f>
        <v>0</v>
      </c>
      <c r="K689">
        <f>J689*1.45%</f>
        <v>0</v>
      </c>
    </row>
    <row r="690" spans="1:15" x14ac:dyDescent="0.2">
      <c r="A690" t="s">
        <v>185</v>
      </c>
      <c r="B690" t="s">
        <v>36</v>
      </c>
      <c r="C690" t="s">
        <v>41</v>
      </c>
      <c r="E690">
        <v>0</v>
      </c>
      <c r="F690" t="s">
        <v>42</v>
      </c>
    </row>
    <row r="691" spans="1:15" x14ac:dyDescent="0.2">
      <c r="A691" t="s">
        <v>185</v>
      </c>
      <c r="B691" t="s">
        <v>36</v>
      </c>
      <c r="C691" t="s">
        <v>43</v>
      </c>
      <c r="E691">
        <v>0</v>
      </c>
      <c r="F691" t="s">
        <v>44</v>
      </c>
    </row>
    <row r="692" spans="1:15" x14ac:dyDescent="0.2">
      <c r="A692" t="s">
        <v>185</v>
      </c>
      <c r="B692" t="s">
        <v>36</v>
      </c>
      <c r="C692" t="s">
        <v>45</v>
      </c>
      <c r="E692">
        <v>0</v>
      </c>
      <c r="F692" t="s">
        <v>46</v>
      </c>
      <c r="J692">
        <f>J688</f>
        <v>0</v>
      </c>
      <c r="K692">
        <v>0</v>
      </c>
      <c r="L692">
        <f>SUM(L682:L683)/2</f>
        <v>0</v>
      </c>
      <c r="M692">
        <f>SUM(L684:L685)</f>
        <v>0</v>
      </c>
      <c r="O692">
        <f>SUM(J692:N692)</f>
        <v>0</v>
      </c>
    </row>
    <row r="693" spans="1:15" x14ac:dyDescent="0.2">
      <c r="A693" t="s">
        <v>185</v>
      </c>
      <c r="B693" t="s">
        <v>36</v>
      </c>
      <c r="C693" t="s">
        <v>47</v>
      </c>
      <c r="E693">
        <v>0</v>
      </c>
      <c r="F693" t="s">
        <v>48</v>
      </c>
    </row>
    <row r="694" spans="1:15" x14ac:dyDescent="0.2">
      <c r="A694" t="s">
        <v>185</v>
      </c>
      <c r="B694" t="s">
        <v>36</v>
      </c>
      <c r="C694" t="s">
        <v>49</v>
      </c>
      <c r="E694">
        <v>0</v>
      </c>
      <c r="F694" t="s">
        <v>50</v>
      </c>
    </row>
    <row r="695" spans="1:15" x14ac:dyDescent="0.2">
      <c r="A695" t="s">
        <v>185</v>
      </c>
      <c r="B695" t="s">
        <v>36</v>
      </c>
      <c r="C695" t="s">
        <v>51</v>
      </c>
      <c r="E695">
        <v>0</v>
      </c>
      <c r="F695" t="s">
        <v>52</v>
      </c>
    </row>
  </sheetData>
  <conditionalFormatting sqref="M62:M69">
    <cfRule type="expression" dxfId="25" priority="23">
      <formula>$E62&lt;&gt;$M62</formula>
    </cfRule>
  </conditionalFormatting>
  <conditionalFormatting sqref="O74">
    <cfRule type="expression" dxfId="23" priority="21">
      <formula>$E74&lt;&gt;$O74</formula>
    </cfRule>
  </conditionalFormatting>
  <conditionalFormatting sqref="M104:M111">
    <cfRule type="expression" dxfId="19" priority="20">
      <formula>$E104&lt;&gt;$M104</formula>
    </cfRule>
  </conditionalFormatting>
  <conditionalFormatting sqref="O116">
    <cfRule type="expression" dxfId="18" priority="19">
      <formula>$E116&lt;&gt;$O116</formula>
    </cfRule>
  </conditionalFormatting>
  <conditionalFormatting sqref="M206:M213">
    <cfRule type="expression" dxfId="17" priority="18">
      <formula>$E206&lt;&gt;$M206</formula>
    </cfRule>
  </conditionalFormatting>
  <conditionalFormatting sqref="O218">
    <cfRule type="expression" dxfId="16" priority="17">
      <formula>$E218&lt;&gt;$O218</formula>
    </cfRule>
  </conditionalFormatting>
  <conditionalFormatting sqref="M260:M267">
    <cfRule type="expression" dxfId="15" priority="16">
      <formula>$E260&lt;&gt;$M260</formula>
    </cfRule>
  </conditionalFormatting>
  <conditionalFormatting sqref="O272">
    <cfRule type="expression" dxfId="14" priority="15">
      <formula>$E272&lt;&gt;$O272</formula>
    </cfRule>
  </conditionalFormatting>
  <conditionalFormatting sqref="M314:M321">
    <cfRule type="expression" dxfId="13" priority="14">
      <formula>$E314&lt;&gt;$M314</formula>
    </cfRule>
  </conditionalFormatting>
  <conditionalFormatting sqref="O326">
    <cfRule type="expression" dxfId="12" priority="13">
      <formula>$E326&lt;&gt;$O326</formula>
    </cfRule>
  </conditionalFormatting>
  <conditionalFormatting sqref="M378:M385">
    <cfRule type="expression" dxfId="11" priority="12">
      <formula>$E378&lt;&gt;$M378</formula>
    </cfRule>
  </conditionalFormatting>
  <conditionalFormatting sqref="O390">
    <cfRule type="expression" dxfId="10" priority="11">
      <formula>$E390&lt;&gt;$O390</formula>
    </cfRule>
  </conditionalFormatting>
  <conditionalFormatting sqref="M444:M451">
    <cfRule type="expression" dxfId="9" priority="10">
      <formula>$E444&lt;&gt;$M444</formula>
    </cfRule>
  </conditionalFormatting>
  <conditionalFormatting sqref="O456">
    <cfRule type="expression" dxfId="8" priority="9">
      <formula>$E456&lt;&gt;$O456</formula>
    </cfRule>
  </conditionalFormatting>
  <conditionalFormatting sqref="M508:M515">
    <cfRule type="expression" dxfId="7" priority="8">
      <formula>$E508&lt;&gt;$M508</formula>
    </cfRule>
  </conditionalFormatting>
  <conditionalFormatting sqref="O520">
    <cfRule type="expression" dxfId="6" priority="7">
      <formula>$E520&lt;&gt;$O520</formula>
    </cfRule>
  </conditionalFormatting>
  <conditionalFormatting sqref="M574:M581">
    <cfRule type="expression" dxfId="5" priority="6">
      <formula>$E574&lt;&gt;$M574</formula>
    </cfRule>
  </conditionalFormatting>
  <conditionalFormatting sqref="O586">
    <cfRule type="expression" dxfId="4" priority="5">
      <formula>$E586&lt;&gt;$O586</formula>
    </cfRule>
  </conditionalFormatting>
  <conditionalFormatting sqref="M626:M633">
    <cfRule type="expression" dxfId="3" priority="4">
      <formula>$E626&lt;&gt;$M626</formula>
    </cfRule>
  </conditionalFormatting>
  <conditionalFormatting sqref="O638">
    <cfRule type="expression" dxfId="2" priority="3">
      <formula>$E638&lt;&gt;$O638</formula>
    </cfRule>
  </conditionalFormatting>
  <conditionalFormatting sqref="M680:M687">
    <cfRule type="expression" dxfId="1" priority="2">
      <formula>$E680&lt;&gt;$M680</formula>
    </cfRule>
  </conditionalFormatting>
  <conditionalFormatting sqref="O692">
    <cfRule type="expression" dxfId="0" priority="1">
      <formula>$E692&lt;&gt;$O692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JustMarried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Kalan</dc:creator>
  <cp:lastModifiedBy>Michael Kalan</cp:lastModifiedBy>
  <dcterms:created xsi:type="dcterms:W3CDTF">2025-04-24T20:18:29Z</dcterms:created>
  <dcterms:modified xsi:type="dcterms:W3CDTF">2025-04-25T16:42:20Z</dcterms:modified>
</cp:coreProperties>
</file>