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/Documents/Programming/Flutter/roth_analysis/test/results/"/>
    </mc:Choice>
  </mc:AlternateContent>
  <xr:revisionPtr revIDLastSave="0" documentId="13_ncr:1_{1C72AF01-B547-344C-97C9-652DCB65DC6E}" xr6:coauthVersionLast="47" xr6:coauthVersionMax="47" xr10:uidLastSave="{00000000-0000-0000-0000-000000000000}"/>
  <bookViews>
    <workbookView xWindow="4700" yWindow="2120" windowWidth="27640" windowHeight="16940" xr2:uid="{BAAFE38A-C032-CE41-9CEA-F300A138E4D6}"/>
  </bookViews>
  <sheets>
    <sheet name="SimpleWithEmploy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70" i="1" l="1"/>
  <c r="K686" i="1"/>
  <c r="K602" i="1"/>
  <c r="K518" i="1"/>
  <c r="K458" i="1"/>
  <c r="K398" i="1"/>
  <c r="K338" i="1"/>
  <c r="K278" i="1"/>
  <c r="K216" i="1"/>
  <c r="K168" i="1"/>
  <c r="K94" i="1"/>
  <c r="N770" i="1"/>
  <c r="J768" i="1"/>
  <c r="J765" i="1"/>
  <c r="K765" i="1" s="1"/>
  <c r="K764" i="1"/>
  <c r="J764" i="1"/>
  <c r="L763" i="1"/>
  <c r="J763" i="1"/>
  <c r="M763" i="1" s="1"/>
  <c r="L762" i="1"/>
  <c r="M768" i="1" s="1"/>
  <c r="J762" i="1"/>
  <c r="M762" i="1" s="1"/>
  <c r="L761" i="1"/>
  <c r="L767" i="1" s="1"/>
  <c r="L768" i="1" s="1"/>
  <c r="J761" i="1"/>
  <c r="M761" i="1" s="1"/>
  <c r="L760" i="1"/>
  <c r="K760" i="1"/>
  <c r="J760" i="1"/>
  <c r="M760" i="1" s="1"/>
  <c r="N686" i="1"/>
  <c r="J684" i="1"/>
  <c r="J681" i="1"/>
  <c r="K681" i="1" s="1"/>
  <c r="K680" i="1"/>
  <c r="J680" i="1"/>
  <c r="L679" i="1"/>
  <c r="J679" i="1"/>
  <c r="M679" i="1" s="1"/>
  <c r="L678" i="1"/>
  <c r="M684" i="1" s="1"/>
  <c r="J678" i="1"/>
  <c r="M678" i="1" s="1"/>
  <c r="L677" i="1"/>
  <c r="L683" i="1" s="1"/>
  <c r="L684" i="1" s="1"/>
  <c r="J677" i="1"/>
  <c r="M677" i="1" s="1"/>
  <c r="L676" i="1"/>
  <c r="K676" i="1"/>
  <c r="J676" i="1"/>
  <c r="M676" i="1" s="1"/>
  <c r="M595" i="1"/>
  <c r="M594" i="1"/>
  <c r="M593" i="1"/>
  <c r="M592" i="1"/>
  <c r="N602" i="1"/>
  <c r="J596" i="1"/>
  <c r="J597" i="1" s="1"/>
  <c r="K597" i="1" s="1"/>
  <c r="L595" i="1"/>
  <c r="J595" i="1"/>
  <c r="L594" i="1"/>
  <c r="J594" i="1"/>
  <c r="L593" i="1"/>
  <c r="J593" i="1"/>
  <c r="L592" i="1"/>
  <c r="K592" i="1"/>
  <c r="J592" i="1"/>
  <c r="M600" i="1"/>
  <c r="L599" i="1"/>
  <c r="L600" i="1" s="1"/>
  <c r="N518" i="1"/>
  <c r="J516" i="1"/>
  <c r="J513" i="1"/>
  <c r="K513" i="1" s="1"/>
  <c r="K512" i="1"/>
  <c r="J512" i="1"/>
  <c r="L511" i="1"/>
  <c r="J511" i="1"/>
  <c r="M511" i="1" s="1"/>
  <c r="L510" i="1"/>
  <c r="M516" i="1" s="1"/>
  <c r="J510" i="1"/>
  <c r="M510" i="1" s="1"/>
  <c r="L509" i="1"/>
  <c r="L515" i="1" s="1"/>
  <c r="L516" i="1" s="1"/>
  <c r="J509" i="1"/>
  <c r="M509" i="1" s="1"/>
  <c r="L508" i="1"/>
  <c r="K508" i="1"/>
  <c r="J508" i="1"/>
  <c r="M508" i="1" s="1"/>
  <c r="N458" i="1"/>
  <c r="J456" i="1"/>
  <c r="J453" i="1"/>
  <c r="K453" i="1" s="1"/>
  <c r="K452" i="1"/>
  <c r="J452" i="1"/>
  <c r="L451" i="1"/>
  <c r="J451" i="1"/>
  <c r="M451" i="1" s="1"/>
  <c r="L450" i="1"/>
  <c r="M456" i="1" s="1"/>
  <c r="J450" i="1"/>
  <c r="M450" i="1" s="1"/>
  <c r="L449" i="1"/>
  <c r="L455" i="1" s="1"/>
  <c r="L456" i="1" s="1"/>
  <c r="J449" i="1"/>
  <c r="M449" i="1" s="1"/>
  <c r="L448" i="1"/>
  <c r="K448" i="1"/>
  <c r="J448" i="1"/>
  <c r="M448" i="1" s="1"/>
  <c r="N398" i="1"/>
  <c r="J396" i="1"/>
  <c r="J393" i="1"/>
  <c r="K393" i="1" s="1"/>
  <c r="K392" i="1"/>
  <c r="J392" i="1"/>
  <c r="L391" i="1"/>
  <c r="J391" i="1"/>
  <c r="M391" i="1" s="1"/>
  <c r="L390" i="1"/>
  <c r="M396" i="1" s="1"/>
  <c r="J390" i="1"/>
  <c r="M390" i="1" s="1"/>
  <c r="L389" i="1"/>
  <c r="L395" i="1" s="1"/>
  <c r="L396" i="1" s="1"/>
  <c r="J389" i="1"/>
  <c r="M389" i="1" s="1"/>
  <c r="L388" i="1"/>
  <c r="K388" i="1"/>
  <c r="J388" i="1"/>
  <c r="M388" i="1" s="1"/>
  <c r="M331" i="1"/>
  <c r="M330" i="1"/>
  <c r="M329" i="1"/>
  <c r="M328" i="1"/>
  <c r="N338" i="1"/>
  <c r="J332" i="1"/>
  <c r="L331" i="1"/>
  <c r="J331" i="1"/>
  <c r="L330" i="1"/>
  <c r="J330" i="1"/>
  <c r="L329" i="1"/>
  <c r="J329" i="1"/>
  <c r="L328" i="1"/>
  <c r="K328" i="1"/>
  <c r="J328" i="1"/>
  <c r="J336" i="1"/>
  <c r="J333" i="1"/>
  <c r="K333" i="1" s="1"/>
  <c r="K332" i="1"/>
  <c r="M336" i="1"/>
  <c r="L335" i="1"/>
  <c r="L336" i="1" s="1"/>
  <c r="M271" i="1"/>
  <c r="M270" i="1"/>
  <c r="M269" i="1"/>
  <c r="M268" i="1"/>
  <c r="N278" i="1"/>
  <c r="J272" i="1"/>
  <c r="L271" i="1"/>
  <c r="J271" i="1"/>
  <c r="L270" i="1"/>
  <c r="M276" i="1" s="1"/>
  <c r="J270" i="1"/>
  <c r="L269" i="1"/>
  <c r="J269" i="1"/>
  <c r="L268" i="1"/>
  <c r="K268" i="1"/>
  <c r="J268" i="1"/>
  <c r="J276" i="1"/>
  <c r="J273" i="1"/>
  <c r="K273" i="1" s="1"/>
  <c r="K272" i="1"/>
  <c r="L275" i="1"/>
  <c r="L276" i="1" s="1"/>
  <c r="M209" i="1"/>
  <c r="M208" i="1"/>
  <c r="M207" i="1"/>
  <c r="M206" i="1"/>
  <c r="N216" i="1"/>
  <c r="J210" i="1"/>
  <c r="J214" i="1" s="1"/>
  <c r="L209" i="1"/>
  <c r="J209" i="1"/>
  <c r="L208" i="1"/>
  <c r="J208" i="1"/>
  <c r="L207" i="1"/>
  <c r="J207" i="1"/>
  <c r="L206" i="1"/>
  <c r="K206" i="1"/>
  <c r="J206" i="1"/>
  <c r="M214" i="1"/>
  <c r="L213" i="1"/>
  <c r="L214" i="1" s="1"/>
  <c r="N168" i="1"/>
  <c r="O768" i="1" l="1"/>
  <c r="O684" i="1"/>
  <c r="K596" i="1"/>
  <c r="J600" i="1"/>
  <c r="O600" i="1"/>
  <c r="O516" i="1"/>
  <c r="O456" i="1"/>
  <c r="O396" i="1"/>
  <c r="O336" i="1"/>
  <c r="O276" i="1"/>
  <c r="J211" i="1"/>
  <c r="K211" i="1" s="1"/>
  <c r="K210" i="1"/>
  <c r="O214" i="1"/>
  <c r="N94" i="1"/>
  <c r="M166" i="1"/>
  <c r="L165" i="1"/>
  <c r="K163" i="1"/>
  <c r="K162" i="1"/>
  <c r="M161" i="1"/>
  <c r="M160" i="1"/>
  <c r="M159" i="1"/>
  <c r="M158" i="1"/>
  <c r="J162" i="1"/>
  <c r="L161" i="1"/>
  <c r="J161" i="1"/>
  <c r="L160" i="1"/>
  <c r="J160" i="1"/>
  <c r="L159" i="1"/>
  <c r="L166" i="1" s="1"/>
  <c r="J159" i="1"/>
  <c r="L158" i="1"/>
  <c r="K158" i="1"/>
  <c r="J158" i="1"/>
  <c r="J88" i="1"/>
  <c r="L87" i="1"/>
  <c r="J87" i="1"/>
  <c r="L86" i="1"/>
  <c r="J86" i="1"/>
  <c r="L85" i="1"/>
  <c r="J85" i="1"/>
  <c r="M85" i="1"/>
  <c r="J84" i="1"/>
  <c r="L84" i="1"/>
  <c r="K84" i="1"/>
  <c r="K88" i="1"/>
  <c r="M87" i="1"/>
  <c r="M92" i="1"/>
  <c r="M86" i="1"/>
  <c r="L91" i="1"/>
  <c r="L92" i="1" s="1"/>
  <c r="J163" i="1" l="1"/>
  <c r="J166" i="1"/>
  <c r="O166" i="1" s="1"/>
  <c r="M84" i="1"/>
  <c r="J89" i="1"/>
  <c r="K89" i="1" s="1"/>
  <c r="J92" i="1"/>
  <c r="O92" i="1"/>
</calcChain>
</file>

<file path=xl/sharedStrings.xml><?xml version="1.0" encoding="utf-8"?>
<sst xmlns="http://schemas.openxmlformats.org/spreadsheetml/2006/main" count="3108" uniqueCount="187">
  <si>
    <t>Date</t>
  </si>
  <si>
    <t xml:space="preserve"> Type</t>
  </si>
  <si>
    <t xml:space="preserve"> Account</t>
  </si>
  <si>
    <t xml:space="preserve"> Amount</t>
  </si>
  <si>
    <t xml:space="preserve"> Balance</t>
  </si>
  <si>
    <t xml:space="preserve"> Memo</t>
  </si>
  <si>
    <t>2025/01</t>
  </si>
  <si>
    <t>Payment</t>
  </si>
  <si>
    <t>Savings</t>
  </si>
  <si>
    <t>Federal Income taxes for Self</t>
  </si>
  <si>
    <t>State Income taxes for Self</t>
  </si>
  <si>
    <t>Local Income taxes for Self</t>
  </si>
  <si>
    <t>Monthly living expenses</t>
  </si>
  <si>
    <t>2025/02</t>
  </si>
  <si>
    <t>2025/03</t>
  </si>
  <si>
    <t>Deposit</t>
  </si>
  <si>
    <t>Monthly Employment income for Self</t>
  </si>
  <si>
    <t>FICA taxes for Self</t>
  </si>
  <si>
    <t>Medicare taxes for Self</t>
  </si>
  <si>
    <t>2025/04</t>
  </si>
  <si>
    <t>2025/05</t>
  </si>
  <si>
    <t>2025/06</t>
  </si>
  <si>
    <t>2025/07</t>
  </si>
  <si>
    <t>2025/08</t>
  </si>
  <si>
    <t>2025/09</t>
  </si>
  <si>
    <t>2025/10</t>
  </si>
  <si>
    <t>2025/11</t>
  </si>
  <si>
    <t>2025/12</t>
  </si>
  <si>
    <t>2025/00</t>
  </si>
  <si>
    <t>AccountInfo</t>
  </si>
  <si>
    <t>Account balance</t>
  </si>
  <si>
    <t>Brokerage</t>
  </si>
  <si>
    <t>IRA</t>
  </si>
  <si>
    <t>Roth</t>
  </si>
  <si>
    <t>TaxInfo</t>
  </si>
  <si>
    <t>FICA</t>
  </si>
  <si>
    <t>FICA Tax</t>
  </si>
  <si>
    <t>Medicare</t>
  </si>
  <si>
    <t>Medicare Tax</t>
  </si>
  <si>
    <t>IRMAA</t>
  </si>
  <si>
    <t>IRMAA Tax</t>
  </si>
  <si>
    <t>CapGins</t>
  </si>
  <si>
    <t>Capital Gains Income</t>
  </si>
  <si>
    <t>AGI</t>
  </si>
  <si>
    <t>Adjusted Gross Income</t>
  </si>
  <si>
    <t>FederalTax</t>
  </si>
  <si>
    <t>Federal income tax</t>
  </si>
  <si>
    <t>StateTax</t>
  </si>
  <si>
    <t>State income tax</t>
  </si>
  <si>
    <t>LocalTax</t>
  </si>
  <si>
    <t>Local income tax</t>
  </si>
  <si>
    <t>2026/01</t>
  </si>
  <si>
    <t>2026/02</t>
  </si>
  <si>
    <t>2026/03</t>
  </si>
  <si>
    <t>Withdraw</t>
  </si>
  <si>
    <t>Cover monthly taxes &amp; living expenses</t>
  </si>
  <si>
    <t>2026/04</t>
  </si>
  <si>
    <t>2026/05</t>
  </si>
  <si>
    <t>2026/06</t>
  </si>
  <si>
    <t>2026/07</t>
  </si>
  <si>
    <t>2026/08</t>
  </si>
  <si>
    <t>2026/09</t>
  </si>
  <si>
    <t>2026/10</t>
  </si>
  <si>
    <t>2026/11</t>
  </si>
  <si>
    <t>2026/12</t>
  </si>
  <si>
    <t>2026/00</t>
  </si>
  <si>
    <t>2027/01</t>
  </si>
  <si>
    <t>2027/02</t>
  </si>
  <si>
    <t>2027/03</t>
  </si>
  <si>
    <t>2027/04</t>
  </si>
  <si>
    <t>2027/05</t>
  </si>
  <si>
    <t>2027/06</t>
  </si>
  <si>
    <t>2027/07</t>
  </si>
  <si>
    <t>2027/08</t>
  </si>
  <si>
    <t>2027/09</t>
  </si>
  <si>
    <t>2027/10</t>
  </si>
  <si>
    <t>2027/11</t>
  </si>
  <si>
    <t>2027/12</t>
  </si>
  <si>
    <t>2027/00</t>
  </si>
  <si>
    <t>2028/01</t>
  </si>
  <si>
    <t>2028/02</t>
  </si>
  <si>
    <t>2028/03</t>
  </si>
  <si>
    <t>2028/04</t>
  </si>
  <si>
    <t>2028/05</t>
  </si>
  <si>
    <t>2028/06</t>
  </si>
  <si>
    <t>2028/07</t>
  </si>
  <si>
    <t>2028/08</t>
  </si>
  <si>
    <t>2028/09</t>
  </si>
  <si>
    <t>2028/10</t>
  </si>
  <si>
    <t>2028/11</t>
  </si>
  <si>
    <t>2028/12</t>
  </si>
  <si>
    <t>2028/00</t>
  </si>
  <si>
    <t>2029/01</t>
  </si>
  <si>
    <t>2029/02</t>
  </si>
  <si>
    <t>2029/03</t>
  </si>
  <si>
    <t>2029/04</t>
  </si>
  <si>
    <t>2029/05</t>
  </si>
  <si>
    <t>2029/06</t>
  </si>
  <si>
    <t>2029/07</t>
  </si>
  <si>
    <t>2029/08</t>
  </si>
  <si>
    <t>2029/09</t>
  </si>
  <si>
    <t>2029/10</t>
  </si>
  <si>
    <t>2029/11</t>
  </si>
  <si>
    <t>2029/12</t>
  </si>
  <si>
    <t>2029/00</t>
  </si>
  <si>
    <t>2030/01</t>
  </si>
  <si>
    <t>2030/02</t>
  </si>
  <si>
    <t>2030/03</t>
  </si>
  <si>
    <t>2030/04</t>
  </si>
  <si>
    <t>2030/05</t>
  </si>
  <si>
    <t>2030/06</t>
  </si>
  <si>
    <t>2030/07</t>
  </si>
  <si>
    <t>2030/08</t>
  </si>
  <si>
    <t>2030/09</t>
  </si>
  <si>
    <t>2030/10</t>
  </si>
  <si>
    <t>2030/11</t>
  </si>
  <si>
    <t>2030/12</t>
  </si>
  <si>
    <t>2030/00</t>
  </si>
  <si>
    <t>2031/01</t>
  </si>
  <si>
    <t>2031/02</t>
  </si>
  <si>
    <t>2031/03</t>
  </si>
  <si>
    <t>2031/04</t>
  </si>
  <si>
    <t>2031/05</t>
  </si>
  <si>
    <t>2031/06</t>
  </si>
  <si>
    <t>2031/07</t>
  </si>
  <si>
    <t>2031/08</t>
  </si>
  <si>
    <t>2031/09</t>
  </si>
  <si>
    <t>2031/10</t>
  </si>
  <si>
    <t>2031/11</t>
  </si>
  <si>
    <t>2031/12</t>
  </si>
  <si>
    <t>2031/00</t>
  </si>
  <si>
    <t>2032/01</t>
  </si>
  <si>
    <t>2032/02</t>
  </si>
  <si>
    <t>2032/03</t>
  </si>
  <si>
    <t>2032/04</t>
  </si>
  <si>
    <t>2032/05</t>
  </si>
  <si>
    <t>2032/06</t>
  </si>
  <si>
    <t>2032/07</t>
  </si>
  <si>
    <t>2032/08</t>
  </si>
  <si>
    <t>2032/09</t>
  </si>
  <si>
    <t>2032/10</t>
  </si>
  <si>
    <t>2032/11</t>
  </si>
  <si>
    <t>2032/12</t>
  </si>
  <si>
    <t>2032/00</t>
  </si>
  <si>
    <t>2033/01</t>
  </si>
  <si>
    <t>RMD Withdraw</t>
  </si>
  <si>
    <t>RMD fully allocated into savings for monthly expenses</t>
  </si>
  <si>
    <t>2033/02</t>
  </si>
  <si>
    <t>2033/03</t>
  </si>
  <si>
    <t>2033/04</t>
  </si>
  <si>
    <t>2033/05</t>
  </si>
  <si>
    <t>2033/06</t>
  </si>
  <si>
    <t>2033/07</t>
  </si>
  <si>
    <t>2033/08</t>
  </si>
  <si>
    <t>2033/09</t>
  </si>
  <si>
    <t>2033/10</t>
  </si>
  <si>
    <t>2033/11</t>
  </si>
  <si>
    <t>2033/12</t>
  </si>
  <si>
    <t>2033/00</t>
  </si>
  <si>
    <t>2034/01</t>
  </si>
  <si>
    <t>2034/02</t>
  </si>
  <si>
    <t>2034/03</t>
  </si>
  <si>
    <t>2034/04</t>
  </si>
  <si>
    <t>2034/05</t>
  </si>
  <si>
    <t>2034/06</t>
  </si>
  <si>
    <t>2034/07</t>
  </si>
  <si>
    <t>2034/08</t>
  </si>
  <si>
    <t>2034/09</t>
  </si>
  <si>
    <t>2034/10</t>
  </si>
  <si>
    <t>2034/11</t>
  </si>
  <si>
    <t>2034/12</t>
  </si>
  <si>
    <t>2034/00</t>
  </si>
  <si>
    <t>2035/01</t>
  </si>
  <si>
    <t>2035/02</t>
  </si>
  <si>
    <t>2035/03</t>
  </si>
  <si>
    <t>2035/04</t>
  </si>
  <si>
    <t>2035/05</t>
  </si>
  <si>
    <t>2035/06</t>
  </si>
  <si>
    <t>2035/07</t>
  </si>
  <si>
    <t>2035/08</t>
  </si>
  <si>
    <t>2035/09</t>
  </si>
  <si>
    <t>2035/10</t>
  </si>
  <si>
    <t>2035/11</t>
  </si>
  <si>
    <t>2035/12</t>
  </si>
  <si>
    <t>2035/00</t>
  </si>
  <si>
    <t>Converted</t>
  </si>
  <si>
    <t>RMD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</si>
</sst>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5CE8E-E83A-AE45-BED3-E0C2FCA2E8EF}">
  <dimension ref="A1:O771"/>
  <sheetViews>
    <sheetView tabSelected="1" topLeftCell="A733" workbookViewId="0">
      <selection activeCell="K733" sqref="K1:K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 t="s">
        <v>8</v>
      </c>
      <c r="D2">
        <v>314.58</v>
      </c>
      <c r="E2">
        <v>9685.42</v>
      </c>
      <c r="F2" t="s">
        <v>9</v>
      </c>
    </row>
    <row r="3" spans="1:6" x14ac:dyDescent="0.2">
      <c r="A3" t="s">
        <v>6</v>
      </c>
      <c r="B3" t="s">
        <v>7</v>
      </c>
      <c r="C3" t="s">
        <v>8</v>
      </c>
      <c r="D3">
        <v>166.67</v>
      </c>
      <c r="E3">
        <v>9518.75</v>
      </c>
      <c r="F3" t="s">
        <v>10</v>
      </c>
    </row>
    <row r="4" spans="1:6" x14ac:dyDescent="0.2">
      <c r="A4" t="s">
        <v>6</v>
      </c>
      <c r="B4" t="s">
        <v>7</v>
      </c>
      <c r="C4" t="s">
        <v>8</v>
      </c>
      <c r="D4">
        <v>41.67</v>
      </c>
      <c r="E4">
        <v>9477.08</v>
      </c>
      <c r="F4" t="s">
        <v>11</v>
      </c>
    </row>
    <row r="5" spans="1:6" x14ac:dyDescent="0.2">
      <c r="A5" t="s">
        <v>6</v>
      </c>
      <c r="B5" t="s">
        <v>7</v>
      </c>
      <c r="C5" t="s">
        <v>8</v>
      </c>
      <c r="D5">
        <v>4166.67</v>
      </c>
      <c r="E5">
        <v>5310.41</v>
      </c>
      <c r="F5" t="s">
        <v>12</v>
      </c>
    </row>
    <row r="6" spans="1:6" x14ac:dyDescent="0.2">
      <c r="A6" t="s">
        <v>13</v>
      </c>
      <c r="B6" t="s">
        <v>7</v>
      </c>
      <c r="C6" t="s">
        <v>8</v>
      </c>
      <c r="D6">
        <v>314.58</v>
      </c>
      <c r="E6">
        <v>4995.83</v>
      </c>
      <c r="F6" t="s">
        <v>9</v>
      </c>
    </row>
    <row r="7" spans="1:6" x14ac:dyDescent="0.2">
      <c r="A7" t="s">
        <v>13</v>
      </c>
      <c r="B7" t="s">
        <v>7</v>
      </c>
      <c r="C7" t="s">
        <v>8</v>
      </c>
      <c r="D7">
        <v>166.67</v>
      </c>
      <c r="E7">
        <v>4829.16</v>
      </c>
      <c r="F7" t="s">
        <v>10</v>
      </c>
    </row>
    <row r="8" spans="1:6" x14ac:dyDescent="0.2">
      <c r="A8" t="s">
        <v>13</v>
      </c>
      <c r="B8" t="s">
        <v>7</v>
      </c>
      <c r="C8" t="s">
        <v>8</v>
      </c>
      <c r="D8">
        <v>41.67</v>
      </c>
      <c r="E8">
        <v>4787.49</v>
      </c>
      <c r="F8" t="s">
        <v>11</v>
      </c>
    </row>
    <row r="9" spans="1:6" x14ac:dyDescent="0.2">
      <c r="A9" t="s">
        <v>13</v>
      </c>
      <c r="B9" t="s">
        <v>7</v>
      </c>
      <c r="C9" t="s">
        <v>8</v>
      </c>
      <c r="D9">
        <v>4166.67</v>
      </c>
      <c r="E9">
        <v>620.82000000000005</v>
      </c>
      <c r="F9" t="s">
        <v>12</v>
      </c>
    </row>
    <row r="10" spans="1:6" x14ac:dyDescent="0.2">
      <c r="A10" t="s">
        <v>14</v>
      </c>
      <c r="B10" t="s">
        <v>15</v>
      </c>
      <c r="C10" t="s">
        <v>8</v>
      </c>
      <c r="D10">
        <v>5000</v>
      </c>
      <c r="E10">
        <v>5620.82</v>
      </c>
      <c r="F10" t="s">
        <v>16</v>
      </c>
    </row>
    <row r="11" spans="1:6" x14ac:dyDescent="0.2">
      <c r="A11" t="s">
        <v>14</v>
      </c>
      <c r="B11" t="s">
        <v>7</v>
      </c>
      <c r="C11" t="s">
        <v>8</v>
      </c>
      <c r="D11">
        <v>310</v>
      </c>
      <c r="E11">
        <v>5310.82</v>
      </c>
      <c r="F11" t="s">
        <v>17</v>
      </c>
    </row>
    <row r="12" spans="1:6" x14ac:dyDescent="0.2">
      <c r="A12" t="s">
        <v>14</v>
      </c>
      <c r="B12" t="s">
        <v>7</v>
      </c>
      <c r="C12" t="s">
        <v>8</v>
      </c>
      <c r="D12">
        <v>72.5</v>
      </c>
      <c r="E12">
        <v>5238.32</v>
      </c>
      <c r="F12" t="s">
        <v>18</v>
      </c>
    </row>
    <row r="13" spans="1:6" x14ac:dyDescent="0.2">
      <c r="A13" t="s">
        <v>14</v>
      </c>
      <c r="B13" t="s">
        <v>7</v>
      </c>
      <c r="C13" t="s">
        <v>8</v>
      </c>
      <c r="D13">
        <v>314.58</v>
      </c>
      <c r="E13">
        <v>4923.74</v>
      </c>
      <c r="F13" t="s">
        <v>9</v>
      </c>
    </row>
    <row r="14" spans="1:6" x14ac:dyDescent="0.2">
      <c r="A14" t="s">
        <v>14</v>
      </c>
      <c r="B14" t="s">
        <v>7</v>
      </c>
      <c r="C14" t="s">
        <v>8</v>
      </c>
      <c r="D14">
        <v>166.67</v>
      </c>
      <c r="E14">
        <v>4757.07</v>
      </c>
      <c r="F14" t="s">
        <v>10</v>
      </c>
    </row>
    <row r="15" spans="1:6" x14ac:dyDescent="0.2">
      <c r="A15" t="s">
        <v>14</v>
      </c>
      <c r="B15" t="s">
        <v>7</v>
      </c>
      <c r="C15" t="s">
        <v>8</v>
      </c>
      <c r="D15">
        <v>41.67</v>
      </c>
      <c r="E15">
        <v>4715.3999999999996</v>
      </c>
      <c r="F15" t="s">
        <v>11</v>
      </c>
    </row>
    <row r="16" spans="1:6" x14ac:dyDescent="0.2">
      <c r="A16" t="s">
        <v>14</v>
      </c>
      <c r="B16" t="s">
        <v>7</v>
      </c>
      <c r="C16" t="s">
        <v>8</v>
      </c>
      <c r="D16">
        <v>4166.67</v>
      </c>
      <c r="E16">
        <v>548.73</v>
      </c>
      <c r="F16" t="s">
        <v>12</v>
      </c>
    </row>
    <row r="17" spans="1:6" x14ac:dyDescent="0.2">
      <c r="A17" t="s">
        <v>19</v>
      </c>
      <c r="B17" t="s">
        <v>15</v>
      </c>
      <c r="C17" t="s">
        <v>8</v>
      </c>
      <c r="D17">
        <v>5000</v>
      </c>
      <c r="E17">
        <v>5548.73</v>
      </c>
      <c r="F17" t="s">
        <v>16</v>
      </c>
    </row>
    <row r="18" spans="1:6" x14ac:dyDescent="0.2">
      <c r="A18" t="s">
        <v>19</v>
      </c>
      <c r="B18" t="s">
        <v>7</v>
      </c>
      <c r="C18" t="s">
        <v>8</v>
      </c>
      <c r="D18">
        <v>310</v>
      </c>
      <c r="E18">
        <v>5238.7299999999996</v>
      </c>
      <c r="F18" t="s">
        <v>17</v>
      </c>
    </row>
    <row r="19" spans="1:6" x14ac:dyDescent="0.2">
      <c r="A19" t="s">
        <v>19</v>
      </c>
      <c r="B19" t="s">
        <v>7</v>
      </c>
      <c r="C19" t="s">
        <v>8</v>
      </c>
      <c r="D19">
        <v>72.5</v>
      </c>
      <c r="E19">
        <v>5166.2299999999996</v>
      </c>
      <c r="F19" t="s">
        <v>18</v>
      </c>
    </row>
    <row r="20" spans="1:6" x14ac:dyDescent="0.2">
      <c r="A20" t="s">
        <v>19</v>
      </c>
      <c r="B20" t="s">
        <v>7</v>
      </c>
      <c r="C20" t="s">
        <v>8</v>
      </c>
      <c r="D20">
        <v>314.58</v>
      </c>
      <c r="E20">
        <v>4851.6499999999996</v>
      </c>
      <c r="F20" t="s">
        <v>9</v>
      </c>
    </row>
    <row r="21" spans="1:6" x14ac:dyDescent="0.2">
      <c r="A21" t="s">
        <v>19</v>
      </c>
      <c r="B21" t="s">
        <v>7</v>
      </c>
      <c r="C21" t="s">
        <v>8</v>
      </c>
      <c r="D21">
        <v>166.67</v>
      </c>
      <c r="E21">
        <v>4684.9799999999996</v>
      </c>
      <c r="F21" t="s">
        <v>10</v>
      </c>
    </row>
    <row r="22" spans="1:6" x14ac:dyDescent="0.2">
      <c r="A22" t="s">
        <v>19</v>
      </c>
      <c r="B22" t="s">
        <v>7</v>
      </c>
      <c r="C22" t="s">
        <v>8</v>
      </c>
      <c r="D22">
        <v>41.67</v>
      </c>
      <c r="E22">
        <v>4643.3100000000004</v>
      </c>
      <c r="F22" t="s">
        <v>11</v>
      </c>
    </row>
    <row r="23" spans="1:6" x14ac:dyDescent="0.2">
      <c r="A23" t="s">
        <v>19</v>
      </c>
      <c r="B23" t="s">
        <v>7</v>
      </c>
      <c r="C23" t="s">
        <v>8</v>
      </c>
      <c r="D23">
        <v>4166.67</v>
      </c>
      <c r="E23">
        <v>476.64</v>
      </c>
      <c r="F23" t="s">
        <v>12</v>
      </c>
    </row>
    <row r="24" spans="1:6" x14ac:dyDescent="0.2">
      <c r="A24" t="s">
        <v>20</v>
      </c>
      <c r="B24" t="s">
        <v>15</v>
      </c>
      <c r="C24" t="s">
        <v>8</v>
      </c>
      <c r="D24">
        <v>5000</v>
      </c>
      <c r="E24">
        <v>5476.64</v>
      </c>
      <c r="F24" t="s">
        <v>16</v>
      </c>
    </row>
    <row r="25" spans="1:6" x14ac:dyDescent="0.2">
      <c r="A25" t="s">
        <v>20</v>
      </c>
      <c r="B25" t="s">
        <v>7</v>
      </c>
      <c r="C25" t="s">
        <v>8</v>
      </c>
      <c r="D25">
        <v>310</v>
      </c>
      <c r="E25">
        <v>5166.6400000000003</v>
      </c>
      <c r="F25" t="s">
        <v>17</v>
      </c>
    </row>
    <row r="26" spans="1:6" x14ac:dyDescent="0.2">
      <c r="A26" t="s">
        <v>20</v>
      </c>
      <c r="B26" t="s">
        <v>7</v>
      </c>
      <c r="C26" t="s">
        <v>8</v>
      </c>
      <c r="D26">
        <v>72.5</v>
      </c>
      <c r="E26">
        <v>5094.1400000000003</v>
      </c>
      <c r="F26" t="s">
        <v>18</v>
      </c>
    </row>
    <row r="27" spans="1:6" x14ac:dyDescent="0.2">
      <c r="A27" t="s">
        <v>20</v>
      </c>
      <c r="B27" t="s">
        <v>7</v>
      </c>
      <c r="C27" t="s">
        <v>8</v>
      </c>
      <c r="D27">
        <v>314.58999999999997</v>
      </c>
      <c r="E27">
        <v>4779.55</v>
      </c>
      <c r="F27" t="s">
        <v>9</v>
      </c>
    </row>
    <row r="28" spans="1:6" x14ac:dyDescent="0.2">
      <c r="A28" t="s">
        <v>20</v>
      </c>
      <c r="B28" t="s">
        <v>7</v>
      </c>
      <c r="C28" t="s">
        <v>8</v>
      </c>
      <c r="D28">
        <v>166.67</v>
      </c>
      <c r="E28">
        <v>4612.88</v>
      </c>
      <c r="F28" t="s">
        <v>10</v>
      </c>
    </row>
    <row r="29" spans="1:6" x14ac:dyDescent="0.2">
      <c r="A29" t="s">
        <v>20</v>
      </c>
      <c r="B29" t="s">
        <v>7</v>
      </c>
      <c r="C29" t="s">
        <v>8</v>
      </c>
      <c r="D29">
        <v>41.67</v>
      </c>
      <c r="E29">
        <v>4571.21</v>
      </c>
      <c r="F29" t="s">
        <v>11</v>
      </c>
    </row>
    <row r="30" spans="1:6" x14ac:dyDescent="0.2">
      <c r="A30" t="s">
        <v>20</v>
      </c>
      <c r="B30" t="s">
        <v>7</v>
      </c>
      <c r="C30" t="s">
        <v>8</v>
      </c>
      <c r="D30">
        <v>4166.67</v>
      </c>
      <c r="E30">
        <v>404.54</v>
      </c>
      <c r="F30" t="s">
        <v>12</v>
      </c>
    </row>
    <row r="31" spans="1:6" x14ac:dyDescent="0.2">
      <c r="A31" t="s">
        <v>21</v>
      </c>
      <c r="B31" t="s">
        <v>15</v>
      </c>
      <c r="C31" t="s">
        <v>8</v>
      </c>
      <c r="D31">
        <v>5000</v>
      </c>
      <c r="E31">
        <v>5404.54</v>
      </c>
      <c r="F31" t="s">
        <v>16</v>
      </c>
    </row>
    <row r="32" spans="1:6" x14ac:dyDescent="0.2">
      <c r="A32" t="s">
        <v>21</v>
      </c>
      <c r="B32" t="s">
        <v>7</v>
      </c>
      <c r="C32" t="s">
        <v>8</v>
      </c>
      <c r="D32">
        <v>310</v>
      </c>
      <c r="E32">
        <v>5094.54</v>
      </c>
      <c r="F32" t="s">
        <v>17</v>
      </c>
    </row>
    <row r="33" spans="1:6" x14ac:dyDescent="0.2">
      <c r="A33" t="s">
        <v>21</v>
      </c>
      <c r="B33" t="s">
        <v>7</v>
      </c>
      <c r="C33" t="s">
        <v>8</v>
      </c>
      <c r="D33">
        <v>72.5</v>
      </c>
      <c r="E33">
        <v>5022.04</v>
      </c>
      <c r="F33" t="s">
        <v>18</v>
      </c>
    </row>
    <row r="34" spans="1:6" x14ac:dyDescent="0.2">
      <c r="A34" t="s">
        <v>21</v>
      </c>
      <c r="B34" t="s">
        <v>7</v>
      </c>
      <c r="C34" t="s">
        <v>8</v>
      </c>
      <c r="D34">
        <v>314.58</v>
      </c>
      <c r="E34">
        <v>4707.46</v>
      </c>
      <c r="F34" t="s">
        <v>9</v>
      </c>
    </row>
    <row r="35" spans="1:6" x14ac:dyDescent="0.2">
      <c r="A35" t="s">
        <v>21</v>
      </c>
      <c r="B35" t="s">
        <v>7</v>
      </c>
      <c r="C35" t="s">
        <v>8</v>
      </c>
      <c r="D35">
        <v>166.67</v>
      </c>
      <c r="E35">
        <v>4540.79</v>
      </c>
      <c r="F35" t="s">
        <v>10</v>
      </c>
    </row>
    <row r="36" spans="1:6" x14ac:dyDescent="0.2">
      <c r="A36" t="s">
        <v>21</v>
      </c>
      <c r="B36" t="s">
        <v>7</v>
      </c>
      <c r="C36" t="s">
        <v>8</v>
      </c>
      <c r="D36">
        <v>41.66</v>
      </c>
      <c r="E36">
        <v>4499.13</v>
      </c>
      <c r="F36" t="s">
        <v>11</v>
      </c>
    </row>
    <row r="37" spans="1:6" x14ac:dyDescent="0.2">
      <c r="A37" t="s">
        <v>21</v>
      </c>
      <c r="B37" t="s">
        <v>7</v>
      </c>
      <c r="C37" t="s">
        <v>8</v>
      </c>
      <c r="D37">
        <v>4166.67</v>
      </c>
      <c r="E37">
        <v>332.46</v>
      </c>
      <c r="F37" t="s">
        <v>12</v>
      </c>
    </row>
    <row r="38" spans="1:6" x14ac:dyDescent="0.2">
      <c r="A38" t="s">
        <v>22</v>
      </c>
      <c r="B38" t="s">
        <v>15</v>
      </c>
      <c r="C38" t="s">
        <v>8</v>
      </c>
      <c r="D38">
        <v>5000</v>
      </c>
      <c r="E38">
        <v>5332.46</v>
      </c>
      <c r="F38" t="s">
        <v>16</v>
      </c>
    </row>
    <row r="39" spans="1:6" x14ac:dyDescent="0.2">
      <c r="A39" t="s">
        <v>22</v>
      </c>
      <c r="B39" t="s">
        <v>7</v>
      </c>
      <c r="C39" t="s">
        <v>8</v>
      </c>
      <c r="D39">
        <v>310</v>
      </c>
      <c r="E39">
        <v>5022.46</v>
      </c>
      <c r="F39" t="s">
        <v>17</v>
      </c>
    </row>
    <row r="40" spans="1:6" x14ac:dyDescent="0.2">
      <c r="A40" t="s">
        <v>22</v>
      </c>
      <c r="B40" t="s">
        <v>7</v>
      </c>
      <c r="C40" t="s">
        <v>8</v>
      </c>
      <c r="D40">
        <v>72.5</v>
      </c>
      <c r="E40">
        <v>4949.96</v>
      </c>
      <c r="F40" t="s">
        <v>18</v>
      </c>
    </row>
    <row r="41" spans="1:6" x14ac:dyDescent="0.2">
      <c r="A41" t="s">
        <v>22</v>
      </c>
      <c r="B41" t="s">
        <v>7</v>
      </c>
      <c r="C41" t="s">
        <v>8</v>
      </c>
      <c r="D41">
        <v>314.58999999999997</v>
      </c>
      <c r="E41">
        <v>4635.37</v>
      </c>
      <c r="F41" t="s">
        <v>9</v>
      </c>
    </row>
    <row r="42" spans="1:6" x14ac:dyDescent="0.2">
      <c r="A42" t="s">
        <v>22</v>
      </c>
      <c r="B42" t="s">
        <v>7</v>
      </c>
      <c r="C42" t="s">
        <v>8</v>
      </c>
      <c r="D42">
        <v>166.67</v>
      </c>
      <c r="E42">
        <v>4468.7</v>
      </c>
      <c r="F42" t="s">
        <v>10</v>
      </c>
    </row>
    <row r="43" spans="1:6" x14ac:dyDescent="0.2">
      <c r="A43" t="s">
        <v>22</v>
      </c>
      <c r="B43" t="s">
        <v>7</v>
      </c>
      <c r="C43" t="s">
        <v>8</v>
      </c>
      <c r="D43">
        <v>41.67</v>
      </c>
      <c r="E43">
        <v>4427.03</v>
      </c>
      <c r="F43" t="s">
        <v>11</v>
      </c>
    </row>
    <row r="44" spans="1:6" x14ac:dyDescent="0.2">
      <c r="A44" t="s">
        <v>22</v>
      </c>
      <c r="B44" t="s">
        <v>7</v>
      </c>
      <c r="C44" t="s">
        <v>8</v>
      </c>
      <c r="D44">
        <v>4166.67</v>
      </c>
      <c r="E44">
        <v>260.36</v>
      </c>
      <c r="F44" t="s">
        <v>12</v>
      </c>
    </row>
    <row r="45" spans="1:6" x14ac:dyDescent="0.2">
      <c r="A45" t="s">
        <v>23</v>
      </c>
      <c r="B45" t="s">
        <v>15</v>
      </c>
      <c r="C45" t="s">
        <v>8</v>
      </c>
      <c r="D45">
        <v>5000</v>
      </c>
      <c r="E45">
        <v>5260.36</v>
      </c>
      <c r="F45" t="s">
        <v>16</v>
      </c>
    </row>
    <row r="46" spans="1:6" x14ac:dyDescent="0.2">
      <c r="A46" t="s">
        <v>23</v>
      </c>
      <c r="B46" t="s">
        <v>7</v>
      </c>
      <c r="C46" t="s">
        <v>8</v>
      </c>
      <c r="D46">
        <v>310</v>
      </c>
      <c r="E46">
        <v>4950.3599999999997</v>
      </c>
      <c r="F46" t="s">
        <v>17</v>
      </c>
    </row>
    <row r="47" spans="1:6" x14ac:dyDescent="0.2">
      <c r="A47" t="s">
        <v>23</v>
      </c>
      <c r="B47" t="s">
        <v>7</v>
      </c>
      <c r="C47" t="s">
        <v>8</v>
      </c>
      <c r="D47">
        <v>72.5</v>
      </c>
      <c r="E47">
        <v>4877.8599999999997</v>
      </c>
      <c r="F47" t="s">
        <v>18</v>
      </c>
    </row>
    <row r="48" spans="1:6" x14ac:dyDescent="0.2">
      <c r="A48" t="s">
        <v>23</v>
      </c>
      <c r="B48" t="s">
        <v>7</v>
      </c>
      <c r="C48" t="s">
        <v>8</v>
      </c>
      <c r="D48">
        <v>314.58</v>
      </c>
      <c r="E48">
        <v>4563.28</v>
      </c>
      <c r="F48" t="s">
        <v>9</v>
      </c>
    </row>
    <row r="49" spans="1:6" x14ac:dyDescent="0.2">
      <c r="A49" t="s">
        <v>23</v>
      </c>
      <c r="B49" t="s">
        <v>7</v>
      </c>
      <c r="C49" t="s">
        <v>8</v>
      </c>
      <c r="D49">
        <v>166.67</v>
      </c>
      <c r="E49">
        <v>4396.6099999999997</v>
      </c>
      <c r="F49" t="s">
        <v>10</v>
      </c>
    </row>
    <row r="50" spans="1:6" x14ac:dyDescent="0.2">
      <c r="A50" t="s">
        <v>23</v>
      </c>
      <c r="B50" t="s">
        <v>7</v>
      </c>
      <c r="C50" t="s">
        <v>8</v>
      </c>
      <c r="D50">
        <v>41.66</v>
      </c>
      <c r="E50">
        <v>4354.95</v>
      </c>
      <c r="F50" t="s">
        <v>11</v>
      </c>
    </row>
    <row r="51" spans="1:6" x14ac:dyDescent="0.2">
      <c r="A51" t="s">
        <v>23</v>
      </c>
      <c r="B51" t="s">
        <v>7</v>
      </c>
      <c r="C51" t="s">
        <v>8</v>
      </c>
      <c r="D51">
        <v>4166.67</v>
      </c>
      <c r="E51">
        <v>188.28</v>
      </c>
      <c r="F51" t="s">
        <v>12</v>
      </c>
    </row>
    <row r="52" spans="1:6" x14ac:dyDescent="0.2">
      <c r="A52" t="s">
        <v>24</v>
      </c>
      <c r="B52" t="s">
        <v>15</v>
      </c>
      <c r="C52" t="s">
        <v>8</v>
      </c>
      <c r="D52">
        <v>5000</v>
      </c>
      <c r="E52">
        <v>5188.28</v>
      </c>
      <c r="F52" t="s">
        <v>16</v>
      </c>
    </row>
    <row r="53" spans="1:6" x14ac:dyDescent="0.2">
      <c r="A53" t="s">
        <v>24</v>
      </c>
      <c r="B53" t="s">
        <v>7</v>
      </c>
      <c r="C53" t="s">
        <v>8</v>
      </c>
      <c r="D53">
        <v>310</v>
      </c>
      <c r="E53">
        <v>4878.28</v>
      </c>
      <c r="F53" t="s">
        <v>17</v>
      </c>
    </row>
    <row r="54" spans="1:6" x14ac:dyDescent="0.2">
      <c r="A54" t="s">
        <v>24</v>
      </c>
      <c r="B54" t="s">
        <v>7</v>
      </c>
      <c r="C54" t="s">
        <v>8</v>
      </c>
      <c r="D54">
        <v>72.5</v>
      </c>
      <c r="E54">
        <v>4805.78</v>
      </c>
      <c r="F54" t="s">
        <v>18</v>
      </c>
    </row>
    <row r="55" spans="1:6" x14ac:dyDescent="0.2">
      <c r="A55" t="s">
        <v>24</v>
      </c>
      <c r="B55" t="s">
        <v>7</v>
      </c>
      <c r="C55" t="s">
        <v>8</v>
      </c>
      <c r="D55">
        <v>314.58999999999997</v>
      </c>
      <c r="E55">
        <v>4491.1899999999996</v>
      </c>
      <c r="F55" t="s">
        <v>9</v>
      </c>
    </row>
    <row r="56" spans="1:6" x14ac:dyDescent="0.2">
      <c r="A56" t="s">
        <v>24</v>
      </c>
      <c r="B56" t="s">
        <v>7</v>
      </c>
      <c r="C56" t="s">
        <v>8</v>
      </c>
      <c r="D56">
        <v>166.67</v>
      </c>
      <c r="E56">
        <v>4324.5200000000004</v>
      </c>
      <c r="F56" t="s">
        <v>10</v>
      </c>
    </row>
    <row r="57" spans="1:6" x14ac:dyDescent="0.2">
      <c r="A57" t="s">
        <v>24</v>
      </c>
      <c r="B57" t="s">
        <v>7</v>
      </c>
      <c r="C57" t="s">
        <v>8</v>
      </c>
      <c r="D57">
        <v>41.66</v>
      </c>
      <c r="E57">
        <v>4282.8599999999997</v>
      </c>
      <c r="F57" t="s">
        <v>11</v>
      </c>
    </row>
    <row r="58" spans="1:6" x14ac:dyDescent="0.2">
      <c r="A58" t="s">
        <v>24</v>
      </c>
      <c r="B58" t="s">
        <v>7</v>
      </c>
      <c r="C58" t="s">
        <v>8</v>
      </c>
      <c r="D58">
        <v>4166.67</v>
      </c>
      <c r="E58">
        <v>116.19</v>
      </c>
      <c r="F58" t="s">
        <v>12</v>
      </c>
    </row>
    <row r="59" spans="1:6" x14ac:dyDescent="0.2">
      <c r="A59" t="s">
        <v>25</v>
      </c>
      <c r="B59" t="s">
        <v>15</v>
      </c>
      <c r="C59" t="s">
        <v>8</v>
      </c>
      <c r="D59">
        <v>5000</v>
      </c>
      <c r="E59">
        <v>5116.1899999999996</v>
      </c>
      <c r="F59" t="s">
        <v>16</v>
      </c>
    </row>
    <row r="60" spans="1:6" x14ac:dyDescent="0.2">
      <c r="A60" t="s">
        <v>25</v>
      </c>
      <c r="B60" t="s">
        <v>7</v>
      </c>
      <c r="C60" t="s">
        <v>8</v>
      </c>
      <c r="D60">
        <v>310</v>
      </c>
      <c r="E60">
        <v>4806.1899999999996</v>
      </c>
      <c r="F60" t="s">
        <v>17</v>
      </c>
    </row>
    <row r="61" spans="1:6" x14ac:dyDescent="0.2">
      <c r="A61" t="s">
        <v>25</v>
      </c>
      <c r="B61" t="s">
        <v>7</v>
      </c>
      <c r="C61" t="s">
        <v>8</v>
      </c>
      <c r="D61">
        <v>72.5</v>
      </c>
      <c r="E61">
        <v>4733.6899999999996</v>
      </c>
      <c r="F61" t="s">
        <v>18</v>
      </c>
    </row>
    <row r="62" spans="1:6" x14ac:dyDescent="0.2">
      <c r="A62" t="s">
        <v>25</v>
      </c>
      <c r="B62" t="s">
        <v>7</v>
      </c>
      <c r="C62" t="s">
        <v>8</v>
      </c>
      <c r="D62">
        <v>314.58</v>
      </c>
      <c r="E62">
        <v>4419.1099999999997</v>
      </c>
      <c r="F62" t="s">
        <v>9</v>
      </c>
    </row>
    <row r="63" spans="1:6" x14ac:dyDescent="0.2">
      <c r="A63" t="s">
        <v>25</v>
      </c>
      <c r="B63" t="s">
        <v>7</v>
      </c>
      <c r="C63" t="s">
        <v>8</v>
      </c>
      <c r="D63">
        <v>166.67</v>
      </c>
      <c r="E63">
        <v>4252.4399999999996</v>
      </c>
      <c r="F63" t="s">
        <v>10</v>
      </c>
    </row>
    <row r="64" spans="1:6" x14ac:dyDescent="0.2">
      <c r="A64" t="s">
        <v>25</v>
      </c>
      <c r="B64" t="s">
        <v>7</v>
      </c>
      <c r="C64" t="s">
        <v>8</v>
      </c>
      <c r="D64">
        <v>41.67</v>
      </c>
      <c r="E64">
        <v>4210.7700000000004</v>
      </c>
      <c r="F64" t="s">
        <v>11</v>
      </c>
    </row>
    <row r="65" spans="1:6" x14ac:dyDescent="0.2">
      <c r="A65" t="s">
        <v>25</v>
      </c>
      <c r="B65" t="s">
        <v>7</v>
      </c>
      <c r="C65" t="s">
        <v>8</v>
      </c>
      <c r="D65">
        <v>4166.67</v>
      </c>
      <c r="E65">
        <v>44.1</v>
      </c>
      <c r="F65" t="s">
        <v>12</v>
      </c>
    </row>
    <row r="66" spans="1:6" x14ac:dyDescent="0.2">
      <c r="A66" t="s">
        <v>26</v>
      </c>
      <c r="B66" t="s">
        <v>15</v>
      </c>
      <c r="C66" t="s">
        <v>8</v>
      </c>
      <c r="D66">
        <v>5000</v>
      </c>
      <c r="E66">
        <v>5044.1000000000004</v>
      </c>
      <c r="F66" t="s">
        <v>16</v>
      </c>
    </row>
    <row r="67" spans="1:6" x14ac:dyDescent="0.2">
      <c r="A67" t="s">
        <v>26</v>
      </c>
      <c r="B67" t="s">
        <v>7</v>
      </c>
      <c r="C67" t="s">
        <v>8</v>
      </c>
      <c r="D67">
        <v>310</v>
      </c>
      <c r="E67">
        <v>4734.1000000000004</v>
      </c>
      <c r="F67" t="s">
        <v>17</v>
      </c>
    </row>
    <row r="68" spans="1:6" x14ac:dyDescent="0.2">
      <c r="A68" t="s">
        <v>26</v>
      </c>
      <c r="B68" t="s">
        <v>7</v>
      </c>
      <c r="C68" t="s">
        <v>8</v>
      </c>
      <c r="D68">
        <v>72.5</v>
      </c>
      <c r="E68">
        <v>4661.6000000000004</v>
      </c>
      <c r="F68" t="s">
        <v>18</v>
      </c>
    </row>
    <row r="69" spans="1:6" x14ac:dyDescent="0.2">
      <c r="A69" t="s">
        <v>26</v>
      </c>
      <c r="B69" t="s">
        <v>54</v>
      </c>
      <c r="C69" t="s">
        <v>31</v>
      </c>
      <c r="D69">
        <v>27.99</v>
      </c>
      <c r="E69">
        <v>99972.01</v>
      </c>
      <c r="F69" t="s">
        <v>55</v>
      </c>
    </row>
    <row r="70" spans="1:6" x14ac:dyDescent="0.2">
      <c r="A70" t="s">
        <v>26</v>
      </c>
      <c r="B70" t="s">
        <v>15</v>
      </c>
      <c r="C70" t="s">
        <v>8</v>
      </c>
      <c r="D70">
        <v>27.99</v>
      </c>
      <c r="E70">
        <v>4689.59</v>
      </c>
      <c r="F70" t="s">
        <v>55</v>
      </c>
    </row>
    <row r="71" spans="1:6" x14ac:dyDescent="0.2">
      <c r="A71" t="s">
        <v>26</v>
      </c>
      <c r="B71" t="s">
        <v>7</v>
      </c>
      <c r="C71" t="s">
        <v>8</v>
      </c>
      <c r="D71">
        <v>314.58</v>
      </c>
      <c r="E71">
        <v>4375.01</v>
      </c>
      <c r="F71" t="s">
        <v>9</v>
      </c>
    </row>
    <row r="72" spans="1:6" x14ac:dyDescent="0.2">
      <c r="A72" t="s">
        <v>26</v>
      </c>
      <c r="B72" t="s">
        <v>7</v>
      </c>
      <c r="C72" t="s">
        <v>8</v>
      </c>
      <c r="D72">
        <v>166.67</v>
      </c>
      <c r="E72">
        <v>4208.34</v>
      </c>
      <c r="F72" t="s">
        <v>10</v>
      </c>
    </row>
    <row r="73" spans="1:6" x14ac:dyDescent="0.2">
      <c r="A73" t="s">
        <v>26</v>
      </c>
      <c r="B73" t="s">
        <v>7</v>
      </c>
      <c r="C73" t="s">
        <v>8</v>
      </c>
      <c r="D73">
        <v>41.67</v>
      </c>
      <c r="E73">
        <v>4166.67</v>
      </c>
      <c r="F73" t="s">
        <v>11</v>
      </c>
    </row>
    <row r="74" spans="1:6" x14ac:dyDescent="0.2">
      <c r="A74" t="s">
        <v>26</v>
      </c>
      <c r="B74" t="s">
        <v>7</v>
      </c>
      <c r="C74" t="s">
        <v>8</v>
      </c>
      <c r="D74">
        <v>4166.67</v>
      </c>
      <c r="E74">
        <v>0</v>
      </c>
      <c r="F74" t="s">
        <v>12</v>
      </c>
    </row>
    <row r="75" spans="1:6" x14ac:dyDescent="0.2">
      <c r="A75" t="s">
        <v>27</v>
      </c>
      <c r="B75" t="s">
        <v>15</v>
      </c>
      <c r="C75" t="s">
        <v>8</v>
      </c>
      <c r="D75">
        <v>5000</v>
      </c>
      <c r="E75">
        <v>5000</v>
      </c>
      <c r="F75" t="s">
        <v>16</v>
      </c>
    </row>
    <row r="76" spans="1:6" x14ac:dyDescent="0.2">
      <c r="A76" t="s">
        <v>27</v>
      </c>
      <c r="B76" t="s">
        <v>7</v>
      </c>
      <c r="C76" t="s">
        <v>8</v>
      </c>
      <c r="D76">
        <v>310</v>
      </c>
      <c r="E76">
        <v>4690</v>
      </c>
      <c r="F76" t="s">
        <v>17</v>
      </c>
    </row>
    <row r="77" spans="1:6" x14ac:dyDescent="0.2">
      <c r="A77" t="s">
        <v>27</v>
      </c>
      <c r="B77" t="s">
        <v>7</v>
      </c>
      <c r="C77" t="s">
        <v>8</v>
      </c>
      <c r="D77">
        <v>72.5</v>
      </c>
      <c r="E77">
        <v>4617.5</v>
      </c>
      <c r="F77" t="s">
        <v>18</v>
      </c>
    </row>
    <row r="78" spans="1:6" x14ac:dyDescent="0.2">
      <c r="A78" t="s">
        <v>27</v>
      </c>
      <c r="B78" t="s">
        <v>54</v>
      </c>
      <c r="C78" t="s">
        <v>31</v>
      </c>
      <c r="D78">
        <v>72.010000000000005</v>
      </c>
      <c r="E78">
        <v>99900</v>
      </c>
      <c r="F78" t="s">
        <v>55</v>
      </c>
    </row>
    <row r="79" spans="1:6" x14ac:dyDescent="0.2">
      <c r="A79" t="s">
        <v>27</v>
      </c>
      <c r="B79" t="s">
        <v>15</v>
      </c>
      <c r="C79" t="s">
        <v>8</v>
      </c>
      <c r="D79">
        <v>72.010000000000005</v>
      </c>
      <c r="E79">
        <v>4689.51</v>
      </c>
      <c r="F79" t="s">
        <v>55</v>
      </c>
    </row>
    <row r="80" spans="1:6" x14ac:dyDescent="0.2">
      <c r="A80" t="s">
        <v>27</v>
      </c>
      <c r="B80" t="s">
        <v>7</v>
      </c>
      <c r="C80" t="s">
        <v>8</v>
      </c>
      <c r="D80">
        <v>314.58999999999997</v>
      </c>
      <c r="E80">
        <v>4374.92</v>
      </c>
      <c r="F80" t="s">
        <v>9</v>
      </c>
    </row>
    <row r="81" spans="1:15" x14ac:dyDescent="0.2">
      <c r="A81" t="s">
        <v>27</v>
      </c>
      <c r="B81" t="s">
        <v>7</v>
      </c>
      <c r="C81" t="s">
        <v>8</v>
      </c>
      <c r="D81">
        <v>166.63</v>
      </c>
      <c r="E81">
        <v>4208.29</v>
      </c>
      <c r="F81" t="s">
        <v>10</v>
      </c>
    </row>
    <row r="82" spans="1:15" x14ac:dyDescent="0.2">
      <c r="A82" t="s">
        <v>27</v>
      </c>
      <c r="B82" t="s">
        <v>7</v>
      </c>
      <c r="C82" t="s">
        <v>8</v>
      </c>
      <c r="D82">
        <v>41.66</v>
      </c>
      <c r="E82">
        <v>4166.63</v>
      </c>
      <c r="F82" t="s">
        <v>11</v>
      </c>
    </row>
    <row r="83" spans="1:15" x14ac:dyDescent="0.2">
      <c r="A83" t="s">
        <v>27</v>
      </c>
      <c r="B83" t="s">
        <v>7</v>
      </c>
      <c r="C83" t="s">
        <v>8</v>
      </c>
      <c r="D83">
        <v>4166.63</v>
      </c>
      <c r="E83">
        <v>0</v>
      </c>
      <c r="F83" t="s">
        <v>12</v>
      </c>
    </row>
    <row r="84" spans="1:15" x14ac:dyDescent="0.2">
      <c r="A84" t="s">
        <v>28</v>
      </c>
      <c r="B84" t="s">
        <v>29</v>
      </c>
      <c r="C84" t="s">
        <v>8</v>
      </c>
      <c r="E84">
        <v>0</v>
      </c>
      <c r="F84" t="s">
        <v>30</v>
      </c>
      <c r="J84">
        <f>SUMIFS(D2:D83,B2:B83,"Deposit",C2:C83,"Savings")</f>
        <v>50100</v>
      </c>
      <c r="K84">
        <f>SUMIFS(D2:D83,B2:B83,"Payment",C2:C83,"Savings")</f>
        <v>60099.999999999985</v>
      </c>
      <c r="L84">
        <f>SUMIFS(D2:D83,B2:B83,"Withdraw",C2:C83,"Savings")</f>
        <v>0</v>
      </c>
      <c r="M84">
        <f>ROUND(10000+J84-K84-L84,2)</f>
        <v>0</v>
      </c>
    </row>
    <row r="85" spans="1:15" x14ac:dyDescent="0.2">
      <c r="A85" t="s">
        <v>28</v>
      </c>
      <c r="B85" t="s">
        <v>29</v>
      </c>
      <c r="C85" t="s">
        <v>31</v>
      </c>
      <c r="E85">
        <v>99900</v>
      </c>
      <c r="F85" t="s">
        <v>30</v>
      </c>
      <c r="J85">
        <f>SUMIFS(D2:D83,B2:B83,"Deposit",C2:C83,"Brokerage")</f>
        <v>0</v>
      </c>
      <c r="L85">
        <f>SUMIFS(D2:D83,B2:B83,"Withdraw",C2:C83,"Brokerage")</f>
        <v>100</v>
      </c>
      <c r="M85">
        <f>ROUND(100000+J85-K85-L85,2)</f>
        <v>99900</v>
      </c>
    </row>
    <row r="86" spans="1:15" x14ac:dyDescent="0.2">
      <c r="A86" t="s">
        <v>28</v>
      </c>
      <c r="B86" t="s">
        <v>29</v>
      </c>
      <c r="C86" t="s">
        <v>32</v>
      </c>
      <c r="E86">
        <v>1000000</v>
      </c>
      <c r="F86" t="s">
        <v>30</v>
      </c>
      <c r="J86">
        <f>SUMIFS(D2:D83,B2:B83,"Deposit",C2:C83,"IRA")</f>
        <v>0</v>
      </c>
      <c r="L86">
        <f>SUMIFS(D2:D83,B2:B83,"Withdraw",C2:C83,"IRA")</f>
        <v>0</v>
      </c>
      <c r="M86">
        <f>ROUND(1000000+J86-K86-L86,2)</f>
        <v>1000000</v>
      </c>
    </row>
    <row r="87" spans="1:15" x14ac:dyDescent="0.2">
      <c r="A87" t="s">
        <v>28</v>
      </c>
      <c r="B87" t="s">
        <v>29</v>
      </c>
      <c r="C87" t="s">
        <v>33</v>
      </c>
      <c r="E87">
        <v>20000</v>
      </c>
      <c r="F87" t="s">
        <v>30</v>
      </c>
      <c r="J87">
        <f>SUMIFS(D2:D83,B2:B83,"Deposit",C2:C83,"Roth")</f>
        <v>0</v>
      </c>
      <c r="L87">
        <f>SUMIFS(D2:D83,B2:B83,"Withdraw",C2:C83,"Roth")</f>
        <v>0</v>
      </c>
      <c r="M87">
        <f>ROUND(20000+J87-K87-L87,2)</f>
        <v>20000</v>
      </c>
    </row>
    <row r="88" spans="1:15" x14ac:dyDescent="0.2">
      <c r="A88" t="s">
        <v>28</v>
      </c>
      <c r="B88" t="s">
        <v>34</v>
      </c>
      <c r="C88" t="s">
        <v>35</v>
      </c>
      <c r="E88">
        <v>3100</v>
      </c>
      <c r="F88" t="s">
        <v>36</v>
      </c>
      <c r="J88">
        <f>SUMIFS(D2:D83,B2:B83,"Deposit",C2:C83,"Savings",F2:F83,"*Employment income*")</f>
        <v>50000</v>
      </c>
      <c r="K88">
        <f>J88*6.2%</f>
        <v>3100</v>
      </c>
    </row>
    <row r="89" spans="1:15" x14ac:dyDescent="0.2">
      <c r="A89" t="s">
        <v>28</v>
      </c>
      <c r="B89" t="s">
        <v>34</v>
      </c>
      <c r="C89" t="s">
        <v>37</v>
      </c>
      <c r="E89">
        <v>725</v>
      </c>
      <c r="F89" t="s">
        <v>38</v>
      </c>
      <c r="J89">
        <f>J88</f>
        <v>50000</v>
      </c>
      <c r="K89">
        <f>J89*1.45%</f>
        <v>725</v>
      </c>
    </row>
    <row r="90" spans="1:15" x14ac:dyDescent="0.2">
      <c r="A90" t="s">
        <v>28</v>
      </c>
      <c r="B90" t="s">
        <v>34</v>
      </c>
      <c r="C90" t="s">
        <v>39</v>
      </c>
      <c r="E90">
        <v>0</v>
      </c>
      <c r="F90" t="s">
        <v>40</v>
      </c>
    </row>
    <row r="91" spans="1:15" x14ac:dyDescent="0.2">
      <c r="A91" t="s">
        <v>28</v>
      </c>
      <c r="B91" t="s">
        <v>34</v>
      </c>
      <c r="C91" t="s">
        <v>41</v>
      </c>
      <c r="E91">
        <v>75</v>
      </c>
      <c r="F91" t="s">
        <v>42</v>
      </c>
      <c r="L91">
        <f>SUM(L85:L85)*3/4</f>
        <v>75</v>
      </c>
    </row>
    <row r="92" spans="1:15" x14ac:dyDescent="0.2">
      <c r="A92" t="s">
        <v>28</v>
      </c>
      <c r="B92" t="s">
        <v>34</v>
      </c>
      <c r="C92" t="s">
        <v>43</v>
      </c>
      <c r="E92">
        <v>50075</v>
      </c>
      <c r="F92" t="s">
        <v>44</v>
      </c>
      <c r="J92">
        <f>J88</f>
        <v>50000</v>
      </c>
      <c r="K92">
        <v>0</v>
      </c>
      <c r="L92">
        <f>L91</f>
        <v>75</v>
      </c>
      <c r="M92">
        <f>L86</f>
        <v>0</v>
      </c>
      <c r="O92">
        <f>SUM(J92:M92)</f>
        <v>50075</v>
      </c>
    </row>
    <row r="93" spans="1:15" x14ac:dyDescent="0.2">
      <c r="A93" t="s">
        <v>28</v>
      </c>
      <c r="B93" t="s">
        <v>34</v>
      </c>
      <c r="C93" t="s">
        <v>45</v>
      </c>
      <c r="E93">
        <v>3775</v>
      </c>
      <c r="F93" t="s">
        <v>46</v>
      </c>
    </row>
    <row r="94" spans="1:15" x14ac:dyDescent="0.2">
      <c r="A94" t="s">
        <v>28</v>
      </c>
      <c r="B94" t="s">
        <v>34</v>
      </c>
      <c r="C94" t="s">
        <v>47</v>
      </c>
      <c r="E94">
        <v>2000</v>
      </c>
      <c r="F94" t="s">
        <v>48</v>
      </c>
      <c r="J94" t="s">
        <v>185</v>
      </c>
      <c r="K94">
        <f>SUMIFS(D2:D83,B2:B83,"Withdraw",C2:C83,"IRA",F2:F83,"=*ROTH conversion*")</f>
        <v>0</v>
      </c>
      <c r="M94" t="s">
        <v>186</v>
      </c>
      <c r="N94">
        <f>SUMIFS(D2:D83,B2:B83,"Withdraw",C2:C83,"IRA",F2:F83,"=*RMD*")</f>
        <v>0</v>
      </c>
    </row>
    <row r="95" spans="1:15" x14ac:dyDescent="0.2">
      <c r="A95" t="s">
        <v>28</v>
      </c>
      <c r="B95" t="s">
        <v>34</v>
      </c>
      <c r="C95" t="s">
        <v>49</v>
      </c>
      <c r="E95">
        <v>500</v>
      </c>
      <c r="F95" t="s">
        <v>50</v>
      </c>
    </row>
    <row r="96" spans="1:15" x14ac:dyDescent="0.2">
      <c r="A96" t="s">
        <v>51</v>
      </c>
      <c r="B96" t="s">
        <v>15</v>
      </c>
      <c r="C96" t="s">
        <v>8</v>
      </c>
      <c r="D96">
        <v>5127.62</v>
      </c>
      <c r="E96">
        <v>5127.62</v>
      </c>
      <c r="F96" t="s">
        <v>16</v>
      </c>
    </row>
    <row r="97" spans="1:6" x14ac:dyDescent="0.2">
      <c r="A97" t="s">
        <v>51</v>
      </c>
      <c r="B97" t="s">
        <v>7</v>
      </c>
      <c r="C97" t="s">
        <v>8</v>
      </c>
      <c r="D97">
        <v>317.91000000000003</v>
      </c>
      <c r="E97">
        <v>4809.71</v>
      </c>
      <c r="F97" t="s">
        <v>17</v>
      </c>
    </row>
    <row r="98" spans="1:6" x14ac:dyDescent="0.2">
      <c r="A98" t="s">
        <v>51</v>
      </c>
      <c r="B98" t="s">
        <v>7</v>
      </c>
      <c r="C98" t="s">
        <v>8</v>
      </c>
      <c r="D98">
        <v>74.349999999999994</v>
      </c>
      <c r="E98">
        <v>4735.3599999999997</v>
      </c>
      <c r="F98" t="s">
        <v>18</v>
      </c>
    </row>
    <row r="99" spans="1:6" x14ac:dyDescent="0.2">
      <c r="A99" t="s">
        <v>51</v>
      </c>
      <c r="B99" t="s">
        <v>7</v>
      </c>
      <c r="C99" t="s">
        <v>8</v>
      </c>
      <c r="D99">
        <v>34.17</v>
      </c>
      <c r="E99">
        <v>4701.1899999999996</v>
      </c>
      <c r="F99" t="s">
        <v>10</v>
      </c>
    </row>
    <row r="100" spans="1:6" x14ac:dyDescent="0.2">
      <c r="A100" t="s">
        <v>51</v>
      </c>
      <c r="B100" t="s">
        <v>7</v>
      </c>
      <c r="C100" t="s">
        <v>8</v>
      </c>
      <c r="D100">
        <v>8.58</v>
      </c>
      <c r="E100">
        <v>4692.6099999999997</v>
      </c>
      <c r="F100" t="s">
        <v>11</v>
      </c>
    </row>
    <row r="101" spans="1:6" x14ac:dyDescent="0.2">
      <c r="A101" t="s">
        <v>51</v>
      </c>
      <c r="B101" t="s">
        <v>7</v>
      </c>
      <c r="C101" t="s">
        <v>8</v>
      </c>
      <c r="D101">
        <v>4273.0200000000004</v>
      </c>
      <c r="E101">
        <v>419.59</v>
      </c>
      <c r="F101" t="s">
        <v>12</v>
      </c>
    </row>
    <row r="102" spans="1:6" x14ac:dyDescent="0.2">
      <c r="A102" t="s">
        <v>52</v>
      </c>
      <c r="B102" t="s">
        <v>15</v>
      </c>
      <c r="C102" t="s">
        <v>8</v>
      </c>
      <c r="D102">
        <v>5127.62</v>
      </c>
      <c r="E102">
        <v>5547.21</v>
      </c>
      <c r="F102" t="s">
        <v>16</v>
      </c>
    </row>
    <row r="103" spans="1:6" x14ac:dyDescent="0.2">
      <c r="A103" t="s">
        <v>52</v>
      </c>
      <c r="B103" t="s">
        <v>7</v>
      </c>
      <c r="C103" t="s">
        <v>8</v>
      </c>
      <c r="D103">
        <v>317.91000000000003</v>
      </c>
      <c r="E103">
        <v>5229.3</v>
      </c>
      <c r="F103" t="s">
        <v>17</v>
      </c>
    </row>
    <row r="104" spans="1:6" x14ac:dyDescent="0.2">
      <c r="A104" t="s">
        <v>52</v>
      </c>
      <c r="B104" t="s">
        <v>7</v>
      </c>
      <c r="C104" t="s">
        <v>8</v>
      </c>
      <c r="D104">
        <v>74.349999999999994</v>
      </c>
      <c r="E104">
        <v>5154.95</v>
      </c>
      <c r="F104" t="s">
        <v>18</v>
      </c>
    </row>
    <row r="105" spans="1:6" x14ac:dyDescent="0.2">
      <c r="A105" t="s">
        <v>52</v>
      </c>
      <c r="B105" t="s">
        <v>7</v>
      </c>
      <c r="C105" t="s">
        <v>8</v>
      </c>
      <c r="D105">
        <v>34.17</v>
      </c>
      <c r="E105">
        <v>5120.78</v>
      </c>
      <c r="F105" t="s">
        <v>10</v>
      </c>
    </row>
    <row r="106" spans="1:6" x14ac:dyDescent="0.2">
      <c r="A106" t="s">
        <v>52</v>
      </c>
      <c r="B106" t="s">
        <v>7</v>
      </c>
      <c r="C106" t="s">
        <v>8</v>
      </c>
      <c r="D106">
        <v>8.58</v>
      </c>
      <c r="E106">
        <v>5112.2</v>
      </c>
      <c r="F106" t="s">
        <v>11</v>
      </c>
    </row>
    <row r="107" spans="1:6" x14ac:dyDescent="0.2">
      <c r="A107" t="s">
        <v>52</v>
      </c>
      <c r="B107" t="s">
        <v>7</v>
      </c>
      <c r="C107" t="s">
        <v>8</v>
      </c>
      <c r="D107">
        <v>4273.0200000000004</v>
      </c>
      <c r="E107">
        <v>839.18</v>
      </c>
      <c r="F107" t="s">
        <v>12</v>
      </c>
    </row>
    <row r="108" spans="1:6" x14ac:dyDescent="0.2">
      <c r="A108" t="s">
        <v>53</v>
      </c>
      <c r="B108" t="s">
        <v>54</v>
      </c>
      <c r="C108" t="s">
        <v>31</v>
      </c>
      <c r="D108">
        <v>3476.59</v>
      </c>
      <c r="E108">
        <v>96423.41</v>
      </c>
      <c r="F108" t="s">
        <v>55</v>
      </c>
    </row>
    <row r="109" spans="1:6" x14ac:dyDescent="0.2">
      <c r="A109" t="s">
        <v>53</v>
      </c>
      <c r="B109" t="s">
        <v>15</v>
      </c>
      <c r="C109" t="s">
        <v>8</v>
      </c>
      <c r="D109">
        <v>3476.59</v>
      </c>
      <c r="E109">
        <v>4315.7700000000004</v>
      </c>
      <c r="F109" t="s">
        <v>55</v>
      </c>
    </row>
    <row r="110" spans="1:6" x14ac:dyDescent="0.2">
      <c r="A110" t="s">
        <v>53</v>
      </c>
      <c r="B110" t="s">
        <v>7</v>
      </c>
      <c r="C110" t="s">
        <v>8</v>
      </c>
      <c r="D110">
        <v>34.17</v>
      </c>
      <c r="E110">
        <v>4281.6000000000004</v>
      </c>
      <c r="F110" t="s">
        <v>10</v>
      </c>
    </row>
    <row r="111" spans="1:6" x14ac:dyDescent="0.2">
      <c r="A111" t="s">
        <v>53</v>
      </c>
      <c r="B111" t="s">
        <v>7</v>
      </c>
      <c r="C111" t="s">
        <v>8</v>
      </c>
      <c r="D111">
        <v>8.58</v>
      </c>
      <c r="E111">
        <v>4273.0200000000004</v>
      </c>
      <c r="F111" t="s">
        <v>11</v>
      </c>
    </row>
    <row r="112" spans="1:6" x14ac:dyDescent="0.2">
      <c r="A112" t="s">
        <v>53</v>
      </c>
      <c r="B112" t="s">
        <v>7</v>
      </c>
      <c r="C112" t="s">
        <v>8</v>
      </c>
      <c r="D112">
        <v>4273.0200000000004</v>
      </c>
      <c r="E112">
        <v>0</v>
      </c>
      <c r="F112" t="s">
        <v>12</v>
      </c>
    </row>
    <row r="113" spans="1:6" x14ac:dyDescent="0.2">
      <c r="A113" t="s">
        <v>56</v>
      </c>
      <c r="B113" t="s">
        <v>54</v>
      </c>
      <c r="C113" t="s">
        <v>31</v>
      </c>
      <c r="D113">
        <v>4315.7700000000004</v>
      </c>
      <c r="E113">
        <v>92107.64</v>
      </c>
      <c r="F113" t="s">
        <v>55</v>
      </c>
    </row>
    <row r="114" spans="1:6" x14ac:dyDescent="0.2">
      <c r="A114" t="s">
        <v>56</v>
      </c>
      <c r="B114" t="s">
        <v>15</v>
      </c>
      <c r="C114" t="s">
        <v>8</v>
      </c>
      <c r="D114">
        <v>4315.7700000000004</v>
      </c>
      <c r="E114">
        <v>4315.7700000000004</v>
      </c>
      <c r="F114" t="s">
        <v>55</v>
      </c>
    </row>
    <row r="115" spans="1:6" x14ac:dyDescent="0.2">
      <c r="A115" t="s">
        <v>56</v>
      </c>
      <c r="B115" t="s">
        <v>7</v>
      </c>
      <c r="C115" t="s">
        <v>8</v>
      </c>
      <c r="D115">
        <v>34.17</v>
      </c>
      <c r="E115">
        <v>4281.6000000000004</v>
      </c>
      <c r="F115" t="s">
        <v>10</v>
      </c>
    </row>
    <row r="116" spans="1:6" x14ac:dyDescent="0.2">
      <c r="A116" t="s">
        <v>56</v>
      </c>
      <c r="B116" t="s">
        <v>7</v>
      </c>
      <c r="C116" t="s">
        <v>8</v>
      </c>
      <c r="D116">
        <v>8.58</v>
      </c>
      <c r="E116">
        <v>4273.0200000000004</v>
      </c>
      <c r="F116" t="s">
        <v>11</v>
      </c>
    </row>
    <row r="117" spans="1:6" x14ac:dyDescent="0.2">
      <c r="A117" t="s">
        <v>56</v>
      </c>
      <c r="B117" t="s">
        <v>7</v>
      </c>
      <c r="C117" t="s">
        <v>8</v>
      </c>
      <c r="D117">
        <v>4273.0200000000004</v>
      </c>
      <c r="E117">
        <v>0</v>
      </c>
      <c r="F117" t="s">
        <v>12</v>
      </c>
    </row>
    <row r="118" spans="1:6" x14ac:dyDescent="0.2">
      <c r="A118" t="s">
        <v>57</v>
      </c>
      <c r="B118" t="s">
        <v>54</v>
      </c>
      <c r="C118" t="s">
        <v>31</v>
      </c>
      <c r="D118">
        <v>4315.7700000000004</v>
      </c>
      <c r="E118">
        <v>87791.87</v>
      </c>
      <c r="F118" t="s">
        <v>55</v>
      </c>
    </row>
    <row r="119" spans="1:6" x14ac:dyDescent="0.2">
      <c r="A119" t="s">
        <v>57</v>
      </c>
      <c r="B119" t="s">
        <v>15</v>
      </c>
      <c r="C119" t="s">
        <v>8</v>
      </c>
      <c r="D119">
        <v>4315.7700000000004</v>
      </c>
      <c r="E119">
        <v>4315.7700000000004</v>
      </c>
      <c r="F119" t="s">
        <v>55</v>
      </c>
    </row>
    <row r="120" spans="1:6" x14ac:dyDescent="0.2">
      <c r="A120" t="s">
        <v>57</v>
      </c>
      <c r="B120" t="s">
        <v>7</v>
      </c>
      <c r="C120" t="s">
        <v>8</v>
      </c>
      <c r="D120">
        <v>34.17</v>
      </c>
      <c r="E120">
        <v>4281.6000000000004</v>
      </c>
      <c r="F120" t="s">
        <v>10</v>
      </c>
    </row>
    <row r="121" spans="1:6" x14ac:dyDescent="0.2">
      <c r="A121" t="s">
        <v>57</v>
      </c>
      <c r="B121" t="s">
        <v>7</v>
      </c>
      <c r="C121" t="s">
        <v>8</v>
      </c>
      <c r="D121">
        <v>8.58</v>
      </c>
      <c r="E121">
        <v>4273.0200000000004</v>
      </c>
      <c r="F121" t="s">
        <v>11</v>
      </c>
    </row>
    <row r="122" spans="1:6" x14ac:dyDescent="0.2">
      <c r="A122" t="s">
        <v>57</v>
      </c>
      <c r="B122" t="s">
        <v>7</v>
      </c>
      <c r="C122" t="s">
        <v>8</v>
      </c>
      <c r="D122">
        <v>4273.0200000000004</v>
      </c>
      <c r="E122">
        <v>0</v>
      </c>
      <c r="F122" t="s">
        <v>12</v>
      </c>
    </row>
    <row r="123" spans="1:6" x14ac:dyDescent="0.2">
      <c r="A123" t="s">
        <v>58</v>
      </c>
      <c r="B123" t="s">
        <v>54</v>
      </c>
      <c r="C123" t="s">
        <v>31</v>
      </c>
      <c r="D123">
        <v>4315.76</v>
      </c>
      <c r="E123">
        <v>83476.11</v>
      </c>
      <c r="F123" t="s">
        <v>55</v>
      </c>
    </row>
    <row r="124" spans="1:6" x14ac:dyDescent="0.2">
      <c r="A124" t="s">
        <v>58</v>
      </c>
      <c r="B124" t="s">
        <v>15</v>
      </c>
      <c r="C124" t="s">
        <v>8</v>
      </c>
      <c r="D124">
        <v>4315.76</v>
      </c>
      <c r="E124">
        <v>4315.76</v>
      </c>
      <c r="F124" t="s">
        <v>55</v>
      </c>
    </row>
    <row r="125" spans="1:6" x14ac:dyDescent="0.2">
      <c r="A125" t="s">
        <v>58</v>
      </c>
      <c r="B125" t="s">
        <v>7</v>
      </c>
      <c r="C125" t="s">
        <v>8</v>
      </c>
      <c r="D125">
        <v>34.159999999999997</v>
      </c>
      <c r="E125">
        <v>4281.6000000000004</v>
      </c>
      <c r="F125" t="s">
        <v>10</v>
      </c>
    </row>
    <row r="126" spans="1:6" x14ac:dyDescent="0.2">
      <c r="A126" t="s">
        <v>58</v>
      </c>
      <c r="B126" t="s">
        <v>7</v>
      </c>
      <c r="C126" t="s">
        <v>8</v>
      </c>
      <c r="D126">
        <v>8.58</v>
      </c>
      <c r="E126">
        <v>4273.0200000000004</v>
      </c>
      <c r="F126" t="s">
        <v>11</v>
      </c>
    </row>
    <row r="127" spans="1:6" x14ac:dyDescent="0.2">
      <c r="A127" t="s">
        <v>58</v>
      </c>
      <c r="B127" t="s">
        <v>7</v>
      </c>
      <c r="C127" t="s">
        <v>8</v>
      </c>
      <c r="D127">
        <v>4273.0200000000004</v>
      </c>
      <c r="E127">
        <v>0</v>
      </c>
      <c r="F127" t="s">
        <v>12</v>
      </c>
    </row>
    <row r="128" spans="1:6" x14ac:dyDescent="0.2">
      <c r="A128" t="s">
        <v>59</v>
      </c>
      <c r="B128" t="s">
        <v>54</v>
      </c>
      <c r="C128" t="s">
        <v>31</v>
      </c>
      <c r="D128">
        <v>4315.7700000000004</v>
      </c>
      <c r="E128">
        <v>79160.34</v>
      </c>
      <c r="F128" t="s">
        <v>55</v>
      </c>
    </row>
    <row r="129" spans="1:6" x14ac:dyDescent="0.2">
      <c r="A129" t="s">
        <v>59</v>
      </c>
      <c r="B129" t="s">
        <v>15</v>
      </c>
      <c r="C129" t="s">
        <v>8</v>
      </c>
      <c r="D129">
        <v>4315.7700000000004</v>
      </c>
      <c r="E129">
        <v>4315.7700000000004</v>
      </c>
      <c r="F129" t="s">
        <v>55</v>
      </c>
    </row>
    <row r="130" spans="1:6" x14ac:dyDescent="0.2">
      <c r="A130" t="s">
        <v>59</v>
      </c>
      <c r="B130" t="s">
        <v>7</v>
      </c>
      <c r="C130" t="s">
        <v>8</v>
      </c>
      <c r="D130">
        <v>34.17</v>
      </c>
      <c r="E130">
        <v>4281.6000000000004</v>
      </c>
      <c r="F130" t="s">
        <v>10</v>
      </c>
    </row>
    <row r="131" spans="1:6" x14ac:dyDescent="0.2">
      <c r="A131" t="s">
        <v>59</v>
      </c>
      <c r="B131" t="s">
        <v>7</v>
      </c>
      <c r="C131" t="s">
        <v>8</v>
      </c>
      <c r="D131">
        <v>8.58</v>
      </c>
      <c r="E131">
        <v>4273.0200000000004</v>
      </c>
      <c r="F131" t="s">
        <v>11</v>
      </c>
    </row>
    <row r="132" spans="1:6" x14ac:dyDescent="0.2">
      <c r="A132" t="s">
        <v>59</v>
      </c>
      <c r="B132" t="s">
        <v>7</v>
      </c>
      <c r="C132" t="s">
        <v>8</v>
      </c>
      <c r="D132">
        <v>4273.0200000000004</v>
      </c>
      <c r="E132">
        <v>0</v>
      </c>
      <c r="F132" t="s">
        <v>12</v>
      </c>
    </row>
    <row r="133" spans="1:6" x14ac:dyDescent="0.2">
      <c r="A133" t="s">
        <v>60</v>
      </c>
      <c r="B133" t="s">
        <v>54</v>
      </c>
      <c r="C133" t="s">
        <v>31</v>
      </c>
      <c r="D133">
        <v>4315.76</v>
      </c>
      <c r="E133">
        <v>74844.58</v>
      </c>
      <c r="F133" t="s">
        <v>55</v>
      </c>
    </row>
    <row r="134" spans="1:6" x14ac:dyDescent="0.2">
      <c r="A134" t="s">
        <v>60</v>
      </c>
      <c r="B134" t="s">
        <v>15</v>
      </c>
      <c r="C134" t="s">
        <v>8</v>
      </c>
      <c r="D134">
        <v>4315.76</v>
      </c>
      <c r="E134">
        <v>4315.76</v>
      </c>
      <c r="F134" t="s">
        <v>55</v>
      </c>
    </row>
    <row r="135" spans="1:6" x14ac:dyDescent="0.2">
      <c r="A135" t="s">
        <v>60</v>
      </c>
      <c r="B135" t="s">
        <v>7</v>
      </c>
      <c r="C135" t="s">
        <v>8</v>
      </c>
      <c r="D135">
        <v>34.159999999999997</v>
      </c>
      <c r="E135">
        <v>4281.6000000000004</v>
      </c>
      <c r="F135" t="s">
        <v>10</v>
      </c>
    </row>
    <row r="136" spans="1:6" x14ac:dyDescent="0.2">
      <c r="A136" t="s">
        <v>60</v>
      </c>
      <c r="B136" t="s">
        <v>7</v>
      </c>
      <c r="C136" t="s">
        <v>8</v>
      </c>
      <c r="D136">
        <v>8.58</v>
      </c>
      <c r="E136">
        <v>4273.0200000000004</v>
      </c>
      <c r="F136" t="s">
        <v>11</v>
      </c>
    </row>
    <row r="137" spans="1:6" x14ac:dyDescent="0.2">
      <c r="A137" t="s">
        <v>60</v>
      </c>
      <c r="B137" t="s">
        <v>7</v>
      </c>
      <c r="C137" t="s">
        <v>8</v>
      </c>
      <c r="D137">
        <v>4273.0200000000004</v>
      </c>
      <c r="E137">
        <v>0</v>
      </c>
      <c r="F137" t="s">
        <v>12</v>
      </c>
    </row>
    <row r="138" spans="1:6" x14ac:dyDescent="0.2">
      <c r="A138" t="s">
        <v>61</v>
      </c>
      <c r="B138" t="s">
        <v>54</v>
      </c>
      <c r="C138" t="s">
        <v>31</v>
      </c>
      <c r="D138">
        <v>4315.76</v>
      </c>
      <c r="E138">
        <v>70528.820000000007</v>
      </c>
      <c r="F138" t="s">
        <v>55</v>
      </c>
    </row>
    <row r="139" spans="1:6" x14ac:dyDescent="0.2">
      <c r="A139" t="s">
        <v>61</v>
      </c>
      <c r="B139" t="s">
        <v>15</v>
      </c>
      <c r="C139" t="s">
        <v>8</v>
      </c>
      <c r="D139">
        <v>4315.76</v>
      </c>
      <c r="E139">
        <v>4315.76</v>
      </c>
      <c r="F139" t="s">
        <v>55</v>
      </c>
    </row>
    <row r="140" spans="1:6" x14ac:dyDescent="0.2">
      <c r="A140" t="s">
        <v>61</v>
      </c>
      <c r="B140" t="s">
        <v>7</v>
      </c>
      <c r="C140" t="s">
        <v>8</v>
      </c>
      <c r="D140">
        <v>34.159999999999997</v>
      </c>
      <c r="E140">
        <v>4281.6000000000004</v>
      </c>
      <c r="F140" t="s">
        <v>10</v>
      </c>
    </row>
    <row r="141" spans="1:6" x14ac:dyDescent="0.2">
      <c r="A141" t="s">
        <v>61</v>
      </c>
      <c r="B141" t="s">
        <v>7</v>
      </c>
      <c r="C141" t="s">
        <v>8</v>
      </c>
      <c r="D141">
        <v>8.58</v>
      </c>
      <c r="E141">
        <v>4273.0200000000004</v>
      </c>
      <c r="F141" t="s">
        <v>11</v>
      </c>
    </row>
    <row r="142" spans="1:6" x14ac:dyDescent="0.2">
      <c r="A142" t="s">
        <v>61</v>
      </c>
      <c r="B142" t="s">
        <v>7</v>
      </c>
      <c r="C142" t="s">
        <v>8</v>
      </c>
      <c r="D142">
        <v>4273.0200000000004</v>
      </c>
      <c r="E142">
        <v>0</v>
      </c>
      <c r="F142" t="s">
        <v>12</v>
      </c>
    </row>
    <row r="143" spans="1:6" x14ac:dyDescent="0.2">
      <c r="A143" t="s">
        <v>62</v>
      </c>
      <c r="B143" t="s">
        <v>54</v>
      </c>
      <c r="C143" t="s">
        <v>31</v>
      </c>
      <c r="D143">
        <v>4315.7700000000004</v>
      </c>
      <c r="E143">
        <v>66213.05</v>
      </c>
      <c r="F143" t="s">
        <v>55</v>
      </c>
    </row>
    <row r="144" spans="1:6" x14ac:dyDescent="0.2">
      <c r="A144" t="s">
        <v>62</v>
      </c>
      <c r="B144" t="s">
        <v>15</v>
      </c>
      <c r="C144" t="s">
        <v>8</v>
      </c>
      <c r="D144">
        <v>4315.7700000000004</v>
      </c>
      <c r="E144">
        <v>4315.7700000000004</v>
      </c>
      <c r="F144" t="s">
        <v>55</v>
      </c>
    </row>
    <row r="145" spans="1:13" x14ac:dyDescent="0.2">
      <c r="A145" t="s">
        <v>62</v>
      </c>
      <c r="B145" t="s">
        <v>7</v>
      </c>
      <c r="C145" t="s">
        <v>8</v>
      </c>
      <c r="D145">
        <v>34.17</v>
      </c>
      <c r="E145">
        <v>4281.6000000000004</v>
      </c>
      <c r="F145" t="s">
        <v>10</v>
      </c>
    </row>
    <row r="146" spans="1:13" x14ac:dyDescent="0.2">
      <c r="A146" t="s">
        <v>62</v>
      </c>
      <c r="B146" t="s">
        <v>7</v>
      </c>
      <c r="C146" t="s">
        <v>8</v>
      </c>
      <c r="D146">
        <v>8.58</v>
      </c>
      <c r="E146">
        <v>4273.0200000000004</v>
      </c>
      <c r="F146" t="s">
        <v>11</v>
      </c>
    </row>
    <row r="147" spans="1:13" x14ac:dyDescent="0.2">
      <c r="A147" t="s">
        <v>62</v>
      </c>
      <c r="B147" t="s">
        <v>7</v>
      </c>
      <c r="C147" t="s">
        <v>8</v>
      </c>
      <c r="D147">
        <v>4273.0200000000004</v>
      </c>
      <c r="E147">
        <v>0</v>
      </c>
      <c r="F147" t="s">
        <v>12</v>
      </c>
    </row>
    <row r="148" spans="1:13" x14ac:dyDescent="0.2">
      <c r="A148" t="s">
        <v>63</v>
      </c>
      <c r="B148" t="s">
        <v>54</v>
      </c>
      <c r="C148" t="s">
        <v>31</v>
      </c>
      <c r="D148">
        <v>4315.7700000000004</v>
      </c>
      <c r="E148">
        <v>61897.279999999999</v>
      </c>
      <c r="F148" t="s">
        <v>55</v>
      </c>
    </row>
    <row r="149" spans="1:13" x14ac:dyDescent="0.2">
      <c r="A149" t="s">
        <v>63</v>
      </c>
      <c r="B149" t="s">
        <v>15</v>
      </c>
      <c r="C149" t="s">
        <v>8</v>
      </c>
      <c r="D149">
        <v>4315.7700000000004</v>
      </c>
      <c r="E149">
        <v>4315.7700000000004</v>
      </c>
      <c r="F149" t="s">
        <v>55</v>
      </c>
    </row>
    <row r="150" spans="1:13" x14ac:dyDescent="0.2">
      <c r="A150" t="s">
        <v>63</v>
      </c>
      <c r="B150" t="s">
        <v>7</v>
      </c>
      <c r="C150" t="s">
        <v>8</v>
      </c>
      <c r="D150">
        <v>34.17</v>
      </c>
      <c r="E150">
        <v>4281.6000000000004</v>
      </c>
      <c r="F150" t="s">
        <v>10</v>
      </c>
    </row>
    <row r="151" spans="1:13" x14ac:dyDescent="0.2">
      <c r="A151" t="s">
        <v>63</v>
      </c>
      <c r="B151" t="s">
        <v>7</v>
      </c>
      <c r="C151" t="s">
        <v>8</v>
      </c>
      <c r="D151">
        <v>8.58</v>
      </c>
      <c r="E151">
        <v>4273.0200000000004</v>
      </c>
      <c r="F151" t="s">
        <v>11</v>
      </c>
    </row>
    <row r="152" spans="1:13" x14ac:dyDescent="0.2">
      <c r="A152" t="s">
        <v>63</v>
      </c>
      <c r="B152" t="s">
        <v>7</v>
      </c>
      <c r="C152" t="s">
        <v>8</v>
      </c>
      <c r="D152">
        <v>4273.0200000000004</v>
      </c>
      <c r="E152">
        <v>0</v>
      </c>
      <c r="F152" t="s">
        <v>12</v>
      </c>
    </row>
    <row r="153" spans="1:13" x14ac:dyDescent="0.2">
      <c r="A153" t="s">
        <v>64</v>
      </c>
      <c r="B153" t="s">
        <v>54</v>
      </c>
      <c r="C153" t="s">
        <v>31</v>
      </c>
      <c r="D153">
        <v>4315.78</v>
      </c>
      <c r="E153">
        <v>57581.5</v>
      </c>
      <c r="F153" t="s">
        <v>55</v>
      </c>
    </row>
    <row r="154" spans="1:13" x14ac:dyDescent="0.2">
      <c r="A154" t="s">
        <v>64</v>
      </c>
      <c r="B154" t="s">
        <v>15</v>
      </c>
      <c r="C154" t="s">
        <v>8</v>
      </c>
      <c r="D154">
        <v>4315.78</v>
      </c>
      <c r="E154">
        <v>4315.78</v>
      </c>
      <c r="F154" t="s">
        <v>55</v>
      </c>
    </row>
    <row r="155" spans="1:13" x14ac:dyDescent="0.2">
      <c r="A155" t="s">
        <v>64</v>
      </c>
      <c r="B155" t="s">
        <v>7</v>
      </c>
      <c r="C155" t="s">
        <v>8</v>
      </c>
      <c r="D155">
        <v>34.159999999999997</v>
      </c>
      <c r="E155">
        <v>4281.62</v>
      </c>
      <c r="F155" t="s">
        <v>10</v>
      </c>
    </row>
    <row r="156" spans="1:13" x14ac:dyDescent="0.2">
      <c r="A156" t="s">
        <v>64</v>
      </c>
      <c r="B156" t="s">
        <v>7</v>
      </c>
      <c r="C156" t="s">
        <v>8</v>
      </c>
      <c r="D156">
        <v>8.6199999999999992</v>
      </c>
      <c r="E156">
        <v>4273</v>
      </c>
      <c r="F156" t="s">
        <v>11</v>
      </c>
    </row>
    <row r="157" spans="1:13" x14ac:dyDescent="0.2">
      <c r="A157" t="s">
        <v>64</v>
      </c>
      <c r="B157" t="s">
        <v>7</v>
      </c>
      <c r="C157" t="s">
        <v>8</v>
      </c>
      <c r="D157">
        <v>4273</v>
      </c>
      <c r="E157">
        <v>0</v>
      </c>
      <c r="F157" t="s">
        <v>12</v>
      </c>
    </row>
    <row r="158" spans="1:13" x14ac:dyDescent="0.2">
      <c r="A158" t="s">
        <v>65</v>
      </c>
      <c r="B158" t="s">
        <v>29</v>
      </c>
      <c r="C158" t="s">
        <v>8</v>
      </c>
      <c r="E158">
        <v>0</v>
      </c>
      <c r="F158" t="s">
        <v>30</v>
      </c>
      <c r="J158">
        <f>SUMIFS(D96:D157,B96:B157,"Deposit",C96:C157,"Savings")</f>
        <v>52573.740000000005</v>
      </c>
      <c r="K158">
        <f>SUMIFS(D96:D157,B96:B157,"Payment",C96:C157,"Savings")</f>
        <v>52573.740000000027</v>
      </c>
      <c r="L158">
        <f>SUMIFS(D96:D157,B96:B157,"Withdraw",C96:C157,"Savings")</f>
        <v>0</v>
      </c>
      <c r="M158">
        <f>ROUND(M84+J158-K158-L158,2)</f>
        <v>0</v>
      </c>
    </row>
    <row r="159" spans="1:13" x14ac:dyDescent="0.2">
      <c r="A159" t="s">
        <v>65</v>
      </c>
      <c r="B159" t="s">
        <v>29</v>
      </c>
      <c r="C159" t="s">
        <v>31</v>
      </c>
      <c r="E159">
        <v>57581.5</v>
      </c>
      <c r="F159" t="s">
        <v>30</v>
      </c>
      <c r="J159">
        <f>SUMIFS(D96:D157,B96:B157,"Deposit",C96:C157,"Brokerage")</f>
        <v>0</v>
      </c>
      <c r="L159">
        <f>SUMIFS(D96:D157,B96:B157,"Withdraw",C96:C157,"Brokerage")</f>
        <v>42318.5</v>
      </c>
      <c r="M159">
        <f>ROUND(M85+J159-K159-L159,2)</f>
        <v>57581.5</v>
      </c>
    </row>
    <row r="160" spans="1:13" x14ac:dyDescent="0.2">
      <c r="A160" t="s">
        <v>65</v>
      </c>
      <c r="B160" t="s">
        <v>29</v>
      </c>
      <c r="C160" t="s">
        <v>32</v>
      </c>
      <c r="E160">
        <v>1000000</v>
      </c>
      <c r="F160" t="s">
        <v>30</v>
      </c>
      <c r="J160">
        <f>SUMIFS(D96:D157,B96:B157,"Deposit",C96:C157,"IRA")</f>
        <v>0</v>
      </c>
      <c r="L160">
        <f>SUMIFS(D96:D157,B96:B157,"Withdraw",C96:C157,"IRA")</f>
        <v>0</v>
      </c>
      <c r="M160">
        <f>ROUND(M86+J160-K160-L160,2)</f>
        <v>1000000</v>
      </c>
    </row>
    <row r="161" spans="1:15" x14ac:dyDescent="0.2">
      <c r="A161" t="s">
        <v>65</v>
      </c>
      <c r="B161" t="s">
        <v>29</v>
      </c>
      <c r="C161" t="s">
        <v>33</v>
      </c>
      <c r="E161">
        <v>20000</v>
      </c>
      <c r="F161" t="s">
        <v>30</v>
      </c>
      <c r="J161">
        <f>SUMIFS(D96:D157,B96:B157,"Deposit",C96:C157,"Roth")</f>
        <v>0</v>
      </c>
      <c r="L161">
        <f>SUMIFS(D96:D157,B96:B157,"Withdraw",C96:C157,"Roth")</f>
        <v>0</v>
      </c>
      <c r="M161">
        <f>ROUND(M87+J161-K161-L161,2)</f>
        <v>20000</v>
      </c>
    </row>
    <row r="162" spans="1:15" x14ac:dyDescent="0.2">
      <c r="A162" t="s">
        <v>65</v>
      </c>
      <c r="B162" t="s">
        <v>34</v>
      </c>
      <c r="C162" t="s">
        <v>35</v>
      </c>
      <c r="E162">
        <v>635.82000000000005</v>
      </c>
      <c r="F162" t="s">
        <v>36</v>
      </c>
      <c r="J162">
        <f>SUMIFS(D96:D157,B96:B157,"Deposit",C96:C157,"Savings",F96:F157,"*Employment income*")</f>
        <v>10255.24</v>
      </c>
      <c r="K162">
        <f>ROUND(J162*6.2%,2)</f>
        <v>635.82000000000005</v>
      </c>
    </row>
    <row r="163" spans="1:15" x14ac:dyDescent="0.2">
      <c r="A163" t="s">
        <v>65</v>
      </c>
      <c r="B163" t="s">
        <v>34</v>
      </c>
      <c r="C163" t="s">
        <v>37</v>
      </c>
      <c r="E163">
        <v>148.69999999999999</v>
      </c>
      <c r="F163" t="s">
        <v>38</v>
      </c>
      <c r="J163">
        <f>J162</f>
        <v>10255.24</v>
      </c>
      <c r="K163">
        <f>ROUND(J163*1.45%,2)</f>
        <v>148.69999999999999</v>
      </c>
    </row>
    <row r="164" spans="1:15" x14ac:dyDescent="0.2">
      <c r="A164" t="s">
        <v>65</v>
      </c>
      <c r="B164" t="s">
        <v>34</v>
      </c>
      <c r="C164" t="s">
        <v>39</v>
      </c>
      <c r="E164">
        <v>0</v>
      </c>
      <c r="F164" t="s">
        <v>40</v>
      </c>
    </row>
    <row r="165" spans="1:15" x14ac:dyDescent="0.2">
      <c r="A165" t="s">
        <v>65</v>
      </c>
      <c r="B165" t="s">
        <v>34</v>
      </c>
      <c r="C165" t="s">
        <v>41</v>
      </c>
      <c r="E165">
        <v>31738.880000000001</v>
      </c>
      <c r="F165" t="s">
        <v>42</v>
      </c>
      <c r="L165">
        <f>ROUND(SUM(L159:L159)*3/4,2)</f>
        <v>31738.880000000001</v>
      </c>
    </row>
    <row r="166" spans="1:15" x14ac:dyDescent="0.2">
      <c r="A166" t="s">
        <v>65</v>
      </c>
      <c r="B166" t="s">
        <v>34</v>
      </c>
      <c r="C166" t="s">
        <v>43</v>
      </c>
      <c r="E166">
        <v>41994.12</v>
      </c>
      <c r="F166" t="s">
        <v>44</v>
      </c>
      <c r="J166">
        <f>J162</f>
        <v>10255.24</v>
      </c>
      <c r="K166">
        <v>0</v>
      </c>
      <c r="L166">
        <f>L165</f>
        <v>31738.880000000001</v>
      </c>
      <c r="M166">
        <f>L160</f>
        <v>0</v>
      </c>
      <c r="O166">
        <f>SUM(J166:M166)</f>
        <v>41994.12</v>
      </c>
    </row>
    <row r="167" spans="1:15" x14ac:dyDescent="0.2">
      <c r="A167" t="s">
        <v>65</v>
      </c>
      <c r="B167" t="s">
        <v>34</v>
      </c>
      <c r="C167" t="s">
        <v>45</v>
      </c>
      <c r="E167">
        <v>0</v>
      </c>
      <c r="F167" t="s">
        <v>46</v>
      </c>
    </row>
    <row r="168" spans="1:15" x14ac:dyDescent="0.2">
      <c r="A168" t="s">
        <v>65</v>
      </c>
      <c r="B168" t="s">
        <v>34</v>
      </c>
      <c r="C168" t="s">
        <v>47</v>
      </c>
      <c r="E168">
        <v>410</v>
      </c>
      <c r="F168" t="s">
        <v>48</v>
      </c>
      <c r="J168" t="s">
        <v>185</v>
      </c>
      <c r="K168">
        <f>SUMIFS(D96:D157,B96:B157,"Withdraw",C96:C157,"IRA",F96:F157,"=*ROTH conversion*")</f>
        <v>0</v>
      </c>
      <c r="M168" t="s">
        <v>186</v>
      </c>
      <c r="N168">
        <f>SUMIFS(D96:D157,B96:B157,"Withdraw",C96:C157,"IRA",F96:F157,"=*RMD*")</f>
        <v>0</v>
      </c>
    </row>
    <row r="169" spans="1:15" x14ac:dyDescent="0.2">
      <c r="A169" t="s">
        <v>65</v>
      </c>
      <c r="B169" t="s">
        <v>34</v>
      </c>
      <c r="C169" t="s">
        <v>49</v>
      </c>
      <c r="E169">
        <v>103</v>
      </c>
      <c r="F169" t="s">
        <v>50</v>
      </c>
    </row>
    <row r="170" spans="1:15" x14ac:dyDescent="0.2">
      <c r="A170" t="s">
        <v>66</v>
      </c>
      <c r="B170" t="s">
        <v>54</v>
      </c>
      <c r="C170" t="s">
        <v>31</v>
      </c>
      <c r="D170">
        <v>4382.08</v>
      </c>
      <c r="E170">
        <v>53199.42</v>
      </c>
      <c r="F170" t="s">
        <v>55</v>
      </c>
    </row>
    <row r="171" spans="1:15" x14ac:dyDescent="0.2">
      <c r="A171" t="s">
        <v>66</v>
      </c>
      <c r="B171" t="s">
        <v>15</v>
      </c>
      <c r="C171" t="s">
        <v>8</v>
      </c>
      <c r="D171">
        <v>4382.08</v>
      </c>
      <c r="E171">
        <v>4382.08</v>
      </c>
      <c r="F171" t="s">
        <v>55</v>
      </c>
    </row>
    <row r="172" spans="1:15" x14ac:dyDescent="0.2">
      <c r="A172" t="s">
        <v>66</v>
      </c>
      <c r="B172" t="s">
        <v>7</v>
      </c>
      <c r="C172" t="s">
        <v>8</v>
      </c>
      <c r="D172">
        <v>4382.08</v>
      </c>
      <c r="E172">
        <v>0</v>
      </c>
      <c r="F172" t="s">
        <v>12</v>
      </c>
    </row>
    <row r="173" spans="1:15" x14ac:dyDescent="0.2">
      <c r="A173" t="s">
        <v>67</v>
      </c>
      <c r="B173" t="s">
        <v>54</v>
      </c>
      <c r="C173" t="s">
        <v>31</v>
      </c>
      <c r="D173">
        <v>4382.08</v>
      </c>
      <c r="E173">
        <v>48817.34</v>
      </c>
      <c r="F173" t="s">
        <v>55</v>
      </c>
    </row>
    <row r="174" spans="1:15" x14ac:dyDescent="0.2">
      <c r="A174" t="s">
        <v>67</v>
      </c>
      <c r="B174" t="s">
        <v>15</v>
      </c>
      <c r="C174" t="s">
        <v>8</v>
      </c>
      <c r="D174">
        <v>4382.08</v>
      </c>
      <c r="E174">
        <v>4382.08</v>
      </c>
      <c r="F174" t="s">
        <v>55</v>
      </c>
    </row>
    <row r="175" spans="1:15" x14ac:dyDescent="0.2">
      <c r="A175" t="s">
        <v>67</v>
      </c>
      <c r="B175" t="s">
        <v>7</v>
      </c>
      <c r="C175" t="s">
        <v>8</v>
      </c>
      <c r="D175">
        <v>4382.08</v>
      </c>
      <c r="E175">
        <v>0</v>
      </c>
      <c r="F175" t="s">
        <v>12</v>
      </c>
    </row>
    <row r="176" spans="1:15" x14ac:dyDescent="0.2">
      <c r="A176" t="s">
        <v>68</v>
      </c>
      <c r="B176" t="s">
        <v>54</v>
      </c>
      <c r="C176" t="s">
        <v>31</v>
      </c>
      <c r="D176">
        <v>4382.08</v>
      </c>
      <c r="E176">
        <v>44435.26</v>
      </c>
      <c r="F176" t="s">
        <v>55</v>
      </c>
    </row>
    <row r="177" spans="1:6" x14ac:dyDescent="0.2">
      <c r="A177" t="s">
        <v>68</v>
      </c>
      <c r="B177" t="s">
        <v>15</v>
      </c>
      <c r="C177" t="s">
        <v>8</v>
      </c>
      <c r="D177">
        <v>4382.08</v>
      </c>
      <c r="E177">
        <v>4382.08</v>
      </c>
      <c r="F177" t="s">
        <v>55</v>
      </c>
    </row>
    <row r="178" spans="1:6" x14ac:dyDescent="0.2">
      <c r="A178" t="s">
        <v>68</v>
      </c>
      <c r="B178" t="s">
        <v>7</v>
      </c>
      <c r="C178" t="s">
        <v>8</v>
      </c>
      <c r="D178">
        <v>4382.08</v>
      </c>
      <c r="E178">
        <v>0</v>
      </c>
      <c r="F178" t="s">
        <v>12</v>
      </c>
    </row>
    <row r="179" spans="1:6" x14ac:dyDescent="0.2">
      <c r="A179" t="s">
        <v>69</v>
      </c>
      <c r="B179" t="s">
        <v>54</v>
      </c>
      <c r="C179" t="s">
        <v>31</v>
      </c>
      <c r="D179">
        <v>4382.08</v>
      </c>
      <c r="E179">
        <v>40053.18</v>
      </c>
      <c r="F179" t="s">
        <v>55</v>
      </c>
    </row>
    <row r="180" spans="1:6" x14ac:dyDescent="0.2">
      <c r="A180" t="s">
        <v>69</v>
      </c>
      <c r="B180" t="s">
        <v>15</v>
      </c>
      <c r="C180" t="s">
        <v>8</v>
      </c>
      <c r="D180">
        <v>4382.08</v>
      </c>
      <c r="E180">
        <v>4382.08</v>
      </c>
      <c r="F180" t="s">
        <v>55</v>
      </c>
    </row>
    <row r="181" spans="1:6" x14ac:dyDescent="0.2">
      <c r="A181" t="s">
        <v>69</v>
      </c>
      <c r="B181" t="s">
        <v>7</v>
      </c>
      <c r="C181" t="s">
        <v>8</v>
      </c>
      <c r="D181">
        <v>4382.08</v>
      </c>
      <c r="E181">
        <v>0</v>
      </c>
      <c r="F181" t="s">
        <v>12</v>
      </c>
    </row>
    <row r="182" spans="1:6" x14ac:dyDescent="0.2">
      <c r="A182" t="s">
        <v>70</v>
      </c>
      <c r="B182" t="s">
        <v>54</v>
      </c>
      <c r="C182" t="s">
        <v>31</v>
      </c>
      <c r="D182">
        <v>4382.08</v>
      </c>
      <c r="E182">
        <v>35671.1</v>
      </c>
      <c r="F182" t="s">
        <v>55</v>
      </c>
    </row>
    <row r="183" spans="1:6" x14ac:dyDescent="0.2">
      <c r="A183" t="s">
        <v>70</v>
      </c>
      <c r="B183" t="s">
        <v>15</v>
      </c>
      <c r="C183" t="s">
        <v>8</v>
      </c>
      <c r="D183">
        <v>4382.08</v>
      </c>
      <c r="E183">
        <v>4382.08</v>
      </c>
      <c r="F183" t="s">
        <v>55</v>
      </c>
    </row>
    <row r="184" spans="1:6" x14ac:dyDescent="0.2">
      <c r="A184" t="s">
        <v>70</v>
      </c>
      <c r="B184" t="s">
        <v>7</v>
      </c>
      <c r="C184" t="s">
        <v>8</v>
      </c>
      <c r="D184">
        <v>4382.08</v>
      </c>
      <c r="E184">
        <v>0</v>
      </c>
      <c r="F184" t="s">
        <v>12</v>
      </c>
    </row>
    <row r="185" spans="1:6" x14ac:dyDescent="0.2">
      <c r="A185" t="s">
        <v>71</v>
      </c>
      <c r="B185" t="s">
        <v>54</v>
      </c>
      <c r="C185" t="s">
        <v>31</v>
      </c>
      <c r="D185">
        <v>4382.08</v>
      </c>
      <c r="E185">
        <v>31289.02</v>
      </c>
      <c r="F185" t="s">
        <v>55</v>
      </c>
    </row>
    <row r="186" spans="1:6" x14ac:dyDescent="0.2">
      <c r="A186" t="s">
        <v>71</v>
      </c>
      <c r="B186" t="s">
        <v>15</v>
      </c>
      <c r="C186" t="s">
        <v>8</v>
      </c>
      <c r="D186">
        <v>4382.08</v>
      </c>
      <c r="E186">
        <v>4382.08</v>
      </c>
      <c r="F186" t="s">
        <v>55</v>
      </c>
    </row>
    <row r="187" spans="1:6" x14ac:dyDescent="0.2">
      <c r="A187" t="s">
        <v>71</v>
      </c>
      <c r="B187" t="s">
        <v>7</v>
      </c>
      <c r="C187" t="s">
        <v>8</v>
      </c>
      <c r="D187">
        <v>4382.08</v>
      </c>
      <c r="E187">
        <v>0</v>
      </c>
      <c r="F187" t="s">
        <v>12</v>
      </c>
    </row>
    <row r="188" spans="1:6" x14ac:dyDescent="0.2">
      <c r="A188" t="s">
        <v>72</v>
      </c>
      <c r="B188" t="s">
        <v>54</v>
      </c>
      <c r="C188" t="s">
        <v>31</v>
      </c>
      <c r="D188">
        <v>4382.08</v>
      </c>
      <c r="E188">
        <v>26906.94</v>
      </c>
      <c r="F188" t="s">
        <v>55</v>
      </c>
    </row>
    <row r="189" spans="1:6" x14ac:dyDescent="0.2">
      <c r="A189" t="s">
        <v>72</v>
      </c>
      <c r="B189" t="s">
        <v>15</v>
      </c>
      <c r="C189" t="s">
        <v>8</v>
      </c>
      <c r="D189">
        <v>4382.08</v>
      </c>
      <c r="E189">
        <v>4382.08</v>
      </c>
      <c r="F189" t="s">
        <v>55</v>
      </c>
    </row>
    <row r="190" spans="1:6" x14ac:dyDescent="0.2">
      <c r="A190" t="s">
        <v>72</v>
      </c>
      <c r="B190" t="s">
        <v>7</v>
      </c>
      <c r="C190" t="s">
        <v>8</v>
      </c>
      <c r="D190">
        <v>4382.08</v>
      </c>
      <c r="E190">
        <v>0</v>
      </c>
      <c r="F190" t="s">
        <v>12</v>
      </c>
    </row>
    <row r="191" spans="1:6" x14ac:dyDescent="0.2">
      <c r="A191" t="s">
        <v>73</v>
      </c>
      <c r="B191" t="s">
        <v>54</v>
      </c>
      <c r="C191" t="s">
        <v>31</v>
      </c>
      <c r="D191">
        <v>4382.08</v>
      </c>
      <c r="E191">
        <v>22524.86</v>
      </c>
      <c r="F191" t="s">
        <v>55</v>
      </c>
    </row>
    <row r="192" spans="1:6" x14ac:dyDescent="0.2">
      <c r="A192" t="s">
        <v>73</v>
      </c>
      <c r="B192" t="s">
        <v>15</v>
      </c>
      <c r="C192" t="s">
        <v>8</v>
      </c>
      <c r="D192">
        <v>4382.08</v>
      </c>
      <c r="E192">
        <v>4382.08</v>
      </c>
      <c r="F192" t="s">
        <v>55</v>
      </c>
    </row>
    <row r="193" spans="1:13" x14ac:dyDescent="0.2">
      <c r="A193" t="s">
        <v>73</v>
      </c>
      <c r="B193" t="s">
        <v>7</v>
      </c>
      <c r="C193" t="s">
        <v>8</v>
      </c>
      <c r="D193">
        <v>4382.08</v>
      </c>
      <c r="E193">
        <v>0</v>
      </c>
      <c r="F193" t="s">
        <v>12</v>
      </c>
    </row>
    <row r="194" spans="1:13" x14ac:dyDescent="0.2">
      <c r="A194" t="s">
        <v>74</v>
      </c>
      <c r="B194" t="s">
        <v>54</v>
      </c>
      <c r="C194" t="s">
        <v>31</v>
      </c>
      <c r="D194">
        <v>4382.08</v>
      </c>
      <c r="E194">
        <v>18142.78</v>
      </c>
      <c r="F194" t="s">
        <v>55</v>
      </c>
    </row>
    <row r="195" spans="1:13" x14ac:dyDescent="0.2">
      <c r="A195" t="s">
        <v>74</v>
      </c>
      <c r="B195" t="s">
        <v>15</v>
      </c>
      <c r="C195" t="s">
        <v>8</v>
      </c>
      <c r="D195">
        <v>4382.08</v>
      </c>
      <c r="E195">
        <v>4382.08</v>
      </c>
      <c r="F195" t="s">
        <v>55</v>
      </c>
    </row>
    <row r="196" spans="1:13" x14ac:dyDescent="0.2">
      <c r="A196" t="s">
        <v>74</v>
      </c>
      <c r="B196" t="s">
        <v>7</v>
      </c>
      <c r="C196" t="s">
        <v>8</v>
      </c>
      <c r="D196">
        <v>4382.08</v>
      </c>
      <c r="E196">
        <v>0</v>
      </c>
      <c r="F196" t="s">
        <v>12</v>
      </c>
    </row>
    <row r="197" spans="1:13" x14ac:dyDescent="0.2">
      <c r="A197" t="s">
        <v>75</v>
      </c>
      <c r="B197" t="s">
        <v>54</v>
      </c>
      <c r="C197" t="s">
        <v>31</v>
      </c>
      <c r="D197">
        <v>4382.08</v>
      </c>
      <c r="E197">
        <v>13760.7</v>
      </c>
      <c r="F197" t="s">
        <v>55</v>
      </c>
    </row>
    <row r="198" spans="1:13" x14ac:dyDescent="0.2">
      <c r="A198" t="s">
        <v>75</v>
      </c>
      <c r="B198" t="s">
        <v>15</v>
      </c>
      <c r="C198" t="s">
        <v>8</v>
      </c>
      <c r="D198">
        <v>4382.08</v>
      </c>
      <c r="E198">
        <v>4382.08</v>
      </c>
      <c r="F198" t="s">
        <v>55</v>
      </c>
    </row>
    <row r="199" spans="1:13" x14ac:dyDescent="0.2">
      <c r="A199" t="s">
        <v>75</v>
      </c>
      <c r="B199" t="s">
        <v>7</v>
      </c>
      <c r="C199" t="s">
        <v>8</v>
      </c>
      <c r="D199">
        <v>4382.08</v>
      </c>
      <c r="E199">
        <v>0</v>
      </c>
      <c r="F199" t="s">
        <v>12</v>
      </c>
    </row>
    <row r="200" spans="1:13" x14ac:dyDescent="0.2">
      <c r="A200" t="s">
        <v>76</v>
      </c>
      <c r="B200" t="s">
        <v>54</v>
      </c>
      <c r="C200" t="s">
        <v>31</v>
      </c>
      <c r="D200">
        <v>4382.08</v>
      </c>
      <c r="E200">
        <v>9378.6200000000008</v>
      </c>
      <c r="F200" t="s">
        <v>55</v>
      </c>
    </row>
    <row r="201" spans="1:13" x14ac:dyDescent="0.2">
      <c r="A201" t="s">
        <v>76</v>
      </c>
      <c r="B201" t="s">
        <v>15</v>
      </c>
      <c r="C201" t="s">
        <v>8</v>
      </c>
      <c r="D201">
        <v>4382.08</v>
      </c>
      <c r="E201">
        <v>4382.08</v>
      </c>
      <c r="F201" t="s">
        <v>55</v>
      </c>
    </row>
    <row r="202" spans="1:13" x14ac:dyDescent="0.2">
      <c r="A202" t="s">
        <v>76</v>
      </c>
      <c r="B202" t="s">
        <v>7</v>
      </c>
      <c r="C202" t="s">
        <v>8</v>
      </c>
      <c r="D202">
        <v>4382.08</v>
      </c>
      <c r="E202">
        <v>0</v>
      </c>
      <c r="F202" t="s">
        <v>12</v>
      </c>
    </row>
    <row r="203" spans="1:13" x14ac:dyDescent="0.2">
      <c r="A203" t="s">
        <v>77</v>
      </c>
      <c r="B203" t="s">
        <v>54</v>
      </c>
      <c r="C203" t="s">
        <v>31</v>
      </c>
      <c r="D203">
        <v>4382.13</v>
      </c>
      <c r="E203">
        <v>4996.49</v>
      </c>
      <c r="F203" t="s">
        <v>55</v>
      </c>
    </row>
    <row r="204" spans="1:13" x14ac:dyDescent="0.2">
      <c r="A204" t="s">
        <v>77</v>
      </c>
      <c r="B204" t="s">
        <v>15</v>
      </c>
      <c r="C204" t="s">
        <v>8</v>
      </c>
      <c r="D204">
        <v>4382.13</v>
      </c>
      <c r="E204">
        <v>4382.13</v>
      </c>
      <c r="F204" t="s">
        <v>55</v>
      </c>
    </row>
    <row r="205" spans="1:13" x14ac:dyDescent="0.2">
      <c r="A205" t="s">
        <v>77</v>
      </c>
      <c r="B205" t="s">
        <v>7</v>
      </c>
      <c r="C205" t="s">
        <v>8</v>
      </c>
      <c r="D205">
        <v>4382.13</v>
      </c>
      <c r="E205">
        <v>0</v>
      </c>
      <c r="F205" t="s">
        <v>12</v>
      </c>
    </row>
    <row r="206" spans="1:13" x14ac:dyDescent="0.2">
      <c r="A206" t="s">
        <v>78</v>
      </c>
      <c r="B206" t="s">
        <v>29</v>
      </c>
      <c r="C206" t="s">
        <v>8</v>
      </c>
      <c r="E206">
        <v>0</v>
      </c>
      <c r="F206" t="s">
        <v>30</v>
      </c>
      <c r="J206">
        <f>SUMIFS(D170:D205,B170:B205,"Deposit",C170:C205,"Savings")</f>
        <v>52585.010000000009</v>
      </c>
      <c r="K206">
        <f>SUMIFS(D170:D205,B170:B205,"Payment",C170:C205,"Savings")</f>
        <v>52585.010000000009</v>
      </c>
      <c r="L206">
        <f>SUMIFS(D170:D205,B170:B205,"Withdraw",C170:C205,"Savings")</f>
        <v>0</v>
      </c>
      <c r="M206">
        <f>ROUND(M158+J206-K206-L206,2)</f>
        <v>0</v>
      </c>
    </row>
    <row r="207" spans="1:13" x14ac:dyDescent="0.2">
      <c r="A207" t="s">
        <v>78</v>
      </c>
      <c r="B207" t="s">
        <v>29</v>
      </c>
      <c r="C207" t="s">
        <v>31</v>
      </c>
      <c r="E207">
        <v>4996.49</v>
      </c>
      <c r="F207" t="s">
        <v>30</v>
      </c>
      <c r="J207">
        <f>SUMIFS(D170:D205,B170:B205,"Deposit",C170:C205,"Brokerage")</f>
        <v>0</v>
      </c>
      <c r="L207">
        <f>SUMIFS(D170:D205,B170:B205,"Withdraw",C170:C205,"Brokerage")</f>
        <v>52585.010000000009</v>
      </c>
      <c r="M207">
        <f>ROUND(M159+J207-K207-L207,2)</f>
        <v>4996.49</v>
      </c>
    </row>
    <row r="208" spans="1:13" x14ac:dyDescent="0.2">
      <c r="A208" t="s">
        <v>78</v>
      </c>
      <c r="B208" t="s">
        <v>29</v>
      </c>
      <c r="C208" t="s">
        <v>32</v>
      </c>
      <c r="E208">
        <v>1000000</v>
      </c>
      <c r="F208" t="s">
        <v>30</v>
      </c>
      <c r="J208">
        <f>SUMIFS(D170:D205,B170:B205,"Deposit",C170:C205,"IRA")</f>
        <v>0</v>
      </c>
      <c r="L208">
        <f>SUMIFS(D170:D205,B170:B205,"Withdraw",C170:C205,"IRA")</f>
        <v>0</v>
      </c>
      <c r="M208">
        <f>ROUND(M160+J208-K208-L208,2)</f>
        <v>1000000</v>
      </c>
    </row>
    <row r="209" spans="1:15" x14ac:dyDescent="0.2">
      <c r="A209" t="s">
        <v>78</v>
      </c>
      <c r="B209" t="s">
        <v>29</v>
      </c>
      <c r="C209" t="s">
        <v>33</v>
      </c>
      <c r="E209">
        <v>20000</v>
      </c>
      <c r="F209" t="s">
        <v>30</v>
      </c>
      <c r="J209">
        <f>SUMIFS(D170:D205,B170:B205,"Deposit",C170:C205,"Roth")</f>
        <v>0</v>
      </c>
      <c r="L209">
        <f>SUMIFS(D170:D205,B170:B205,"Withdraw",C170:C205,"Roth")</f>
        <v>0</v>
      </c>
      <c r="M209">
        <f>ROUND(M161+J209-K209-L209,2)</f>
        <v>20000</v>
      </c>
    </row>
    <row r="210" spans="1:15" x14ac:dyDescent="0.2">
      <c r="A210" t="s">
        <v>78</v>
      </c>
      <c r="B210" t="s">
        <v>34</v>
      </c>
      <c r="C210" t="s">
        <v>35</v>
      </c>
      <c r="E210">
        <v>0</v>
      </c>
      <c r="F210" t="s">
        <v>36</v>
      </c>
      <c r="J210">
        <f>SUMIFS(D170:D205,B170:B205,"Deposit",C170:C205,"Savings",F170:F205,"*Employment income*")</f>
        <v>0</v>
      </c>
      <c r="K210">
        <f>ROUND(J210*6.2%,2)</f>
        <v>0</v>
      </c>
    </row>
    <row r="211" spans="1:15" x14ac:dyDescent="0.2">
      <c r="A211" t="s">
        <v>78</v>
      </c>
      <c r="B211" t="s">
        <v>34</v>
      </c>
      <c r="C211" t="s">
        <v>37</v>
      </c>
      <c r="E211">
        <v>0</v>
      </c>
      <c r="F211" t="s">
        <v>38</v>
      </c>
      <c r="J211">
        <f>J210</f>
        <v>0</v>
      </c>
      <c r="K211">
        <f>ROUND(J211*1.45%,2)</f>
        <v>0</v>
      </c>
    </row>
    <row r="212" spans="1:15" x14ac:dyDescent="0.2">
      <c r="A212" t="s">
        <v>78</v>
      </c>
      <c r="B212" t="s">
        <v>34</v>
      </c>
      <c r="C212" t="s">
        <v>39</v>
      </c>
      <c r="E212">
        <v>0</v>
      </c>
      <c r="F212" t="s">
        <v>40</v>
      </c>
    </row>
    <row r="213" spans="1:15" x14ac:dyDescent="0.2">
      <c r="A213" t="s">
        <v>78</v>
      </c>
      <c r="B213" t="s">
        <v>34</v>
      </c>
      <c r="C213" t="s">
        <v>41</v>
      </c>
      <c r="E213">
        <v>39438.76</v>
      </c>
      <c r="F213" t="s">
        <v>42</v>
      </c>
      <c r="L213">
        <f>ROUND(SUM(L207:L207)*3/4,2)</f>
        <v>39438.76</v>
      </c>
    </row>
    <row r="214" spans="1:15" x14ac:dyDescent="0.2">
      <c r="A214" t="s">
        <v>78</v>
      </c>
      <c r="B214" t="s">
        <v>34</v>
      </c>
      <c r="C214" t="s">
        <v>43</v>
      </c>
      <c r="E214">
        <v>39438.76</v>
      </c>
      <c r="F214" t="s">
        <v>44</v>
      </c>
      <c r="J214">
        <f>J210</f>
        <v>0</v>
      </c>
      <c r="K214">
        <v>0</v>
      </c>
      <c r="L214">
        <f>L213</f>
        <v>39438.76</v>
      </c>
      <c r="M214">
        <f>L208</f>
        <v>0</v>
      </c>
      <c r="O214">
        <f>SUM(J214:M214)</f>
        <v>39438.76</v>
      </c>
    </row>
    <row r="215" spans="1:15" x14ac:dyDescent="0.2">
      <c r="A215" t="s">
        <v>78</v>
      </c>
      <c r="B215" t="s">
        <v>34</v>
      </c>
      <c r="C215" t="s">
        <v>45</v>
      </c>
      <c r="E215">
        <v>0</v>
      </c>
      <c r="F215" t="s">
        <v>46</v>
      </c>
    </row>
    <row r="216" spans="1:15" x14ac:dyDescent="0.2">
      <c r="A216" t="s">
        <v>78</v>
      </c>
      <c r="B216" t="s">
        <v>34</v>
      </c>
      <c r="C216" t="s">
        <v>47</v>
      </c>
      <c r="E216">
        <v>0</v>
      </c>
      <c r="F216" t="s">
        <v>48</v>
      </c>
      <c r="J216" t="s">
        <v>185</v>
      </c>
      <c r="K216">
        <f>SUMIFS(D170:D205,B170:B205,"Withdraw",C170:C205,"IRA",F170:F205,"=*ROTH conversion*")</f>
        <v>0</v>
      </c>
      <c r="M216" t="s">
        <v>186</v>
      </c>
      <c r="N216">
        <f>SUMIFS(D170:D205,B170:B205,"Withdraw",C170:C205,"IRA",F170:F205,"=*RMD*")</f>
        <v>0</v>
      </c>
    </row>
    <row r="217" spans="1:15" x14ac:dyDescent="0.2">
      <c r="A217" t="s">
        <v>78</v>
      </c>
      <c r="B217" t="s">
        <v>34</v>
      </c>
      <c r="C217" t="s">
        <v>49</v>
      </c>
      <c r="E217">
        <v>0</v>
      </c>
      <c r="F217" t="s">
        <v>50</v>
      </c>
    </row>
    <row r="218" spans="1:15" x14ac:dyDescent="0.2">
      <c r="A218" t="s">
        <v>79</v>
      </c>
      <c r="B218" t="s">
        <v>54</v>
      </c>
      <c r="C218" t="s">
        <v>31</v>
      </c>
      <c r="D218">
        <v>4822.6099999999997</v>
      </c>
      <c r="E218">
        <v>173.88</v>
      </c>
      <c r="F218" t="s">
        <v>55</v>
      </c>
    </row>
    <row r="219" spans="1:15" x14ac:dyDescent="0.2">
      <c r="A219" t="s">
        <v>79</v>
      </c>
      <c r="B219" t="s">
        <v>15</v>
      </c>
      <c r="C219" t="s">
        <v>8</v>
      </c>
      <c r="D219">
        <v>4822.6099999999997</v>
      </c>
      <c r="E219">
        <v>4822.6099999999997</v>
      </c>
      <c r="F219" t="s">
        <v>55</v>
      </c>
    </row>
    <row r="220" spans="1:15" x14ac:dyDescent="0.2">
      <c r="A220" t="s">
        <v>79</v>
      </c>
      <c r="B220" t="s">
        <v>7</v>
      </c>
      <c r="C220" t="s">
        <v>8</v>
      </c>
      <c r="D220">
        <v>328.67</v>
      </c>
      <c r="E220">
        <v>4493.9399999999996</v>
      </c>
      <c r="F220" t="s">
        <v>9</v>
      </c>
    </row>
    <row r="221" spans="1:15" x14ac:dyDescent="0.2">
      <c r="A221" t="s">
        <v>79</v>
      </c>
      <c r="B221" t="s">
        <v>7</v>
      </c>
      <c r="C221" t="s">
        <v>8</v>
      </c>
      <c r="D221">
        <v>4493.9399999999996</v>
      </c>
      <c r="E221">
        <v>0</v>
      </c>
      <c r="F221" t="s">
        <v>12</v>
      </c>
    </row>
    <row r="222" spans="1:15" x14ac:dyDescent="0.2">
      <c r="A222" t="s">
        <v>80</v>
      </c>
      <c r="B222" t="s">
        <v>54</v>
      </c>
      <c r="C222" t="s">
        <v>31</v>
      </c>
      <c r="D222">
        <v>173.88</v>
      </c>
      <c r="E222">
        <v>0</v>
      </c>
      <c r="F222" t="s">
        <v>55</v>
      </c>
    </row>
    <row r="223" spans="1:15" x14ac:dyDescent="0.2">
      <c r="A223" t="s">
        <v>80</v>
      </c>
      <c r="B223" t="s">
        <v>15</v>
      </c>
      <c r="C223" t="s">
        <v>8</v>
      </c>
      <c r="D223">
        <v>173.88</v>
      </c>
      <c r="E223">
        <v>173.88</v>
      </c>
      <c r="F223" t="s">
        <v>55</v>
      </c>
    </row>
    <row r="224" spans="1:15" x14ac:dyDescent="0.2">
      <c r="A224" t="s">
        <v>80</v>
      </c>
      <c r="B224" t="s">
        <v>54</v>
      </c>
      <c r="C224" t="s">
        <v>32</v>
      </c>
      <c r="D224">
        <v>4648.7299999999996</v>
      </c>
      <c r="E224">
        <v>995351.27</v>
      </c>
      <c r="F224" t="s">
        <v>55</v>
      </c>
    </row>
    <row r="225" spans="1:6" x14ac:dyDescent="0.2">
      <c r="A225" t="s">
        <v>80</v>
      </c>
      <c r="B225" t="s">
        <v>15</v>
      </c>
      <c r="C225" t="s">
        <v>8</v>
      </c>
      <c r="D225">
        <v>4648.7299999999996</v>
      </c>
      <c r="E225">
        <v>4822.6099999999997</v>
      </c>
      <c r="F225" t="s">
        <v>55</v>
      </c>
    </row>
    <row r="226" spans="1:6" x14ac:dyDescent="0.2">
      <c r="A226" t="s">
        <v>80</v>
      </c>
      <c r="B226" t="s">
        <v>7</v>
      </c>
      <c r="C226" t="s">
        <v>8</v>
      </c>
      <c r="D226">
        <v>328.67</v>
      </c>
      <c r="E226">
        <v>4493.9399999999996</v>
      </c>
      <c r="F226" t="s">
        <v>9</v>
      </c>
    </row>
    <row r="227" spans="1:6" x14ac:dyDescent="0.2">
      <c r="A227" t="s">
        <v>80</v>
      </c>
      <c r="B227" t="s">
        <v>7</v>
      </c>
      <c r="C227" t="s">
        <v>8</v>
      </c>
      <c r="D227">
        <v>4493.9399999999996</v>
      </c>
      <c r="E227">
        <v>0</v>
      </c>
      <c r="F227" t="s">
        <v>12</v>
      </c>
    </row>
    <row r="228" spans="1:6" x14ac:dyDescent="0.2">
      <c r="A228" t="s">
        <v>81</v>
      </c>
      <c r="B228" t="s">
        <v>54</v>
      </c>
      <c r="C228" t="s">
        <v>32</v>
      </c>
      <c r="D228">
        <v>4822.6099999999997</v>
      </c>
      <c r="E228">
        <v>990528.66</v>
      </c>
      <c r="F228" t="s">
        <v>55</v>
      </c>
    </row>
    <row r="229" spans="1:6" x14ac:dyDescent="0.2">
      <c r="A229" t="s">
        <v>81</v>
      </c>
      <c r="B229" t="s">
        <v>15</v>
      </c>
      <c r="C229" t="s">
        <v>8</v>
      </c>
      <c r="D229">
        <v>4822.6099999999997</v>
      </c>
      <c r="E229">
        <v>4822.6099999999997</v>
      </c>
      <c r="F229" t="s">
        <v>55</v>
      </c>
    </row>
    <row r="230" spans="1:6" x14ac:dyDescent="0.2">
      <c r="A230" t="s">
        <v>81</v>
      </c>
      <c r="B230" t="s">
        <v>7</v>
      </c>
      <c r="C230" t="s">
        <v>8</v>
      </c>
      <c r="D230">
        <v>328.67</v>
      </c>
      <c r="E230">
        <v>4493.9399999999996</v>
      </c>
      <c r="F230" t="s">
        <v>9</v>
      </c>
    </row>
    <row r="231" spans="1:6" x14ac:dyDescent="0.2">
      <c r="A231" t="s">
        <v>81</v>
      </c>
      <c r="B231" t="s">
        <v>7</v>
      </c>
      <c r="C231" t="s">
        <v>8</v>
      </c>
      <c r="D231">
        <v>4493.9399999999996</v>
      </c>
      <c r="E231">
        <v>0</v>
      </c>
      <c r="F231" t="s">
        <v>12</v>
      </c>
    </row>
    <row r="232" spans="1:6" x14ac:dyDescent="0.2">
      <c r="A232" t="s">
        <v>82</v>
      </c>
      <c r="B232" t="s">
        <v>54</v>
      </c>
      <c r="C232" t="s">
        <v>32</v>
      </c>
      <c r="D232">
        <v>4822.6099999999997</v>
      </c>
      <c r="E232">
        <v>985706.05</v>
      </c>
      <c r="F232" t="s">
        <v>55</v>
      </c>
    </row>
    <row r="233" spans="1:6" x14ac:dyDescent="0.2">
      <c r="A233" t="s">
        <v>82</v>
      </c>
      <c r="B233" t="s">
        <v>15</v>
      </c>
      <c r="C233" t="s">
        <v>8</v>
      </c>
      <c r="D233">
        <v>4822.6099999999997</v>
      </c>
      <c r="E233">
        <v>4822.6099999999997</v>
      </c>
      <c r="F233" t="s">
        <v>55</v>
      </c>
    </row>
    <row r="234" spans="1:6" x14ac:dyDescent="0.2">
      <c r="A234" t="s">
        <v>82</v>
      </c>
      <c r="B234" t="s">
        <v>7</v>
      </c>
      <c r="C234" t="s">
        <v>8</v>
      </c>
      <c r="D234">
        <v>328.67</v>
      </c>
      <c r="E234">
        <v>4493.9399999999996</v>
      </c>
      <c r="F234" t="s">
        <v>9</v>
      </c>
    </row>
    <row r="235" spans="1:6" x14ac:dyDescent="0.2">
      <c r="A235" t="s">
        <v>82</v>
      </c>
      <c r="B235" t="s">
        <v>7</v>
      </c>
      <c r="C235" t="s">
        <v>8</v>
      </c>
      <c r="D235">
        <v>4493.9399999999996</v>
      </c>
      <c r="E235">
        <v>0</v>
      </c>
      <c r="F235" t="s">
        <v>12</v>
      </c>
    </row>
    <row r="236" spans="1:6" x14ac:dyDescent="0.2">
      <c r="A236" t="s">
        <v>83</v>
      </c>
      <c r="B236" t="s">
        <v>54</v>
      </c>
      <c r="C236" t="s">
        <v>32</v>
      </c>
      <c r="D236">
        <v>4822.6099999999997</v>
      </c>
      <c r="E236">
        <v>980883.44</v>
      </c>
      <c r="F236" t="s">
        <v>55</v>
      </c>
    </row>
    <row r="237" spans="1:6" x14ac:dyDescent="0.2">
      <c r="A237" t="s">
        <v>83</v>
      </c>
      <c r="B237" t="s">
        <v>15</v>
      </c>
      <c r="C237" t="s">
        <v>8</v>
      </c>
      <c r="D237">
        <v>4822.6099999999997</v>
      </c>
      <c r="E237">
        <v>4822.6099999999997</v>
      </c>
      <c r="F237" t="s">
        <v>55</v>
      </c>
    </row>
    <row r="238" spans="1:6" x14ac:dyDescent="0.2">
      <c r="A238" t="s">
        <v>83</v>
      </c>
      <c r="B238" t="s">
        <v>7</v>
      </c>
      <c r="C238" t="s">
        <v>8</v>
      </c>
      <c r="D238">
        <v>328.67</v>
      </c>
      <c r="E238">
        <v>4493.9399999999996</v>
      </c>
      <c r="F238" t="s">
        <v>9</v>
      </c>
    </row>
    <row r="239" spans="1:6" x14ac:dyDescent="0.2">
      <c r="A239" t="s">
        <v>83</v>
      </c>
      <c r="B239" t="s">
        <v>7</v>
      </c>
      <c r="C239" t="s">
        <v>8</v>
      </c>
      <c r="D239">
        <v>4493.9399999999996</v>
      </c>
      <c r="E239">
        <v>0</v>
      </c>
      <c r="F239" t="s">
        <v>12</v>
      </c>
    </row>
    <row r="240" spans="1:6" x14ac:dyDescent="0.2">
      <c r="A240" t="s">
        <v>84</v>
      </c>
      <c r="B240" t="s">
        <v>54</v>
      </c>
      <c r="C240" t="s">
        <v>32</v>
      </c>
      <c r="D240">
        <v>4822.6000000000004</v>
      </c>
      <c r="E240">
        <v>976060.84</v>
      </c>
      <c r="F240" t="s">
        <v>55</v>
      </c>
    </row>
    <row r="241" spans="1:6" x14ac:dyDescent="0.2">
      <c r="A241" t="s">
        <v>84</v>
      </c>
      <c r="B241" t="s">
        <v>15</v>
      </c>
      <c r="C241" t="s">
        <v>8</v>
      </c>
      <c r="D241">
        <v>4822.6000000000004</v>
      </c>
      <c r="E241">
        <v>4822.6000000000004</v>
      </c>
      <c r="F241" t="s">
        <v>55</v>
      </c>
    </row>
    <row r="242" spans="1:6" x14ac:dyDescent="0.2">
      <c r="A242" t="s">
        <v>84</v>
      </c>
      <c r="B242" t="s">
        <v>7</v>
      </c>
      <c r="C242" t="s">
        <v>8</v>
      </c>
      <c r="D242">
        <v>328.66</v>
      </c>
      <c r="E242">
        <v>4493.9399999999996</v>
      </c>
      <c r="F242" t="s">
        <v>9</v>
      </c>
    </row>
    <row r="243" spans="1:6" x14ac:dyDescent="0.2">
      <c r="A243" t="s">
        <v>84</v>
      </c>
      <c r="B243" t="s">
        <v>7</v>
      </c>
      <c r="C243" t="s">
        <v>8</v>
      </c>
      <c r="D243">
        <v>4493.9399999999996</v>
      </c>
      <c r="E243">
        <v>0</v>
      </c>
      <c r="F243" t="s">
        <v>12</v>
      </c>
    </row>
    <row r="244" spans="1:6" x14ac:dyDescent="0.2">
      <c r="A244" t="s">
        <v>85</v>
      </c>
      <c r="B244" t="s">
        <v>54</v>
      </c>
      <c r="C244" t="s">
        <v>32</v>
      </c>
      <c r="D244">
        <v>4822.6099999999997</v>
      </c>
      <c r="E244">
        <v>971238.23</v>
      </c>
      <c r="F244" t="s">
        <v>55</v>
      </c>
    </row>
    <row r="245" spans="1:6" x14ac:dyDescent="0.2">
      <c r="A245" t="s">
        <v>85</v>
      </c>
      <c r="B245" t="s">
        <v>15</v>
      </c>
      <c r="C245" t="s">
        <v>8</v>
      </c>
      <c r="D245">
        <v>4822.6099999999997</v>
      </c>
      <c r="E245">
        <v>4822.6099999999997</v>
      </c>
      <c r="F245" t="s">
        <v>55</v>
      </c>
    </row>
    <row r="246" spans="1:6" x14ac:dyDescent="0.2">
      <c r="A246" t="s">
        <v>85</v>
      </c>
      <c r="B246" t="s">
        <v>7</v>
      </c>
      <c r="C246" t="s">
        <v>8</v>
      </c>
      <c r="D246">
        <v>328.67</v>
      </c>
      <c r="E246">
        <v>4493.9399999999996</v>
      </c>
      <c r="F246" t="s">
        <v>9</v>
      </c>
    </row>
    <row r="247" spans="1:6" x14ac:dyDescent="0.2">
      <c r="A247" t="s">
        <v>85</v>
      </c>
      <c r="B247" t="s">
        <v>7</v>
      </c>
      <c r="C247" t="s">
        <v>8</v>
      </c>
      <c r="D247">
        <v>4493.9399999999996</v>
      </c>
      <c r="E247">
        <v>0</v>
      </c>
      <c r="F247" t="s">
        <v>12</v>
      </c>
    </row>
    <row r="248" spans="1:6" x14ac:dyDescent="0.2">
      <c r="A248" t="s">
        <v>86</v>
      </c>
      <c r="B248" t="s">
        <v>54</v>
      </c>
      <c r="C248" t="s">
        <v>32</v>
      </c>
      <c r="D248">
        <v>4822.6000000000004</v>
      </c>
      <c r="E248">
        <v>966415.63</v>
      </c>
      <c r="F248" t="s">
        <v>55</v>
      </c>
    </row>
    <row r="249" spans="1:6" x14ac:dyDescent="0.2">
      <c r="A249" t="s">
        <v>86</v>
      </c>
      <c r="B249" t="s">
        <v>15</v>
      </c>
      <c r="C249" t="s">
        <v>8</v>
      </c>
      <c r="D249">
        <v>4822.6000000000004</v>
      </c>
      <c r="E249">
        <v>4822.6000000000004</v>
      </c>
      <c r="F249" t="s">
        <v>55</v>
      </c>
    </row>
    <row r="250" spans="1:6" x14ac:dyDescent="0.2">
      <c r="A250" t="s">
        <v>86</v>
      </c>
      <c r="B250" t="s">
        <v>7</v>
      </c>
      <c r="C250" t="s">
        <v>8</v>
      </c>
      <c r="D250">
        <v>328.66</v>
      </c>
      <c r="E250">
        <v>4493.9399999999996</v>
      </c>
      <c r="F250" t="s">
        <v>9</v>
      </c>
    </row>
    <row r="251" spans="1:6" x14ac:dyDescent="0.2">
      <c r="A251" t="s">
        <v>86</v>
      </c>
      <c r="B251" t="s">
        <v>7</v>
      </c>
      <c r="C251" t="s">
        <v>8</v>
      </c>
      <c r="D251">
        <v>4493.9399999999996</v>
      </c>
      <c r="E251">
        <v>0</v>
      </c>
      <c r="F251" t="s">
        <v>12</v>
      </c>
    </row>
    <row r="252" spans="1:6" x14ac:dyDescent="0.2">
      <c r="A252" t="s">
        <v>87</v>
      </c>
      <c r="B252" t="s">
        <v>54</v>
      </c>
      <c r="C252" t="s">
        <v>32</v>
      </c>
      <c r="D252">
        <v>4822.6099999999997</v>
      </c>
      <c r="E252">
        <v>961593.02</v>
      </c>
      <c r="F252" t="s">
        <v>55</v>
      </c>
    </row>
    <row r="253" spans="1:6" x14ac:dyDescent="0.2">
      <c r="A253" t="s">
        <v>87</v>
      </c>
      <c r="B253" t="s">
        <v>15</v>
      </c>
      <c r="C253" t="s">
        <v>8</v>
      </c>
      <c r="D253">
        <v>4822.6099999999997</v>
      </c>
      <c r="E253">
        <v>4822.6099999999997</v>
      </c>
      <c r="F253" t="s">
        <v>55</v>
      </c>
    </row>
    <row r="254" spans="1:6" x14ac:dyDescent="0.2">
      <c r="A254" t="s">
        <v>87</v>
      </c>
      <c r="B254" t="s">
        <v>7</v>
      </c>
      <c r="C254" t="s">
        <v>8</v>
      </c>
      <c r="D254">
        <v>328.67</v>
      </c>
      <c r="E254">
        <v>4493.9399999999996</v>
      </c>
      <c r="F254" t="s">
        <v>9</v>
      </c>
    </row>
    <row r="255" spans="1:6" x14ac:dyDescent="0.2">
      <c r="A255" t="s">
        <v>87</v>
      </c>
      <c r="B255" t="s">
        <v>7</v>
      </c>
      <c r="C255" t="s">
        <v>8</v>
      </c>
      <c r="D255">
        <v>4493.9399999999996</v>
      </c>
      <c r="E255">
        <v>0</v>
      </c>
      <c r="F255" t="s">
        <v>12</v>
      </c>
    </row>
    <row r="256" spans="1:6" x14ac:dyDescent="0.2">
      <c r="A256" t="s">
        <v>88</v>
      </c>
      <c r="B256" t="s">
        <v>54</v>
      </c>
      <c r="C256" t="s">
        <v>32</v>
      </c>
      <c r="D256">
        <v>4822.9399999999996</v>
      </c>
      <c r="E256">
        <v>956770.08</v>
      </c>
      <c r="F256" t="s">
        <v>55</v>
      </c>
    </row>
    <row r="257" spans="1:13" x14ac:dyDescent="0.2">
      <c r="A257" t="s">
        <v>88</v>
      </c>
      <c r="B257" t="s">
        <v>15</v>
      </c>
      <c r="C257" t="s">
        <v>8</v>
      </c>
      <c r="D257">
        <v>4822.9399999999996</v>
      </c>
      <c r="E257">
        <v>4822.9399999999996</v>
      </c>
      <c r="F257" t="s">
        <v>55</v>
      </c>
    </row>
    <row r="258" spans="1:13" x14ac:dyDescent="0.2">
      <c r="A258" t="s">
        <v>88</v>
      </c>
      <c r="B258" t="s">
        <v>7</v>
      </c>
      <c r="C258" t="s">
        <v>8</v>
      </c>
      <c r="D258">
        <v>329</v>
      </c>
      <c r="E258">
        <v>4493.9399999999996</v>
      </c>
      <c r="F258" t="s">
        <v>9</v>
      </c>
    </row>
    <row r="259" spans="1:13" x14ac:dyDescent="0.2">
      <c r="A259" t="s">
        <v>88</v>
      </c>
      <c r="B259" t="s">
        <v>7</v>
      </c>
      <c r="C259" t="s">
        <v>8</v>
      </c>
      <c r="D259">
        <v>4493.9399999999996</v>
      </c>
      <c r="E259">
        <v>0</v>
      </c>
      <c r="F259" t="s">
        <v>12</v>
      </c>
    </row>
    <row r="260" spans="1:13" x14ac:dyDescent="0.2">
      <c r="A260" t="s">
        <v>89</v>
      </c>
      <c r="B260" t="s">
        <v>54</v>
      </c>
      <c r="C260" t="s">
        <v>32</v>
      </c>
      <c r="D260">
        <v>4822.9399999999996</v>
      </c>
      <c r="E260">
        <v>951947.14</v>
      </c>
      <c r="F260" t="s">
        <v>55</v>
      </c>
    </row>
    <row r="261" spans="1:13" x14ac:dyDescent="0.2">
      <c r="A261" t="s">
        <v>89</v>
      </c>
      <c r="B261" t="s">
        <v>15</v>
      </c>
      <c r="C261" t="s">
        <v>8</v>
      </c>
      <c r="D261">
        <v>4822.9399999999996</v>
      </c>
      <c r="E261">
        <v>4822.9399999999996</v>
      </c>
      <c r="F261" t="s">
        <v>55</v>
      </c>
    </row>
    <row r="262" spans="1:13" x14ac:dyDescent="0.2">
      <c r="A262" t="s">
        <v>89</v>
      </c>
      <c r="B262" t="s">
        <v>7</v>
      </c>
      <c r="C262" t="s">
        <v>8</v>
      </c>
      <c r="D262">
        <v>329</v>
      </c>
      <c r="E262">
        <v>4493.9399999999996</v>
      </c>
      <c r="F262" t="s">
        <v>9</v>
      </c>
    </row>
    <row r="263" spans="1:13" x14ac:dyDescent="0.2">
      <c r="A263" t="s">
        <v>89</v>
      </c>
      <c r="B263" t="s">
        <v>7</v>
      </c>
      <c r="C263" t="s">
        <v>8</v>
      </c>
      <c r="D263">
        <v>4493.9399999999996</v>
      </c>
      <c r="E263">
        <v>0</v>
      </c>
      <c r="F263" t="s">
        <v>12</v>
      </c>
    </row>
    <row r="264" spans="1:13" x14ac:dyDescent="0.2">
      <c r="A264" t="s">
        <v>90</v>
      </c>
      <c r="B264" t="s">
        <v>54</v>
      </c>
      <c r="C264" t="s">
        <v>32</v>
      </c>
      <c r="D264">
        <v>4821.87</v>
      </c>
      <c r="E264">
        <v>947125.27</v>
      </c>
      <c r="F264" t="s">
        <v>55</v>
      </c>
    </row>
    <row r="265" spans="1:13" x14ac:dyDescent="0.2">
      <c r="A265" t="s">
        <v>90</v>
      </c>
      <c r="B265" t="s">
        <v>15</v>
      </c>
      <c r="C265" t="s">
        <v>8</v>
      </c>
      <c r="D265">
        <v>4821.87</v>
      </c>
      <c r="E265">
        <v>4821.87</v>
      </c>
      <c r="F265" t="s">
        <v>55</v>
      </c>
    </row>
    <row r="266" spans="1:13" x14ac:dyDescent="0.2">
      <c r="A266" t="s">
        <v>90</v>
      </c>
      <c r="B266" t="s">
        <v>7</v>
      </c>
      <c r="C266" t="s">
        <v>8</v>
      </c>
      <c r="D266">
        <v>327.99</v>
      </c>
      <c r="E266">
        <v>4493.88</v>
      </c>
      <c r="F266" t="s">
        <v>9</v>
      </c>
    </row>
    <row r="267" spans="1:13" x14ac:dyDescent="0.2">
      <c r="A267" t="s">
        <v>90</v>
      </c>
      <c r="B267" t="s">
        <v>7</v>
      </c>
      <c r="C267" t="s">
        <v>8</v>
      </c>
      <c r="D267">
        <v>4493.88</v>
      </c>
      <c r="E267">
        <v>0</v>
      </c>
      <c r="F267" t="s">
        <v>12</v>
      </c>
    </row>
    <row r="268" spans="1:13" x14ac:dyDescent="0.2">
      <c r="A268" t="s">
        <v>91</v>
      </c>
      <c r="B268" t="s">
        <v>29</v>
      </c>
      <c r="C268" t="s">
        <v>8</v>
      </c>
      <c r="E268">
        <v>0</v>
      </c>
      <c r="F268" t="s">
        <v>30</v>
      </c>
      <c r="J268">
        <f>SUMIFS(D218:D267,B218:B267,"Deposit",C218:C267,"Savings")</f>
        <v>57871.220000000008</v>
      </c>
      <c r="K268">
        <f>SUMIFS(D218:D267,B218:B267,"Payment",C218:C267,"Savings")</f>
        <v>57871.22</v>
      </c>
      <c r="L268">
        <f>SUMIFS(D218:D267,B218:B267,"Withdraw",C218:C267,"Savings")</f>
        <v>0</v>
      </c>
      <c r="M268">
        <f>ROUND(M206+J268-K268-L268,2)</f>
        <v>0</v>
      </c>
    </row>
    <row r="269" spans="1:13" x14ac:dyDescent="0.2">
      <c r="A269" t="s">
        <v>91</v>
      </c>
      <c r="B269" t="s">
        <v>29</v>
      </c>
      <c r="C269" t="s">
        <v>31</v>
      </c>
      <c r="E269">
        <v>0</v>
      </c>
      <c r="F269" t="s">
        <v>30</v>
      </c>
      <c r="J269">
        <f>SUMIFS(D218:D267,B218:B267,"Deposit",C218:C267,"Brokerage")</f>
        <v>0</v>
      </c>
      <c r="L269">
        <f>SUMIFS(D218:D267,B218:B267,"Withdraw",C218:C267,"Brokerage")</f>
        <v>4996.49</v>
      </c>
      <c r="M269">
        <f>ROUND(M207+J269-K269-L269,2)</f>
        <v>0</v>
      </c>
    </row>
    <row r="270" spans="1:13" x14ac:dyDescent="0.2">
      <c r="A270" t="s">
        <v>91</v>
      </c>
      <c r="B270" t="s">
        <v>29</v>
      </c>
      <c r="C270" t="s">
        <v>32</v>
      </c>
      <c r="E270">
        <v>947125.27</v>
      </c>
      <c r="F270" t="s">
        <v>30</v>
      </c>
      <c r="J270">
        <f>SUMIFS(D218:D267,B218:B267,"Deposit",C218:C267,"IRA")</f>
        <v>0</v>
      </c>
      <c r="L270">
        <f>SUMIFS(D218:D267,B218:B267,"Withdraw",C218:C267,"IRA")</f>
        <v>52874.73000000001</v>
      </c>
      <c r="M270">
        <f>ROUND(M208+J270-K270-L270,2)</f>
        <v>947125.27</v>
      </c>
    </row>
    <row r="271" spans="1:13" x14ac:dyDescent="0.2">
      <c r="A271" t="s">
        <v>91</v>
      </c>
      <c r="B271" t="s">
        <v>29</v>
      </c>
      <c r="C271" t="s">
        <v>33</v>
      </c>
      <c r="E271">
        <v>20000</v>
      </c>
      <c r="F271" t="s">
        <v>30</v>
      </c>
      <c r="J271">
        <f>SUMIFS(D218:D267,B218:B267,"Deposit",C218:C267,"Roth")</f>
        <v>0</v>
      </c>
      <c r="L271">
        <f>SUMIFS(D218:D267,B218:B267,"Withdraw",C218:C267,"Roth")</f>
        <v>0</v>
      </c>
      <c r="M271">
        <f>ROUND(M209+J271-K271-L271,2)</f>
        <v>20000</v>
      </c>
    </row>
    <row r="272" spans="1:13" x14ac:dyDescent="0.2">
      <c r="A272" t="s">
        <v>91</v>
      </c>
      <c r="B272" t="s">
        <v>34</v>
      </c>
      <c r="C272" t="s">
        <v>35</v>
      </c>
      <c r="E272">
        <v>0</v>
      </c>
      <c r="F272" t="s">
        <v>36</v>
      </c>
      <c r="J272">
        <f>SUMIFS(D218:D267,B218:B267,"Deposit",C218:C267,"Savings",F218:F267,"*Employment income*")</f>
        <v>0</v>
      </c>
      <c r="K272">
        <f>ROUND(J272*6.2%,2)</f>
        <v>0</v>
      </c>
    </row>
    <row r="273" spans="1:15" x14ac:dyDescent="0.2">
      <c r="A273" t="s">
        <v>91</v>
      </c>
      <c r="B273" t="s">
        <v>34</v>
      </c>
      <c r="C273" t="s">
        <v>37</v>
      </c>
      <c r="E273">
        <v>0</v>
      </c>
      <c r="F273" t="s">
        <v>38</v>
      </c>
      <c r="J273">
        <f>J272</f>
        <v>0</v>
      </c>
      <c r="K273">
        <f>ROUND(J273*1.45%,2)</f>
        <v>0</v>
      </c>
    </row>
    <row r="274" spans="1:15" x14ac:dyDescent="0.2">
      <c r="A274" t="s">
        <v>91</v>
      </c>
      <c r="B274" t="s">
        <v>34</v>
      </c>
      <c r="C274" t="s">
        <v>39</v>
      </c>
      <c r="E274">
        <v>0</v>
      </c>
      <c r="F274" t="s">
        <v>40</v>
      </c>
    </row>
    <row r="275" spans="1:15" x14ac:dyDescent="0.2">
      <c r="A275" t="s">
        <v>91</v>
      </c>
      <c r="B275" t="s">
        <v>34</v>
      </c>
      <c r="C275" t="s">
        <v>41</v>
      </c>
      <c r="E275">
        <v>3747.36</v>
      </c>
      <c r="F275" t="s">
        <v>42</v>
      </c>
      <c r="L275">
        <f>ROUND(SUM(L269:L269)*3/4,2)</f>
        <v>3747.37</v>
      </c>
    </row>
    <row r="276" spans="1:15" x14ac:dyDescent="0.2">
      <c r="A276" t="s">
        <v>91</v>
      </c>
      <c r="B276" t="s">
        <v>34</v>
      </c>
      <c r="C276" t="s">
        <v>43</v>
      </c>
      <c r="E276">
        <v>56622.09</v>
      </c>
      <c r="F276" t="s">
        <v>44</v>
      </c>
      <c r="J276">
        <f>J272</f>
        <v>0</v>
      </c>
      <c r="K276">
        <v>0</v>
      </c>
      <c r="L276">
        <f>L275</f>
        <v>3747.37</v>
      </c>
      <c r="M276">
        <f>L270</f>
        <v>52874.73000000001</v>
      </c>
      <c r="O276">
        <f>SUM(J276:M276)</f>
        <v>56622.100000000013</v>
      </c>
    </row>
    <row r="277" spans="1:15" x14ac:dyDescent="0.2">
      <c r="A277" t="s">
        <v>91</v>
      </c>
      <c r="B277" t="s">
        <v>34</v>
      </c>
      <c r="C277" t="s">
        <v>45</v>
      </c>
      <c r="E277">
        <v>3945</v>
      </c>
      <c r="F277" t="s">
        <v>46</v>
      </c>
    </row>
    <row r="278" spans="1:15" x14ac:dyDescent="0.2">
      <c r="A278" t="s">
        <v>91</v>
      </c>
      <c r="B278" t="s">
        <v>34</v>
      </c>
      <c r="C278" t="s">
        <v>47</v>
      </c>
      <c r="E278">
        <v>0</v>
      </c>
      <c r="F278" t="s">
        <v>48</v>
      </c>
      <c r="J278" t="s">
        <v>185</v>
      </c>
      <c r="K278">
        <f>SUMIFS(D218:D267,B218:B267,"Withdraw",C218:C267,"IRA",F218:F267,"=*ROTH conversion*")</f>
        <v>0</v>
      </c>
      <c r="M278" t="s">
        <v>186</v>
      </c>
      <c r="N278">
        <f>SUMIFS(D218:D267,B218:B267,"Withdraw",C218:C267,"IRA",F218:F267,"=*RMD*")</f>
        <v>0</v>
      </c>
    </row>
    <row r="279" spans="1:15" x14ac:dyDescent="0.2">
      <c r="A279" t="s">
        <v>91</v>
      </c>
      <c r="B279" t="s">
        <v>34</v>
      </c>
      <c r="C279" t="s">
        <v>49</v>
      </c>
      <c r="E279">
        <v>0</v>
      </c>
      <c r="F279" t="s">
        <v>50</v>
      </c>
    </row>
    <row r="280" spans="1:15" x14ac:dyDescent="0.2">
      <c r="A280" t="s">
        <v>92</v>
      </c>
      <c r="B280" t="s">
        <v>54</v>
      </c>
      <c r="C280" t="s">
        <v>32</v>
      </c>
      <c r="D280">
        <v>5003.8900000000003</v>
      </c>
      <c r="E280">
        <v>942121.38</v>
      </c>
      <c r="F280" t="s">
        <v>55</v>
      </c>
    </row>
    <row r="281" spans="1:15" x14ac:dyDescent="0.2">
      <c r="A281" t="s">
        <v>92</v>
      </c>
      <c r="B281" t="s">
        <v>15</v>
      </c>
      <c r="C281" t="s">
        <v>8</v>
      </c>
      <c r="D281">
        <v>5003.8900000000003</v>
      </c>
      <c r="E281">
        <v>5003.8900000000003</v>
      </c>
      <c r="F281" t="s">
        <v>55</v>
      </c>
    </row>
    <row r="282" spans="1:15" x14ac:dyDescent="0.2">
      <c r="A282" t="s">
        <v>92</v>
      </c>
      <c r="B282" t="s">
        <v>7</v>
      </c>
      <c r="C282" t="s">
        <v>8</v>
      </c>
      <c r="D282">
        <v>395.25</v>
      </c>
      <c r="E282">
        <v>4608.6400000000003</v>
      </c>
      <c r="F282" t="s">
        <v>9</v>
      </c>
    </row>
    <row r="283" spans="1:15" x14ac:dyDescent="0.2">
      <c r="A283" t="s">
        <v>92</v>
      </c>
      <c r="B283" t="s">
        <v>7</v>
      </c>
      <c r="C283" t="s">
        <v>8</v>
      </c>
      <c r="D283">
        <v>4608.6400000000003</v>
      </c>
      <c r="E283">
        <v>0</v>
      </c>
      <c r="F283" t="s">
        <v>12</v>
      </c>
    </row>
    <row r="284" spans="1:15" x14ac:dyDescent="0.2">
      <c r="A284" t="s">
        <v>93</v>
      </c>
      <c r="B284" t="s">
        <v>54</v>
      </c>
      <c r="C284" t="s">
        <v>32</v>
      </c>
      <c r="D284">
        <v>5003.8900000000003</v>
      </c>
      <c r="E284">
        <v>937117.49</v>
      </c>
      <c r="F284" t="s">
        <v>55</v>
      </c>
    </row>
    <row r="285" spans="1:15" x14ac:dyDescent="0.2">
      <c r="A285" t="s">
        <v>93</v>
      </c>
      <c r="B285" t="s">
        <v>15</v>
      </c>
      <c r="C285" t="s">
        <v>8</v>
      </c>
      <c r="D285">
        <v>5003.8900000000003</v>
      </c>
      <c r="E285">
        <v>5003.8900000000003</v>
      </c>
      <c r="F285" t="s">
        <v>55</v>
      </c>
    </row>
    <row r="286" spans="1:15" x14ac:dyDescent="0.2">
      <c r="A286" t="s">
        <v>93</v>
      </c>
      <c r="B286" t="s">
        <v>7</v>
      </c>
      <c r="C286" t="s">
        <v>8</v>
      </c>
      <c r="D286">
        <v>395.25</v>
      </c>
      <c r="E286">
        <v>4608.6400000000003</v>
      </c>
      <c r="F286" t="s">
        <v>9</v>
      </c>
    </row>
    <row r="287" spans="1:15" x14ac:dyDescent="0.2">
      <c r="A287" t="s">
        <v>93</v>
      </c>
      <c r="B287" t="s">
        <v>7</v>
      </c>
      <c r="C287" t="s">
        <v>8</v>
      </c>
      <c r="D287">
        <v>4608.6400000000003</v>
      </c>
      <c r="E287">
        <v>0</v>
      </c>
      <c r="F287" t="s">
        <v>12</v>
      </c>
    </row>
    <row r="288" spans="1:15" x14ac:dyDescent="0.2">
      <c r="A288" t="s">
        <v>94</v>
      </c>
      <c r="B288" t="s">
        <v>54</v>
      </c>
      <c r="C288" t="s">
        <v>32</v>
      </c>
      <c r="D288">
        <v>5003.8900000000003</v>
      </c>
      <c r="E288">
        <v>932113.6</v>
      </c>
      <c r="F288" t="s">
        <v>55</v>
      </c>
    </row>
    <row r="289" spans="1:6" x14ac:dyDescent="0.2">
      <c r="A289" t="s">
        <v>94</v>
      </c>
      <c r="B289" t="s">
        <v>15</v>
      </c>
      <c r="C289" t="s">
        <v>8</v>
      </c>
      <c r="D289">
        <v>5003.8900000000003</v>
      </c>
      <c r="E289">
        <v>5003.8900000000003</v>
      </c>
      <c r="F289" t="s">
        <v>55</v>
      </c>
    </row>
    <row r="290" spans="1:6" x14ac:dyDescent="0.2">
      <c r="A290" t="s">
        <v>94</v>
      </c>
      <c r="B290" t="s">
        <v>7</v>
      </c>
      <c r="C290" t="s">
        <v>8</v>
      </c>
      <c r="D290">
        <v>395.25</v>
      </c>
      <c r="E290">
        <v>4608.6400000000003</v>
      </c>
      <c r="F290" t="s">
        <v>9</v>
      </c>
    </row>
    <row r="291" spans="1:6" x14ac:dyDescent="0.2">
      <c r="A291" t="s">
        <v>94</v>
      </c>
      <c r="B291" t="s">
        <v>7</v>
      </c>
      <c r="C291" t="s">
        <v>8</v>
      </c>
      <c r="D291">
        <v>4608.6400000000003</v>
      </c>
      <c r="E291">
        <v>0</v>
      </c>
      <c r="F291" t="s">
        <v>12</v>
      </c>
    </row>
    <row r="292" spans="1:6" x14ac:dyDescent="0.2">
      <c r="A292" t="s">
        <v>95</v>
      </c>
      <c r="B292" t="s">
        <v>54</v>
      </c>
      <c r="C292" t="s">
        <v>32</v>
      </c>
      <c r="D292">
        <v>5003.8900000000003</v>
      </c>
      <c r="E292">
        <v>927109.71</v>
      </c>
      <c r="F292" t="s">
        <v>55</v>
      </c>
    </row>
    <row r="293" spans="1:6" x14ac:dyDescent="0.2">
      <c r="A293" t="s">
        <v>95</v>
      </c>
      <c r="B293" t="s">
        <v>15</v>
      </c>
      <c r="C293" t="s">
        <v>8</v>
      </c>
      <c r="D293">
        <v>5003.8900000000003</v>
      </c>
      <c r="E293">
        <v>5003.8900000000003</v>
      </c>
      <c r="F293" t="s">
        <v>55</v>
      </c>
    </row>
    <row r="294" spans="1:6" x14ac:dyDescent="0.2">
      <c r="A294" t="s">
        <v>95</v>
      </c>
      <c r="B294" t="s">
        <v>7</v>
      </c>
      <c r="C294" t="s">
        <v>8</v>
      </c>
      <c r="D294">
        <v>395.25</v>
      </c>
      <c r="E294">
        <v>4608.6400000000003</v>
      </c>
      <c r="F294" t="s">
        <v>9</v>
      </c>
    </row>
    <row r="295" spans="1:6" x14ac:dyDescent="0.2">
      <c r="A295" t="s">
        <v>95</v>
      </c>
      <c r="B295" t="s">
        <v>7</v>
      </c>
      <c r="C295" t="s">
        <v>8</v>
      </c>
      <c r="D295">
        <v>4608.6400000000003</v>
      </c>
      <c r="E295">
        <v>0</v>
      </c>
      <c r="F295" t="s">
        <v>12</v>
      </c>
    </row>
    <row r="296" spans="1:6" x14ac:dyDescent="0.2">
      <c r="A296" t="s">
        <v>96</v>
      </c>
      <c r="B296" t="s">
        <v>54</v>
      </c>
      <c r="C296" t="s">
        <v>32</v>
      </c>
      <c r="D296">
        <v>5003.8900000000003</v>
      </c>
      <c r="E296">
        <v>922105.82</v>
      </c>
      <c r="F296" t="s">
        <v>55</v>
      </c>
    </row>
    <row r="297" spans="1:6" x14ac:dyDescent="0.2">
      <c r="A297" t="s">
        <v>96</v>
      </c>
      <c r="B297" t="s">
        <v>15</v>
      </c>
      <c r="C297" t="s">
        <v>8</v>
      </c>
      <c r="D297">
        <v>5003.8900000000003</v>
      </c>
      <c r="E297">
        <v>5003.8900000000003</v>
      </c>
      <c r="F297" t="s">
        <v>55</v>
      </c>
    </row>
    <row r="298" spans="1:6" x14ac:dyDescent="0.2">
      <c r="A298" t="s">
        <v>96</v>
      </c>
      <c r="B298" t="s">
        <v>7</v>
      </c>
      <c r="C298" t="s">
        <v>8</v>
      </c>
      <c r="D298">
        <v>395.25</v>
      </c>
      <c r="E298">
        <v>4608.6400000000003</v>
      </c>
      <c r="F298" t="s">
        <v>9</v>
      </c>
    </row>
    <row r="299" spans="1:6" x14ac:dyDescent="0.2">
      <c r="A299" t="s">
        <v>96</v>
      </c>
      <c r="B299" t="s">
        <v>7</v>
      </c>
      <c r="C299" t="s">
        <v>8</v>
      </c>
      <c r="D299">
        <v>4608.6400000000003</v>
      </c>
      <c r="E299">
        <v>0</v>
      </c>
      <c r="F299" t="s">
        <v>12</v>
      </c>
    </row>
    <row r="300" spans="1:6" x14ac:dyDescent="0.2">
      <c r="A300" t="s">
        <v>97</v>
      </c>
      <c r="B300" t="s">
        <v>54</v>
      </c>
      <c r="C300" t="s">
        <v>32</v>
      </c>
      <c r="D300">
        <v>5003.8900000000003</v>
      </c>
      <c r="E300">
        <v>917101.93</v>
      </c>
      <c r="F300" t="s">
        <v>55</v>
      </c>
    </row>
    <row r="301" spans="1:6" x14ac:dyDescent="0.2">
      <c r="A301" t="s">
        <v>97</v>
      </c>
      <c r="B301" t="s">
        <v>15</v>
      </c>
      <c r="C301" t="s">
        <v>8</v>
      </c>
      <c r="D301">
        <v>5003.8900000000003</v>
      </c>
      <c r="E301">
        <v>5003.8900000000003</v>
      </c>
      <c r="F301" t="s">
        <v>55</v>
      </c>
    </row>
    <row r="302" spans="1:6" x14ac:dyDescent="0.2">
      <c r="A302" t="s">
        <v>97</v>
      </c>
      <c r="B302" t="s">
        <v>7</v>
      </c>
      <c r="C302" t="s">
        <v>8</v>
      </c>
      <c r="D302">
        <v>395.25</v>
      </c>
      <c r="E302">
        <v>4608.6400000000003</v>
      </c>
      <c r="F302" t="s">
        <v>9</v>
      </c>
    </row>
    <row r="303" spans="1:6" x14ac:dyDescent="0.2">
      <c r="A303" t="s">
        <v>97</v>
      </c>
      <c r="B303" t="s">
        <v>7</v>
      </c>
      <c r="C303" t="s">
        <v>8</v>
      </c>
      <c r="D303">
        <v>4608.6400000000003</v>
      </c>
      <c r="E303">
        <v>0</v>
      </c>
      <c r="F303" t="s">
        <v>12</v>
      </c>
    </row>
    <row r="304" spans="1:6" x14ac:dyDescent="0.2">
      <c r="A304" t="s">
        <v>98</v>
      </c>
      <c r="B304" t="s">
        <v>54</v>
      </c>
      <c r="C304" t="s">
        <v>32</v>
      </c>
      <c r="D304">
        <v>5004.0600000000004</v>
      </c>
      <c r="E304">
        <v>912097.87</v>
      </c>
      <c r="F304" t="s">
        <v>55</v>
      </c>
    </row>
    <row r="305" spans="1:6" x14ac:dyDescent="0.2">
      <c r="A305" t="s">
        <v>98</v>
      </c>
      <c r="B305" t="s">
        <v>15</v>
      </c>
      <c r="C305" t="s">
        <v>8</v>
      </c>
      <c r="D305">
        <v>5004.0600000000004</v>
      </c>
      <c r="E305">
        <v>5004.0600000000004</v>
      </c>
      <c r="F305" t="s">
        <v>55</v>
      </c>
    </row>
    <row r="306" spans="1:6" x14ac:dyDescent="0.2">
      <c r="A306" t="s">
        <v>98</v>
      </c>
      <c r="B306" t="s">
        <v>7</v>
      </c>
      <c r="C306" t="s">
        <v>8</v>
      </c>
      <c r="D306">
        <v>395.42</v>
      </c>
      <c r="E306">
        <v>4608.6400000000003</v>
      </c>
      <c r="F306" t="s">
        <v>9</v>
      </c>
    </row>
    <row r="307" spans="1:6" x14ac:dyDescent="0.2">
      <c r="A307" t="s">
        <v>98</v>
      </c>
      <c r="B307" t="s">
        <v>7</v>
      </c>
      <c r="C307" t="s">
        <v>8</v>
      </c>
      <c r="D307">
        <v>4608.6400000000003</v>
      </c>
      <c r="E307">
        <v>0</v>
      </c>
      <c r="F307" t="s">
        <v>12</v>
      </c>
    </row>
    <row r="308" spans="1:6" x14ac:dyDescent="0.2">
      <c r="A308" t="s">
        <v>99</v>
      </c>
      <c r="B308" t="s">
        <v>54</v>
      </c>
      <c r="C308" t="s">
        <v>32</v>
      </c>
      <c r="D308">
        <v>5004.0600000000004</v>
      </c>
      <c r="E308">
        <v>907093.81</v>
      </c>
      <c r="F308" t="s">
        <v>55</v>
      </c>
    </row>
    <row r="309" spans="1:6" x14ac:dyDescent="0.2">
      <c r="A309" t="s">
        <v>99</v>
      </c>
      <c r="B309" t="s">
        <v>15</v>
      </c>
      <c r="C309" t="s">
        <v>8</v>
      </c>
      <c r="D309">
        <v>5004.0600000000004</v>
      </c>
      <c r="E309">
        <v>5004.0600000000004</v>
      </c>
      <c r="F309" t="s">
        <v>55</v>
      </c>
    </row>
    <row r="310" spans="1:6" x14ac:dyDescent="0.2">
      <c r="A310" t="s">
        <v>99</v>
      </c>
      <c r="B310" t="s">
        <v>7</v>
      </c>
      <c r="C310" t="s">
        <v>8</v>
      </c>
      <c r="D310">
        <v>395.42</v>
      </c>
      <c r="E310">
        <v>4608.6400000000003</v>
      </c>
      <c r="F310" t="s">
        <v>9</v>
      </c>
    </row>
    <row r="311" spans="1:6" x14ac:dyDescent="0.2">
      <c r="A311" t="s">
        <v>99</v>
      </c>
      <c r="B311" t="s">
        <v>7</v>
      </c>
      <c r="C311" t="s">
        <v>8</v>
      </c>
      <c r="D311">
        <v>4608.6400000000003</v>
      </c>
      <c r="E311">
        <v>0</v>
      </c>
      <c r="F311" t="s">
        <v>12</v>
      </c>
    </row>
    <row r="312" spans="1:6" x14ac:dyDescent="0.2">
      <c r="A312" t="s">
        <v>100</v>
      </c>
      <c r="B312" t="s">
        <v>54</v>
      </c>
      <c r="C312" t="s">
        <v>32</v>
      </c>
      <c r="D312">
        <v>5004.0600000000004</v>
      </c>
      <c r="E312">
        <v>902089.75</v>
      </c>
      <c r="F312" t="s">
        <v>55</v>
      </c>
    </row>
    <row r="313" spans="1:6" x14ac:dyDescent="0.2">
      <c r="A313" t="s">
        <v>100</v>
      </c>
      <c r="B313" t="s">
        <v>15</v>
      </c>
      <c r="C313" t="s">
        <v>8</v>
      </c>
      <c r="D313">
        <v>5004.0600000000004</v>
      </c>
      <c r="E313">
        <v>5004.0600000000004</v>
      </c>
      <c r="F313" t="s">
        <v>55</v>
      </c>
    </row>
    <row r="314" spans="1:6" x14ac:dyDescent="0.2">
      <c r="A314" t="s">
        <v>100</v>
      </c>
      <c r="B314" t="s">
        <v>7</v>
      </c>
      <c r="C314" t="s">
        <v>8</v>
      </c>
      <c r="D314">
        <v>395.42</v>
      </c>
      <c r="E314">
        <v>4608.6400000000003</v>
      </c>
      <c r="F314" t="s">
        <v>9</v>
      </c>
    </row>
    <row r="315" spans="1:6" x14ac:dyDescent="0.2">
      <c r="A315" t="s">
        <v>100</v>
      </c>
      <c r="B315" t="s">
        <v>7</v>
      </c>
      <c r="C315" t="s">
        <v>8</v>
      </c>
      <c r="D315">
        <v>4608.6400000000003</v>
      </c>
      <c r="E315">
        <v>0</v>
      </c>
      <c r="F315" t="s">
        <v>12</v>
      </c>
    </row>
    <row r="316" spans="1:6" x14ac:dyDescent="0.2">
      <c r="A316" t="s">
        <v>101</v>
      </c>
      <c r="B316" t="s">
        <v>54</v>
      </c>
      <c r="C316" t="s">
        <v>32</v>
      </c>
      <c r="D316">
        <v>5004.0600000000004</v>
      </c>
      <c r="E316">
        <v>897085.69</v>
      </c>
      <c r="F316" t="s">
        <v>55</v>
      </c>
    </row>
    <row r="317" spans="1:6" x14ac:dyDescent="0.2">
      <c r="A317" t="s">
        <v>101</v>
      </c>
      <c r="B317" t="s">
        <v>15</v>
      </c>
      <c r="C317" t="s">
        <v>8</v>
      </c>
      <c r="D317">
        <v>5004.0600000000004</v>
      </c>
      <c r="E317">
        <v>5004.0600000000004</v>
      </c>
      <c r="F317" t="s">
        <v>55</v>
      </c>
    </row>
    <row r="318" spans="1:6" x14ac:dyDescent="0.2">
      <c r="A318" t="s">
        <v>101</v>
      </c>
      <c r="B318" t="s">
        <v>7</v>
      </c>
      <c r="C318" t="s">
        <v>8</v>
      </c>
      <c r="D318">
        <v>395.42</v>
      </c>
      <c r="E318">
        <v>4608.6400000000003</v>
      </c>
      <c r="F318" t="s">
        <v>9</v>
      </c>
    </row>
    <row r="319" spans="1:6" x14ac:dyDescent="0.2">
      <c r="A319" t="s">
        <v>101</v>
      </c>
      <c r="B319" t="s">
        <v>7</v>
      </c>
      <c r="C319" t="s">
        <v>8</v>
      </c>
      <c r="D319">
        <v>4608.6400000000003</v>
      </c>
      <c r="E319">
        <v>0</v>
      </c>
      <c r="F319" t="s">
        <v>12</v>
      </c>
    </row>
    <row r="320" spans="1:6" x14ac:dyDescent="0.2">
      <c r="A320" t="s">
        <v>102</v>
      </c>
      <c r="B320" t="s">
        <v>54</v>
      </c>
      <c r="C320" t="s">
        <v>32</v>
      </c>
      <c r="D320">
        <v>5004.0600000000004</v>
      </c>
      <c r="E320">
        <v>892081.63</v>
      </c>
      <c r="F320" t="s">
        <v>55</v>
      </c>
    </row>
    <row r="321" spans="1:15" x14ac:dyDescent="0.2">
      <c r="A321" t="s">
        <v>102</v>
      </c>
      <c r="B321" t="s">
        <v>15</v>
      </c>
      <c r="C321" t="s">
        <v>8</v>
      </c>
      <c r="D321">
        <v>5004.0600000000004</v>
      </c>
      <c r="E321">
        <v>5004.0600000000004</v>
      </c>
      <c r="F321" t="s">
        <v>55</v>
      </c>
    </row>
    <row r="322" spans="1:15" x14ac:dyDescent="0.2">
      <c r="A322" t="s">
        <v>102</v>
      </c>
      <c r="B322" t="s">
        <v>7</v>
      </c>
      <c r="C322" t="s">
        <v>8</v>
      </c>
      <c r="D322">
        <v>395.42</v>
      </c>
      <c r="E322">
        <v>4608.6400000000003</v>
      </c>
      <c r="F322" t="s">
        <v>9</v>
      </c>
    </row>
    <row r="323" spans="1:15" x14ac:dyDescent="0.2">
      <c r="A323" t="s">
        <v>102</v>
      </c>
      <c r="B323" t="s">
        <v>7</v>
      </c>
      <c r="C323" t="s">
        <v>8</v>
      </c>
      <c r="D323">
        <v>4608.6400000000003</v>
      </c>
      <c r="E323">
        <v>0</v>
      </c>
      <c r="F323" t="s">
        <v>12</v>
      </c>
    </row>
    <row r="324" spans="1:15" x14ac:dyDescent="0.2">
      <c r="A324" t="s">
        <v>103</v>
      </c>
      <c r="B324" t="s">
        <v>54</v>
      </c>
      <c r="C324" t="s">
        <v>32</v>
      </c>
      <c r="D324">
        <v>5003.04</v>
      </c>
      <c r="E324">
        <v>887078.59</v>
      </c>
      <c r="F324" t="s">
        <v>55</v>
      </c>
    </row>
    <row r="325" spans="1:15" x14ac:dyDescent="0.2">
      <c r="A325" t="s">
        <v>103</v>
      </c>
      <c r="B325" t="s">
        <v>15</v>
      </c>
      <c r="C325" t="s">
        <v>8</v>
      </c>
      <c r="D325">
        <v>5003.04</v>
      </c>
      <c r="E325">
        <v>5003.04</v>
      </c>
      <c r="F325" t="s">
        <v>55</v>
      </c>
    </row>
    <row r="326" spans="1:15" x14ac:dyDescent="0.2">
      <c r="A326" t="s">
        <v>103</v>
      </c>
      <c r="B326" t="s">
        <v>7</v>
      </c>
      <c r="C326" t="s">
        <v>8</v>
      </c>
      <c r="D326">
        <v>394.4</v>
      </c>
      <c r="E326">
        <v>4608.6400000000003</v>
      </c>
      <c r="F326" t="s">
        <v>9</v>
      </c>
    </row>
    <row r="327" spans="1:15" x14ac:dyDescent="0.2">
      <c r="A327" t="s">
        <v>103</v>
      </c>
      <c r="B327" t="s">
        <v>7</v>
      </c>
      <c r="C327" t="s">
        <v>8</v>
      </c>
      <c r="D327">
        <v>4608.6400000000003</v>
      </c>
      <c r="E327">
        <v>0</v>
      </c>
      <c r="F327" t="s">
        <v>12</v>
      </c>
    </row>
    <row r="328" spans="1:15" x14ac:dyDescent="0.2">
      <c r="A328" t="s">
        <v>104</v>
      </c>
      <c r="B328" t="s">
        <v>29</v>
      </c>
      <c r="C328" t="s">
        <v>8</v>
      </c>
      <c r="E328">
        <v>0</v>
      </c>
      <c r="F328" t="s">
        <v>30</v>
      </c>
      <c r="J328">
        <f>SUMIFS(D280:D327,B280:B327,"Deposit",C280:C327,"Savings")</f>
        <v>60046.679999999993</v>
      </c>
      <c r="K328">
        <f>SUMIFS(D280:D327,B280:B327,"Payment",C280:C327,"Savings")</f>
        <v>60046.679999999993</v>
      </c>
      <c r="L328">
        <f>SUMIFS(D280:D327,B280:B327,"Withdraw",C280:C327,"Savings")</f>
        <v>0</v>
      </c>
      <c r="M328">
        <f>ROUND(M268+J328-K328-L328,2)</f>
        <v>0</v>
      </c>
    </row>
    <row r="329" spans="1:15" x14ac:dyDescent="0.2">
      <c r="A329" t="s">
        <v>104</v>
      </c>
      <c r="B329" t="s">
        <v>29</v>
      </c>
      <c r="C329" t="s">
        <v>31</v>
      </c>
      <c r="E329">
        <v>0</v>
      </c>
      <c r="F329" t="s">
        <v>30</v>
      </c>
      <c r="J329">
        <f>SUMIFS(D280:D327,B280:B327,"Deposit",C280:C327,"Brokerage")</f>
        <v>0</v>
      </c>
      <c r="L329">
        <f>SUMIFS(D280:D327,B280:B327,"Withdraw",C280:C327,"Brokerage")</f>
        <v>0</v>
      </c>
      <c r="M329">
        <f>ROUND(M269+J329-K329-L329,2)</f>
        <v>0</v>
      </c>
    </row>
    <row r="330" spans="1:15" x14ac:dyDescent="0.2">
      <c r="A330" t="s">
        <v>104</v>
      </c>
      <c r="B330" t="s">
        <v>29</v>
      </c>
      <c r="C330" t="s">
        <v>32</v>
      </c>
      <c r="E330">
        <v>887078.59</v>
      </c>
      <c r="F330" t="s">
        <v>30</v>
      </c>
      <c r="J330">
        <f>SUMIFS(D280:D327,B280:B327,"Deposit",C280:C327,"IRA")</f>
        <v>0</v>
      </c>
      <c r="L330">
        <f>SUMIFS(D280:D327,B280:B327,"Withdraw",C280:C327,"IRA")</f>
        <v>60046.679999999993</v>
      </c>
      <c r="M330">
        <f>ROUND(M270+J330-K330-L330,2)</f>
        <v>887078.59</v>
      </c>
    </row>
    <row r="331" spans="1:15" x14ac:dyDescent="0.2">
      <c r="A331" t="s">
        <v>104</v>
      </c>
      <c r="B331" t="s">
        <v>29</v>
      </c>
      <c r="C331" t="s">
        <v>33</v>
      </c>
      <c r="E331">
        <v>20000</v>
      </c>
      <c r="F331" t="s">
        <v>30</v>
      </c>
      <c r="J331">
        <f>SUMIFS(D280:D327,B280:B327,"Deposit",C280:C327,"Roth")</f>
        <v>0</v>
      </c>
      <c r="L331">
        <f>SUMIFS(D280:D327,B280:B327,"Withdraw",C280:C327,"Roth")</f>
        <v>0</v>
      </c>
      <c r="M331">
        <f>ROUND(M271+J331-K331-L331,2)</f>
        <v>20000</v>
      </c>
    </row>
    <row r="332" spans="1:15" x14ac:dyDescent="0.2">
      <c r="A332" t="s">
        <v>104</v>
      </c>
      <c r="B332" t="s">
        <v>34</v>
      </c>
      <c r="C332" t="s">
        <v>35</v>
      </c>
      <c r="E332">
        <v>0</v>
      </c>
      <c r="F332" t="s">
        <v>36</v>
      </c>
      <c r="J332">
        <f>SUMIFS(D280:D327,B280:B327,"Deposit",C280:C327,"Savings",F280:F327,"*Employment income*")</f>
        <v>0</v>
      </c>
      <c r="K332">
        <f>ROUND(J332*6.2%,2)</f>
        <v>0</v>
      </c>
    </row>
    <row r="333" spans="1:15" x14ac:dyDescent="0.2">
      <c r="A333" t="s">
        <v>104</v>
      </c>
      <c r="B333" t="s">
        <v>34</v>
      </c>
      <c r="C333" t="s">
        <v>37</v>
      </c>
      <c r="E333">
        <v>0</v>
      </c>
      <c r="F333" t="s">
        <v>38</v>
      </c>
      <c r="J333">
        <f>J332</f>
        <v>0</v>
      </c>
      <c r="K333">
        <f>ROUND(J333*1.45%,2)</f>
        <v>0</v>
      </c>
    </row>
    <row r="334" spans="1:15" x14ac:dyDescent="0.2">
      <c r="A334" t="s">
        <v>104</v>
      </c>
      <c r="B334" t="s">
        <v>34</v>
      </c>
      <c r="C334" t="s">
        <v>39</v>
      </c>
      <c r="E334">
        <v>0</v>
      </c>
      <c r="F334" t="s">
        <v>40</v>
      </c>
    </row>
    <row r="335" spans="1:15" x14ac:dyDescent="0.2">
      <c r="A335" t="s">
        <v>104</v>
      </c>
      <c r="B335" t="s">
        <v>34</v>
      </c>
      <c r="C335" t="s">
        <v>41</v>
      </c>
      <c r="E335">
        <v>0</v>
      </c>
      <c r="F335" t="s">
        <v>42</v>
      </c>
      <c r="L335">
        <f>ROUND(SUM(L329:L329)*3/4,2)</f>
        <v>0</v>
      </c>
    </row>
    <row r="336" spans="1:15" x14ac:dyDescent="0.2">
      <c r="A336" t="s">
        <v>104</v>
      </c>
      <c r="B336" t="s">
        <v>34</v>
      </c>
      <c r="C336" t="s">
        <v>43</v>
      </c>
      <c r="E336">
        <v>60046.68</v>
      </c>
      <c r="F336" t="s">
        <v>44</v>
      </c>
      <c r="J336">
        <f>J332</f>
        <v>0</v>
      </c>
      <c r="K336">
        <v>0</v>
      </c>
      <c r="L336">
        <f>L335</f>
        <v>0</v>
      </c>
      <c r="M336">
        <f>L330</f>
        <v>60046.679999999993</v>
      </c>
      <c r="O336">
        <f>SUM(J336:M336)</f>
        <v>60046.679999999993</v>
      </c>
    </row>
    <row r="337" spans="1:14" x14ac:dyDescent="0.2">
      <c r="A337" t="s">
        <v>104</v>
      </c>
      <c r="B337" t="s">
        <v>34</v>
      </c>
      <c r="C337" t="s">
        <v>45</v>
      </c>
      <c r="E337">
        <v>4744</v>
      </c>
      <c r="F337" t="s">
        <v>46</v>
      </c>
    </row>
    <row r="338" spans="1:14" x14ac:dyDescent="0.2">
      <c r="A338" t="s">
        <v>104</v>
      </c>
      <c r="B338" t="s">
        <v>34</v>
      </c>
      <c r="C338" t="s">
        <v>47</v>
      </c>
      <c r="E338">
        <v>0</v>
      </c>
      <c r="F338" t="s">
        <v>48</v>
      </c>
      <c r="J338" t="s">
        <v>185</v>
      </c>
      <c r="K338">
        <f>SUMIFS(D280:D327,B280:B327,"Withdraw",C280:C327,"IRA",F280:F327,"=*ROTH conversion*")</f>
        <v>0</v>
      </c>
      <c r="M338" t="s">
        <v>186</v>
      </c>
      <c r="N338">
        <f>SUMIFS(D280:D327,B280:B327,"Withdraw",C280:C327,"IRA",F280:F327,"=*RMD*")</f>
        <v>0</v>
      </c>
    </row>
    <row r="339" spans="1:14" x14ac:dyDescent="0.2">
      <c r="A339" t="s">
        <v>104</v>
      </c>
      <c r="B339" t="s">
        <v>34</v>
      </c>
      <c r="C339" t="s">
        <v>49</v>
      </c>
      <c r="E339">
        <v>0</v>
      </c>
      <c r="F339" t="s">
        <v>50</v>
      </c>
    </row>
    <row r="340" spans="1:14" x14ac:dyDescent="0.2">
      <c r="A340" t="s">
        <v>105</v>
      </c>
      <c r="B340" t="s">
        <v>54</v>
      </c>
      <c r="C340" t="s">
        <v>32</v>
      </c>
      <c r="D340">
        <v>5131.6000000000004</v>
      </c>
      <c r="E340">
        <v>881946.99</v>
      </c>
      <c r="F340" t="s">
        <v>55</v>
      </c>
    </row>
    <row r="341" spans="1:14" x14ac:dyDescent="0.2">
      <c r="A341" t="s">
        <v>105</v>
      </c>
      <c r="B341" t="s">
        <v>15</v>
      </c>
      <c r="C341" t="s">
        <v>8</v>
      </c>
      <c r="D341">
        <v>5131.6000000000004</v>
      </c>
      <c r="E341">
        <v>5131.6000000000004</v>
      </c>
      <c r="F341" t="s">
        <v>55</v>
      </c>
    </row>
    <row r="342" spans="1:14" x14ac:dyDescent="0.2">
      <c r="A342" t="s">
        <v>105</v>
      </c>
      <c r="B342" t="s">
        <v>7</v>
      </c>
      <c r="C342" t="s">
        <v>8</v>
      </c>
      <c r="D342">
        <v>405.33</v>
      </c>
      <c r="E342">
        <v>4726.2700000000004</v>
      </c>
      <c r="F342" t="s">
        <v>9</v>
      </c>
    </row>
    <row r="343" spans="1:14" x14ac:dyDescent="0.2">
      <c r="A343" t="s">
        <v>105</v>
      </c>
      <c r="B343" t="s">
        <v>7</v>
      </c>
      <c r="C343" t="s">
        <v>8</v>
      </c>
      <c r="D343">
        <v>4726.2700000000004</v>
      </c>
      <c r="E343">
        <v>0</v>
      </c>
      <c r="F343" t="s">
        <v>12</v>
      </c>
    </row>
    <row r="344" spans="1:14" x14ac:dyDescent="0.2">
      <c r="A344" t="s">
        <v>106</v>
      </c>
      <c r="B344" t="s">
        <v>54</v>
      </c>
      <c r="C344" t="s">
        <v>32</v>
      </c>
      <c r="D344">
        <v>5131.6000000000004</v>
      </c>
      <c r="E344">
        <v>876815.39</v>
      </c>
      <c r="F344" t="s">
        <v>55</v>
      </c>
    </row>
    <row r="345" spans="1:14" x14ac:dyDescent="0.2">
      <c r="A345" t="s">
        <v>106</v>
      </c>
      <c r="B345" t="s">
        <v>15</v>
      </c>
      <c r="C345" t="s">
        <v>8</v>
      </c>
      <c r="D345">
        <v>5131.6000000000004</v>
      </c>
      <c r="E345">
        <v>5131.6000000000004</v>
      </c>
      <c r="F345" t="s">
        <v>55</v>
      </c>
    </row>
    <row r="346" spans="1:14" x14ac:dyDescent="0.2">
      <c r="A346" t="s">
        <v>106</v>
      </c>
      <c r="B346" t="s">
        <v>7</v>
      </c>
      <c r="C346" t="s">
        <v>8</v>
      </c>
      <c r="D346">
        <v>405.33</v>
      </c>
      <c r="E346">
        <v>4726.2700000000004</v>
      </c>
      <c r="F346" t="s">
        <v>9</v>
      </c>
    </row>
    <row r="347" spans="1:14" x14ac:dyDescent="0.2">
      <c r="A347" t="s">
        <v>106</v>
      </c>
      <c r="B347" t="s">
        <v>7</v>
      </c>
      <c r="C347" t="s">
        <v>8</v>
      </c>
      <c r="D347">
        <v>4726.2700000000004</v>
      </c>
      <c r="E347">
        <v>0</v>
      </c>
      <c r="F347" t="s">
        <v>12</v>
      </c>
    </row>
    <row r="348" spans="1:14" x14ac:dyDescent="0.2">
      <c r="A348" t="s">
        <v>107</v>
      </c>
      <c r="B348" t="s">
        <v>54</v>
      </c>
      <c r="C348" t="s">
        <v>32</v>
      </c>
      <c r="D348">
        <v>5131.6000000000004</v>
      </c>
      <c r="E348">
        <v>871683.79</v>
      </c>
      <c r="F348" t="s">
        <v>55</v>
      </c>
    </row>
    <row r="349" spans="1:14" x14ac:dyDescent="0.2">
      <c r="A349" t="s">
        <v>107</v>
      </c>
      <c r="B349" t="s">
        <v>15</v>
      </c>
      <c r="C349" t="s">
        <v>8</v>
      </c>
      <c r="D349">
        <v>5131.6000000000004</v>
      </c>
      <c r="E349">
        <v>5131.6000000000004</v>
      </c>
      <c r="F349" t="s">
        <v>55</v>
      </c>
    </row>
    <row r="350" spans="1:14" x14ac:dyDescent="0.2">
      <c r="A350" t="s">
        <v>107</v>
      </c>
      <c r="B350" t="s">
        <v>7</v>
      </c>
      <c r="C350" t="s">
        <v>8</v>
      </c>
      <c r="D350">
        <v>405.33</v>
      </c>
      <c r="E350">
        <v>4726.2700000000004</v>
      </c>
      <c r="F350" t="s">
        <v>9</v>
      </c>
    </row>
    <row r="351" spans="1:14" x14ac:dyDescent="0.2">
      <c r="A351" t="s">
        <v>107</v>
      </c>
      <c r="B351" t="s">
        <v>7</v>
      </c>
      <c r="C351" t="s">
        <v>8</v>
      </c>
      <c r="D351">
        <v>4726.2700000000004</v>
      </c>
      <c r="E351">
        <v>0</v>
      </c>
      <c r="F351" t="s">
        <v>12</v>
      </c>
    </row>
    <row r="352" spans="1:14" x14ac:dyDescent="0.2">
      <c r="A352" t="s">
        <v>108</v>
      </c>
      <c r="B352" t="s">
        <v>54</v>
      </c>
      <c r="C352" t="s">
        <v>32</v>
      </c>
      <c r="D352">
        <v>5131.6000000000004</v>
      </c>
      <c r="E352">
        <v>866552.19</v>
      </c>
      <c r="F352" t="s">
        <v>55</v>
      </c>
    </row>
    <row r="353" spans="1:6" x14ac:dyDescent="0.2">
      <c r="A353" t="s">
        <v>108</v>
      </c>
      <c r="B353" t="s">
        <v>15</v>
      </c>
      <c r="C353" t="s">
        <v>8</v>
      </c>
      <c r="D353">
        <v>5131.6000000000004</v>
      </c>
      <c r="E353">
        <v>5131.6000000000004</v>
      </c>
      <c r="F353" t="s">
        <v>55</v>
      </c>
    </row>
    <row r="354" spans="1:6" x14ac:dyDescent="0.2">
      <c r="A354" t="s">
        <v>108</v>
      </c>
      <c r="B354" t="s">
        <v>7</v>
      </c>
      <c r="C354" t="s">
        <v>8</v>
      </c>
      <c r="D354">
        <v>405.33</v>
      </c>
      <c r="E354">
        <v>4726.2700000000004</v>
      </c>
      <c r="F354" t="s">
        <v>9</v>
      </c>
    </row>
    <row r="355" spans="1:6" x14ac:dyDescent="0.2">
      <c r="A355" t="s">
        <v>108</v>
      </c>
      <c r="B355" t="s">
        <v>7</v>
      </c>
      <c r="C355" t="s">
        <v>8</v>
      </c>
      <c r="D355">
        <v>4726.2700000000004</v>
      </c>
      <c r="E355">
        <v>0</v>
      </c>
      <c r="F355" t="s">
        <v>12</v>
      </c>
    </row>
    <row r="356" spans="1:6" x14ac:dyDescent="0.2">
      <c r="A356" t="s">
        <v>109</v>
      </c>
      <c r="B356" t="s">
        <v>54</v>
      </c>
      <c r="C356" t="s">
        <v>32</v>
      </c>
      <c r="D356">
        <v>5131.6000000000004</v>
      </c>
      <c r="E356">
        <v>861420.59</v>
      </c>
      <c r="F356" t="s">
        <v>55</v>
      </c>
    </row>
    <row r="357" spans="1:6" x14ac:dyDescent="0.2">
      <c r="A357" t="s">
        <v>109</v>
      </c>
      <c r="B357" t="s">
        <v>15</v>
      </c>
      <c r="C357" t="s">
        <v>8</v>
      </c>
      <c r="D357">
        <v>5131.6000000000004</v>
      </c>
      <c r="E357">
        <v>5131.6000000000004</v>
      </c>
      <c r="F357" t="s">
        <v>55</v>
      </c>
    </row>
    <row r="358" spans="1:6" x14ac:dyDescent="0.2">
      <c r="A358" t="s">
        <v>109</v>
      </c>
      <c r="B358" t="s">
        <v>7</v>
      </c>
      <c r="C358" t="s">
        <v>8</v>
      </c>
      <c r="D358">
        <v>405.33</v>
      </c>
      <c r="E358">
        <v>4726.2700000000004</v>
      </c>
      <c r="F358" t="s">
        <v>9</v>
      </c>
    </row>
    <row r="359" spans="1:6" x14ac:dyDescent="0.2">
      <c r="A359" t="s">
        <v>109</v>
      </c>
      <c r="B359" t="s">
        <v>7</v>
      </c>
      <c r="C359" t="s">
        <v>8</v>
      </c>
      <c r="D359">
        <v>4726.2700000000004</v>
      </c>
      <c r="E359">
        <v>0</v>
      </c>
      <c r="F359" t="s">
        <v>12</v>
      </c>
    </row>
    <row r="360" spans="1:6" x14ac:dyDescent="0.2">
      <c r="A360" t="s">
        <v>110</v>
      </c>
      <c r="B360" t="s">
        <v>54</v>
      </c>
      <c r="C360" t="s">
        <v>32</v>
      </c>
      <c r="D360">
        <v>5131.75</v>
      </c>
      <c r="E360">
        <v>856288.84</v>
      </c>
      <c r="F360" t="s">
        <v>55</v>
      </c>
    </row>
    <row r="361" spans="1:6" x14ac:dyDescent="0.2">
      <c r="A361" t="s">
        <v>110</v>
      </c>
      <c r="B361" t="s">
        <v>15</v>
      </c>
      <c r="C361" t="s">
        <v>8</v>
      </c>
      <c r="D361">
        <v>5131.75</v>
      </c>
      <c r="E361">
        <v>5131.75</v>
      </c>
      <c r="F361" t="s">
        <v>55</v>
      </c>
    </row>
    <row r="362" spans="1:6" x14ac:dyDescent="0.2">
      <c r="A362" t="s">
        <v>110</v>
      </c>
      <c r="B362" t="s">
        <v>7</v>
      </c>
      <c r="C362" t="s">
        <v>8</v>
      </c>
      <c r="D362">
        <v>405.48</v>
      </c>
      <c r="E362">
        <v>4726.2700000000004</v>
      </c>
      <c r="F362" t="s">
        <v>9</v>
      </c>
    </row>
    <row r="363" spans="1:6" x14ac:dyDescent="0.2">
      <c r="A363" t="s">
        <v>110</v>
      </c>
      <c r="B363" t="s">
        <v>7</v>
      </c>
      <c r="C363" t="s">
        <v>8</v>
      </c>
      <c r="D363">
        <v>4726.2700000000004</v>
      </c>
      <c r="E363">
        <v>0</v>
      </c>
      <c r="F363" t="s">
        <v>12</v>
      </c>
    </row>
    <row r="364" spans="1:6" x14ac:dyDescent="0.2">
      <c r="A364" t="s">
        <v>111</v>
      </c>
      <c r="B364" t="s">
        <v>54</v>
      </c>
      <c r="C364" t="s">
        <v>32</v>
      </c>
      <c r="D364">
        <v>5131.75</v>
      </c>
      <c r="E364">
        <v>851157.09</v>
      </c>
      <c r="F364" t="s">
        <v>55</v>
      </c>
    </row>
    <row r="365" spans="1:6" x14ac:dyDescent="0.2">
      <c r="A365" t="s">
        <v>111</v>
      </c>
      <c r="B365" t="s">
        <v>15</v>
      </c>
      <c r="C365" t="s">
        <v>8</v>
      </c>
      <c r="D365">
        <v>5131.75</v>
      </c>
      <c r="E365">
        <v>5131.75</v>
      </c>
      <c r="F365" t="s">
        <v>55</v>
      </c>
    </row>
    <row r="366" spans="1:6" x14ac:dyDescent="0.2">
      <c r="A366" t="s">
        <v>111</v>
      </c>
      <c r="B366" t="s">
        <v>7</v>
      </c>
      <c r="C366" t="s">
        <v>8</v>
      </c>
      <c r="D366">
        <v>405.48</v>
      </c>
      <c r="E366">
        <v>4726.2700000000004</v>
      </c>
      <c r="F366" t="s">
        <v>9</v>
      </c>
    </row>
    <row r="367" spans="1:6" x14ac:dyDescent="0.2">
      <c r="A367" t="s">
        <v>111</v>
      </c>
      <c r="B367" t="s">
        <v>7</v>
      </c>
      <c r="C367" t="s">
        <v>8</v>
      </c>
      <c r="D367">
        <v>4726.2700000000004</v>
      </c>
      <c r="E367">
        <v>0</v>
      </c>
      <c r="F367" t="s">
        <v>12</v>
      </c>
    </row>
    <row r="368" spans="1:6" x14ac:dyDescent="0.2">
      <c r="A368" t="s">
        <v>112</v>
      </c>
      <c r="B368" t="s">
        <v>54</v>
      </c>
      <c r="C368" t="s">
        <v>32</v>
      </c>
      <c r="D368">
        <v>5131.75</v>
      </c>
      <c r="E368">
        <v>846025.34</v>
      </c>
      <c r="F368" t="s">
        <v>55</v>
      </c>
    </row>
    <row r="369" spans="1:6" x14ac:dyDescent="0.2">
      <c r="A369" t="s">
        <v>112</v>
      </c>
      <c r="B369" t="s">
        <v>15</v>
      </c>
      <c r="C369" t="s">
        <v>8</v>
      </c>
      <c r="D369">
        <v>5131.75</v>
      </c>
      <c r="E369">
        <v>5131.75</v>
      </c>
      <c r="F369" t="s">
        <v>55</v>
      </c>
    </row>
    <row r="370" spans="1:6" x14ac:dyDescent="0.2">
      <c r="A370" t="s">
        <v>112</v>
      </c>
      <c r="B370" t="s">
        <v>7</v>
      </c>
      <c r="C370" t="s">
        <v>8</v>
      </c>
      <c r="D370">
        <v>405.48</v>
      </c>
      <c r="E370">
        <v>4726.2700000000004</v>
      </c>
      <c r="F370" t="s">
        <v>9</v>
      </c>
    </row>
    <row r="371" spans="1:6" x14ac:dyDescent="0.2">
      <c r="A371" t="s">
        <v>112</v>
      </c>
      <c r="B371" t="s">
        <v>7</v>
      </c>
      <c r="C371" t="s">
        <v>8</v>
      </c>
      <c r="D371">
        <v>4726.2700000000004</v>
      </c>
      <c r="E371">
        <v>0</v>
      </c>
      <c r="F371" t="s">
        <v>12</v>
      </c>
    </row>
    <row r="372" spans="1:6" x14ac:dyDescent="0.2">
      <c r="A372" t="s">
        <v>113</v>
      </c>
      <c r="B372" t="s">
        <v>54</v>
      </c>
      <c r="C372" t="s">
        <v>32</v>
      </c>
      <c r="D372">
        <v>5131.75</v>
      </c>
      <c r="E372">
        <v>840893.59</v>
      </c>
      <c r="F372" t="s">
        <v>55</v>
      </c>
    </row>
    <row r="373" spans="1:6" x14ac:dyDescent="0.2">
      <c r="A373" t="s">
        <v>113</v>
      </c>
      <c r="B373" t="s">
        <v>15</v>
      </c>
      <c r="C373" t="s">
        <v>8</v>
      </c>
      <c r="D373">
        <v>5131.75</v>
      </c>
      <c r="E373">
        <v>5131.75</v>
      </c>
      <c r="F373" t="s">
        <v>55</v>
      </c>
    </row>
    <row r="374" spans="1:6" x14ac:dyDescent="0.2">
      <c r="A374" t="s">
        <v>113</v>
      </c>
      <c r="B374" t="s">
        <v>7</v>
      </c>
      <c r="C374" t="s">
        <v>8</v>
      </c>
      <c r="D374">
        <v>405.48</v>
      </c>
      <c r="E374">
        <v>4726.2700000000004</v>
      </c>
      <c r="F374" t="s">
        <v>9</v>
      </c>
    </row>
    <row r="375" spans="1:6" x14ac:dyDescent="0.2">
      <c r="A375" t="s">
        <v>113</v>
      </c>
      <c r="B375" t="s">
        <v>7</v>
      </c>
      <c r="C375" t="s">
        <v>8</v>
      </c>
      <c r="D375">
        <v>4726.2700000000004</v>
      </c>
      <c r="E375">
        <v>0</v>
      </c>
      <c r="F375" t="s">
        <v>12</v>
      </c>
    </row>
    <row r="376" spans="1:6" x14ac:dyDescent="0.2">
      <c r="A376" t="s">
        <v>114</v>
      </c>
      <c r="B376" t="s">
        <v>54</v>
      </c>
      <c r="C376" t="s">
        <v>32</v>
      </c>
      <c r="D376">
        <v>5131.75</v>
      </c>
      <c r="E376">
        <v>835761.84</v>
      </c>
      <c r="F376" t="s">
        <v>55</v>
      </c>
    </row>
    <row r="377" spans="1:6" x14ac:dyDescent="0.2">
      <c r="A377" t="s">
        <v>114</v>
      </c>
      <c r="B377" t="s">
        <v>15</v>
      </c>
      <c r="C377" t="s">
        <v>8</v>
      </c>
      <c r="D377">
        <v>5131.75</v>
      </c>
      <c r="E377">
        <v>5131.75</v>
      </c>
      <c r="F377" t="s">
        <v>55</v>
      </c>
    </row>
    <row r="378" spans="1:6" x14ac:dyDescent="0.2">
      <c r="A378" t="s">
        <v>114</v>
      </c>
      <c r="B378" t="s">
        <v>7</v>
      </c>
      <c r="C378" t="s">
        <v>8</v>
      </c>
      <c r="D378">
        <v>405.48</v>
      </c>
      <c r="E378">
        <v>4726.2700000000004</v>
      </c>
      <c r="F378" t="s">
        <v>9</v>
      </c>
    </row>
    <row r="379" spans="1:6" x14ac:dyDescent="0.2">
      <c r="A379" t="s">
        <v>114</v>
      </c>
      <c r="B379" t="s">
        <v>7</v>
      </c>
      <c r="C379" t="s">
        <v>8</v>
      </c>
      <c r="D379">
        <v>4726.2700000000004</v>
      </c>
      <c r="E379">
        <v>0</v>
      </c>
      <c r="F379" t="s">
        <v>12</v>
      </c>
    </row>
    <row r="380" spans="1:6" x14ac:dyDescent="0.2">
      <c r="A380" t="s">
        <v>115</v>
      </c>
      <c r="B380" t="s">
        <v>54</v>
      </c>
      <c r="C380" t="s">
        <v>32</v>
      </c>
      <c r="D380">
        <v>5131.74</v>
      </c>
      <c r="E380">
        <v>830630.1</v>
      </c>
      <c r="F380" t="s">
        <v>55</v>
      </c>
    </row>
    <row r="381" spans="1:6" x14ac:dyDescent="0.2">
      <c r="A381" t="s">
        <v>115</v>
      </c>
      <c r="B381" t="s">
        <v>15</v>
      </c>
      <c r="C381" t="s">
        <v>8</v>
      </c>
      <c r="D381">
        <v>5131.74</v>
      </c>
      <c r="E381">
        <v>5131.74</v>
      </c>
      <c r="F381" t="s">
        <v>55</v>
      </c>
    </row>
    <row r="382" spans="1:6" x14ac:dyDescent="0.2">
      <c r="A382" t="s">
        <v>115</v>
      </c>
      <c r="B382" t="s">
        <v>7</v>
      </c>
      <c r="C382" t="s">
        <v>8</v>
      </c>
      <c r="D382">
        <v>405.47</v>
      </c>
      <c r="E382">
        <v>4726.2700000000004</v>
      </c>
      <c r="F382" t="s">
        <v>9</v>
      </c>
    </row>
    <row r="383" spans="1:6" x14ac:dyDescent="0.2">
      <c r="A383" t="s">
        <v>115</v>
      </c>
      <c r="B383" t="s">
        <v>7</v>
      </c>
      <c r="C383" t="s">
        <v>8</v>
      </c>
      <c r="D383">
        <v>4726.2700000000004</v>
      </c>
      <c r="E383">
        <v>0</v>
      </c>
      <c r="F383" t="s">
        <v>12</v>
      </c>
    </row>
    <row r="384" spans="1:6" x14ac:dyDescent="0.2">
      <c r="A384" t="s">
        <v>116</v>
      </c>
      <c r="B384" t="s">
        <v>54</v>
      </c>
      <c r="C384" t="s">
        <v>32</v>
      </c>
      <c r="D384">
        <v>5130.78</v>
      </c>
      <c r="E384">
        <v>825499.32</v>
      </c>
      <c r="F384" t="s">
        <v>55</v>
      </c>
    </row>
    <row r="385" spans="1:15" x14ac:dyDescent="0.2">
      <c r="A385" t="s">
        <v>116</v>
      </c>
      <c r="B385" t="s">
        <v>15</v>
      </c>
      <c r="C385" t="s">
        <v>8</v>
      </c>
      <c r="D385">
        <v>5130.78</v>
      </c>
      <c r="E385">
        <v>5130.78</v>
      </c>
      <c r="F385" t="s">
        <v>55</v>
      </c>
    </row>
    <row r="386" spans="1:15" x14ac:dyDescent="0.2">
      <c r="A386" t="s">
        <v>116</v>
      </c>
      <c r="B386" t="s">
        <v>7</v>
      </c>
      <c r="C386" t="s">
        <v>8</v>
      </c>
      <c r="D386">
        <v>404.48</v>
      </c>
      <c r="E386">
        <v>4726.3</v>
      </c>
      <c r="F386" t="s">
        <v>9</v>
      </c>
    </row>
    <row r="387" spans="1:15" x14ac:dyDescent="0.2">
      <c r="A387" t="s">
        <v>116</v>
      </c>
      <c r="B387" t="s">
        <v>7</v>
      </c>
      <c r="C387" t="s">
        <v>8</v>
      </c>
      <c r="D387">
        <v>4726.3</v>
      </c>
      <c r="E387">
        <v>0</v>
      </c>
      <c r="F387" t="s">
        <v>12</v>
      </c>
    </row>
    <row r="388" spans="1:15" x14ac:dyDescent="0.2">
      <c r="A388" t="s">
        <v>117</v>
      </c>
      <c r="B388" t="s">
        <v>29</v>
      </c>
      <c r="C388" t="s">
        <v>8</v>
      </c>
      <c r="E388">
        <v>0</v>
      </c>
      <c r="F388" t="s">
        <v>30</v>
      </c>
      <c r="J388">
        <f>SUMIFS(D340:D387,B340:B387,"Deposit",C340:C387,"Savings")</f>
        <v>61579.27</v>
      </c>
      <c r="K388">
        <f>SUMIFS(D340:D387,B340:B387,"Payment",C340:C387,"Savings")</f>
        <v>61579.270000000011</v>
      </c>
      <c r="L388">
        <f>SUMIFS(D340:D387,B340:B387,"Withdraw",C340:C387,"Savings")</f>
        <v>0</v>
      </c>
      <c r="M388">
        <f>ROUND(M328+J388-K388-L388,2)</f>
        <v>0</v>
      </c>
    </row>
    <row r="389" spans="1:15" x14ac:dyDescent="0.2">
      <c r="A389" t="s">
        <v>117</v>
      </c>
      <c r="B389" t="s">
        <v>29</v>
      </c>
      <c r="C389" t="s">
        <v>31</v>
      </c>
      <c r="E389">
        <v>0</v>
      </c>
      <c r="F389" t="s">
        <v>30</v>
      </c>
      <c r="J389">
        <f>SUMIFS(D340:D387,B340:B387,"Deposit",C340:C387,"Brokerage")</f>
        <v>0</v>
      </c>
      <c r="L389">
        <f>SUMIFS(D340:D387,B340:B387,"Withdraw",C340:C387,"Brokerage")</f>
        <v>0</v>
      </c>
      <c r="M389">
        <f>ROUND(M329+J389-K389-L389,2)</f>
        <v>0</v>
      </c>
    </row>
    <row r="390" spans="1:15" x14ac:dyDescent="0.2">
      <c r="A390" t="s">
        <v>117</v>
      </c>
      <c r="B390" t="s">
        <v>29</v>
      </c>
      <c r="C390" t="s">
        <v>32</v>
      </c>
      <c r="E390">
        <v>825499.32</v>
      </c>
      <c r="F390" t="s">
        <v>30</v>
      </c>
      <c r="J390">
        <f>SUMIFS(D340:D387,B340:B387,"Deposit",C340:C387,"IRA")</f>
        <v>0</v>
      </c>
      <c r="L390">
        <f>SUMIFS(D340:D387,B340:B387,"Withdraw",C340:C387,"IRA")</f>
        <v>61579.27</v>
      </c>
      <c r="M390">
        <f>ROUND(M330+J390-K390-L390,2)</f>
        <v>825499.32</v>
      </c>
    </row>
    <row r="391" spans="1:15" x14ac:dyDescent="0.2">
      <c r="A391" t="s">
        <v>117</v>
      </c>
      <c r="B391" t="s">
        <v>29</v>
      </c>
      <c r="C391" t="s">
        <v>33</v>
      </c>
      <c r="E391">
        <v>20000</v>
      </c>
      <c r="F391" t="s">
        <v>30</v>
      </c>
      <c r="J391">
        <f>SUMIFS(D340:D387,B340:B387,"Deposit",C340:C387,"Roth")</f>
        <v>0</v>
      </c>
      <c r="L391">
        <f>SUMIFS(D340:D387,B340:B387,"Withdraw",C340:C387,"Roth")</f>
        <v>0</v>
      </c>
      <c r="M391">
        <f>ROUND(M331+J391-K391-L391,2)</f>
        <v>20000</v>
      </c>
    </row>
    <row r="392" spans="1:15" x14ac:dyDescent="0.2">
      <c r="A392" t="s">
        <v>117</v>
      </c>
      <c r="B392" t="s">
        <v>34</v>
      </c>
      <c r="C392" t="s">
        <v>35</v>
      </c>
      <c r="E392">
        <v>0</v>
      </c>
      <c r="F392" t="s">
        <v>36</v>
      </c>
      <c r="J392">
        <f>SUMIFS(D340:D387,B340:B387,"Deposit",C340:C387,"Savings",F340:F387,"*Employment income*")</f>
        <v>0</v>
      </c>
      <c r="K392">
        <f>ROUND(J392*6.2%,2)</f>
        <v>0</v>
      </c>
    </row>
    <row r="393" spans="1:15" x14ac:dyDescent="0.2">
      <c r="A393" t="s">
        <v>117</v>
      </c>
      <c r="B393" t="s">
        <v>34</v>
      </c>
      <c r="C393" t="s">
        <v>37</v>
      </c>
      <c r="E393">
        <v>0</v>
      </c>
      <c r="F393" t="s">
        <v>38</v>
      </c>
      <c r="J393">
        <f>J392</f>
        <v>0</v>
      </c>
      <c r="K393">
        <f>ROUND(J393*1.45%,2)</f>
        <v>0</v>
      </c>
    </row>
    <row r="394" spans="1:15" x14ac:dyDescent="0.2">
      <c r="A394" t="s">
        <v>117</v>
      </c>
      <c r="B394" t="s">
        <v>34</v>
      </c>
      <c r="C394" t="s">
        <v>39</v>
      </c>
      <c r="E394">
        <v>0</v>
      </c>
      <c r="F394" t="s">
        <v>40</v>
      </c>
    </row>
    <row r="395" spans="1:15" x14ac:dyDescent="0.2">
      <c r="A395" t="s">
        <v>117</v>
      </c>
      <c r="B395" t="s">
        <v>34</v>
      </c>
      <c r="C395" t="s">
        <v>41</v>
      </c>
      <c r="E395">
        <v>0</v>
      </c>
      <c r="F395" t="s">
        <v>42</v>
      </c>
      <c r="L395">
        <f>ROUND(SUM(L389:L389)*3/4,2)</f>
        <v>0</v>
      </c>
    </row>
    <row r="396" spans="1:15" x14ac:dyDescent="0.2">
      <c r="A396" t="s">
        <v>117</v>
      </c>
      <c r="B396" t="s">
        <v>34</v>
      </c>
      <c r="C396" t="s">
        <v>43</v>
      </c>
      <c r="E396">
        <v>61579.27</v>
      </c>
      <c r="F396" t="s">
        <v>44</v>
      </c>
      <c r="J396">
        <f>J392</f>
        <v>0</v>
      </c>
      <c r="K396">
        <v>0</v>
      </c>
      <c r="L396">
        <f>L395</f>
        <v>0</v>
      </c>
      <c r="M396">
        <f>L390</f>
        <v>61579.27</v>
      </c>
      <c r="O396">
        <f>SUM(J396:M396)</f>
        <v>61579.27</v>
      </c>
    </row>
    <row r="397" spans="1:15" x14ac:dyDescent="0.2">
      <c r="A397" t="s">
        <v>117</v>
      </c>
      <c r="B397" t="s">
        <v>34</v>
      </c>
      <c r="C397" t="s">
        <v>45</v>
      </c>
      <c r="E397">
        <v>4865</v>
      </c>
      <c r="F397" t="s">
        <v>46</v>
      </c>
    </row>
    <row r="398" spans="1:15" x14ac:dyDescent="0.2">
      <c r="A398" t="s">
        <v>117</v>
      </c>
      <c r="B398" t="s">
        <v>34</v>
      </c>
      <c r="C398" t="s">
        <v>47</v>
      </c>
      <c r="E398">
        <v>0</v>
      </c>
      <c r="F398" t="s">
        <v>48</v>
      </c>
      <c r="J398" t="s">
        <v>185</v>
      </c>
      <c r="K398">
        <f>SUMIFS(D340:D387,B340:B387,"Withdraw",C340:C387,"IRA",F340:F387,"=*ROTH conversion*")</f>
        <v>0</v>
      </c>
      <c r="M398" t="s">
        <v>186</v>
      </c>
      <c r="N398">
        <f>SUMIFS(D340:D387,B340:B387,"Withdraw",C340:C387,"IRA",F340:F387,"=*RMD*")</f>
        <v>0</v>
      </c>
    </row>
    <row r="399" spans="1:15" x14ac:dyDescent="0.2">
      <c r="A399" t="s">
        <v>117</v>
      </c>
      <c r="B399" t="s">
        <v>34</v>
      </c>
      <c r="C399" t="s">
        <v>49</v>
      </c>
      <c r="E399">
        <v>0</v>
      </c>
      <c r="F399" t="s">
        <v>50</v>
      </c>
    </row>
    <row r="400" spans="1:15" x14ac:dyDescent="0.2">
      <c r="A400" t="s">
        <v>118</v>
      </c>
      <c r="B400" t="s">
        <v>54</v>
      </c>
      <c r="C400" t="s">
        <v>32</v>
      </c>
      <c r="D400">
        <v>5262.66</v>
      </c>
      <c r="E400">
        <v>820236.66</v>
      </c>
      <c r="F400" t="s">
        <v>55</v>
      </c>
    </row>
    <row r="401" spans="1:6" x14ac:dyDescent="0.2">
      <c r="A401" t="s">
        <v>118</v>
      </c>
      <c r="B401" t="s">
        <v>15</v>
      </c>
      <c r="C401" t="s">
        <v>8</v>
      </c>
      <c r="D401">
        <v>5262.66</v>
      </c>
      <c r="E401">
        <v>5262.66</v>
      </c>
      <c r="F401" t="s">
        <v>55</v>
      </c>
    </row>
    <row r="402" spans="1:6" x14ac:dyDescent="0.2">
      <c r="A402" t="s">
        <v>118</v>
      </c>
      <c r="B402" t="s">
        <v>7</v>
      </c>
      <c r="C402" t="s">
        <v>8</v>
      </c>
      <c r="D402">
        <v>415.75</v>
      </c>
      <c r="E402">
        <v>4846.91</v>
      </c>
      <c r="F402" t="s">
        <v>9</v>
      </c>
    </row>
    <row r="403" spans="1:6" x14ac:dyDescent="0.2">
      <c r="A403" t="s">
        <v>118</v>
      </c>
      <c r="B403" t="s">
        <v>7</v>
      </c>
      <c r="C403" t="s">
        <v>8</v>
      </c>
      <c r="D403">
        <v>4846.91</v>
      </c>
      <c r="E403">
        <v>0</v>
      </c>
      <c r="F403" t="s">
        <v>12</v>
      </c>
    </row>
    <row r="404" spans="1:6" x14ac:dyDescent="0.2">
      <c r="A404" t="s">
        <v>119</v>
      </c>
      <c r="B404" t="s">
        <v>54</v>
      </c>
      <c r="C404" t="s">
        <v>32</v>
      </c>
      <c r="D404">
        <v>5262.66</v>
      </c>
      <c r="E404">
        <v>814974</v>
      </c>
      <c r="F404" t="s">
        <v>55</v>
      </c>
    </row>
    <row r="405" spans="1:6" x14ac:dyDescent="0.2">
      <c r="A405" t="s">
        <v>119</v>
      </c>
      <c r="B405" t="s">
        <v>15</v>
      </c>
      <c r="C405" t="s">
        <v>8</v>
      </c>
      <c r="D405">
        <v>5262.66</v>
      </c>
      <c r="E405">
        <v>5262.66</v>
      </c>
      <c r="F405" t="s">
        <v>55</v>
      </c>
    </row>
    <row r="406" spans="1:6" x14ac:dyDescent="0.2">
      <c r="A406" t="s">
        <v>119</v>
      </c>
      <c r="B406" t="s">
        <v>7</v>
      </c>
      <c r="C406" t="s">
        <v>8</v>
      </c>
      <c r="D406">
        <v>415.75</v>
      </c>
      <c r="E406">
        <v>4846.91</v>
      </c>
      <c r="F406" t="s">
        <v>9</v>
      </c>
    </row>
    <row r="407" spans="1:6" x14ac:dyDescent="0.2">
      <c r="A407" t="s">
        <v>119</v>
      </c>
      <c r="B407" t="s">
        <v>7</v>
      </c>
      <c r="C407" t="s">
        <v>8</v>
      </c>
      <c r="D407">
        <v>4846.91</v>
      </c>
      <c r="E407">
        <v>0</v>
      </c>
      <c r="F407" t="s">
        <v>12</v>
      </c>
    </row>
    <row r="408" spans="1:6" x14ac:dyDescent="0.2">
      <c r="A408" t="s">
        <v>120</v>
      </c>
      <c r="B408" t="s">
        <v>54</v>
      </c>
      <c r="C408" t="s">
        <v>32</v>
      </c>
      <c r="D408">
        <v>5262.66</v>
      </c>
      <c r="E408">
        <v>809711.34</v>
      </c>
      <c r="F408" t="s">
        <v>55</v>
      </c>
    </row>
    <row r="409" spans="1:6" x14ac:dyDescent="0.2">
      <c r="A409" t="s">
        <v>120</v>
      </c>
      <c r="B409" t="s">
        <v>15</v>
      </c>
      <c r="C409" t="s">
        <v>8</v>
      </c>
      <c r="D409">
        <v>5262.66</v>
      </c>
      <c r="E409">
        <v>5262.66</v>
      </c>
      <c r="F409" t="s">
        <v>55</v>
      </c>
    </row>
    <row r="410" spans="1:6" x14ac:dyDescent="0.2">
      <c r="A410" t="s">
        <v>120</v>
      </c>
      <c r="B410" t="s">
        <v>7</v>
      </c>
      <c r="C410" t="s">
        <v>8</v>
      </c>
      <c r="D410">
        <v>415.75</v>
      </c>
      <c r="E410">
        <v>4846.91</v>
      </c>
      <c r="F410" t="s">
        <v>9</v>
      </c>
    </row>
    <row r="411" spans="1:6" x14ac:dyDescent="0.2">
      <c r="A411" t="s">
        <v>120</v>
      </c>
      <c r="B411" t="s">
        <v>7</v>
      </c>
      <c r="C411" t="s">
        <v>8</v>
      </c>
      <c r="D411">
        <v>4846.91</v>
      </c>
      <c r="E411">
        <v>0</v>
      </c>
      <c r="F411" t="s">
        <v>12</v>
      </c>
    </row>
    <row r="412" spans="1:6" x14ac:dyDescent="0.2">
      <c r="A412" t="s">
        <v>121</v>
      </c>
      <c r="B412" t="s">
        <v>54</v>
      </c>
      <c r="C412" t="s">
        <v>32</v>
      </c>
      <c r="D412">
        <v>5262.66</v>
      </c>
      <c r="E412">
        <v>804448.68</v>
      </c>
      <c r="F412" t="s">
        <v>55</v>
      </c>
    </row>
    <row r="413" spans="1:6" x14ac:dyDescent="0.2">
      <c r="A413" t="s">
        <v>121</v>
      </c>
      <c r="B413" t="s">
        <v>15</v>
      </c>
      <c r="C413" t="s">
        <v>8</v>
      </c>
      <c r="D413">
        <v>5262.66</v>
      </c>
      <c r="E413">
        <v>5262.66</v>
      </c>
      <c r="F413" t="s">
        <v>55</v>
      </c>
    </row>
    <row r="414" spans="1:6" x14ac:dyDescent="0.2">
      <c r="A414" t="s">
        <v>121</v>
      </c>
      <c r="B414" t="s">
        <v>7</v>
      </c>
      <c r="C414" t="s">
        <v>8</v>
      </c>
      <c r="D414">
        <v>415.75</v>
      </c>
      <c r="E414">
        <v>4846.91</v>
      </c>
      <c r="F414" t="s">
        <v>9</v>
      </c>
    </row>
    <row r="415" spans="1:6" x14ac:dyDescent="0.2">
      <c r="A415" t="s">
        <v>121</v>
      </c>
      <c r="B415" t="s">
        <v>7</v>
      </c>
      <c r="C415" t="s">
        <v>8</v>
      </c>
      <c r="D415">
        <v>4846.91</v>
      </c>
      <c r="E415">
        <v>0</v>
      </c>
      <c r="F415" t="s">
        <v>12</v>
      </c>
    </row>
    <row r="416" spans="1:6" x14ac:dyDescent="0.2">
      <c r="A416" t="s">
        <v>122</v>
      </c>
      <c r="B416" t="s">
        <v>54</v>
      </c>
      <c r="C416" t="s">
        <v>32</v>
      </c>
      <c r="D416">
        <v>5262.66</v>
      </c>
      <c r="E416">
        <v>799186.02</v>
      </c>
      <c r="F416" t="s">
        <v>55</v>
      </c>
    </row>
    <row r="417" spans="1:6" x14ac:dyDescent="0.2">
      <c r="A417" t="s">
        <v>122</v>
      </c>
      <c r="B417" t="s">
        <v>15</v>
      </c>
      <c r="C417" t="s">
        <v>8</v>
      </c>
      <c r="D417">
        <v>5262.66</v>
      </c>
      <c r="E417">
        <v>5262.66</v>
      </c>
      <c r="F417" t="s">
        <v>55</v>
      </c>
    </row>
    <row r="418" spans="1:6" x14ac:dyDescent="0.2">
      <c r="A418" t="s">
        <v>122</v>
      </c>
      <c r="B418" t="s">
        <v>7</v>
      </c>
      <c r="C418" t="s">
        <v>8</v>
      </c>
      <c r="D418">
        <v>415.75</v>
      </c>
      <c r="E418">
        <v>4846.91</v>
      </c>
      <c r="F418" t="s">
        <v>9</v>
      </c>
    </row>
    <row r="419" spans="1:6" x14ac:dyDescent="0.2">
      <c r="A419" t="s">
        <v>122</v>
      </c>
      <c r="B419" t="s">
        <v>7</v>
      </c>
      <c r="C419" t="s">
        <v>8</v>
      </c>
      <c r="D419">
        <v>4846.91</v>
      </c>
      <c r="E419">
        <v>0</v>
      </c>
      <c r="F419" t="s">
        <v>12</v>
      </c>
    </row>
    <row r="420" spans="1:6" x14ac:dyDescent="0.2">
      <c r="A420" t="s">
        <v>123</v>
      </c>
      <c r="B420" t="s">
        <v>54</v>
      </c>
      <c r="C420" t="s">
        <v>32</v>
      </c>
      <c r="D420">
        <v>5262.66</v>
      </c>
      <c r="E420">
        <v>793923.36</v>
      </c>
      <c r="F420" t="s">
        <v>55</v>
      </c>
    </row>
    <row r="421" spans="1:6" x14ac:dyDescent="0.2">
      <c r="A421" t="s">
        <v>123</v>
      </c>
      <c r="B421" t="s">
        <v>15</v>
      </c>
      <c r="C421" t="s">
        <v>8</v>
      </c>
      <c r="D421">
        <v>5262.66</v>
      </c>
      <c r="E421">
        <v>5262.66</v>
      </c>
      <c r="F421" t="s">
        <v>55</v>
      </c>
    </row>
    <row r="422" spans="1:6" x14ac:dyDescent="0.2">
      <c r="A422" t="s">
        <v>123</v>
      </c>
      <c r="B422" t="s">
        <v>7</v>
      </c>
      <c r="C422" t="s">
        <v>8</v>
      </c>
      <c r="D422">
        <v>415.75</v>
      </c>
      <c r="E422">
        <v>4846.91</v>
      </c>
      <c r="F422" t="s">
        <v>9</v>
      </c>
    </row>
    <row r="423" spans="1:6" x14ac:dyDescent="0.2">
      <c r="A423" t="s">
        <v>123</v>
      </c>
      <c r="B423" t="s">
        <v>7</v>
      </c>
      <c r="C423" t="s">
        <v>8</v>
      </c>
      <c r="D423">
        <v>4846.91</v>
      </c>
      <c r="E423">
        <v>0</v>
      </c>
      <c r="F423" t="s">
        <v>12</v>
      </c>
    </row>
    <row r="424" spans="1:6" x14ac:dyDescent="0.2">
      <c r="A424" t="s">
        <v>124</v>
      </c>
      <c r="B424" t="s">
        <v>54</v>
      </c>
      <c r="C424" t="s">
        <v>32</v>
      </c>
      <c r="D424">
        <v>5262.66</v>
      </c>
      <c r="E424">
        <v>788660.7</v>
      </c>
      <c r="F424" t="s">
        <v>55</v>
      </c>
    </row>
    <row r="425" spans="1:6" x14ac:dyDescent="0.2">
      <c r="A425" t="s">
        <v>124</v>
      </c>
      <c r="B425" t="s">
        <v>15</v>
      </c>
      <c r="C425" t="s">
        <v>8</v>
      </c>
      <c r="D425">
        <v>5262.66</v>
      </c>
      <c r="E425">
        <v>5262.66</v>
      </c>
      <c r="F425" t="s">
        <v>55</v>
      </c>
    </row>
    <row r="426" spans="1:6" x14ac:dyDescent="0.2">
      <c r="A426" t="s">
        <v>124</v>
      </c>
      <c r="B426" t="s">
        <v>7</v>
      </c>
      <c r="C426" t="s">
        <v>8</v>
      </c>
      <c r="D426">
        <v>415.75</v>
      </c>
      <c r="E426">
        <v>4846.91</v>
      </c>
      <c r="F426" t="s">
        <v>9</v>
      </c>
    </row>
    <row r="427" spans="1:6" x14ac:dyDescent="0.2">
      <c r="A427" t="s">
        <v>124</v>
      </c>
      <c r="B427" t="s">
        <v>7</v>
      </c>
      <c r="C427" t="s">
        <v>8</v>
      </c>
      <c r="D427">
        <v>4846.91</v>
      </c>
      <c r="E427">
        <v>0</v>
      </c>
      <c r="F427" t="s">
        <v>12</v>
      </c>
    </row>
    <row r="428" spans="1:6" x14ac:dyDescent="0.2">
      <c r="A428" t="s">
        <v>125</v>
      </c>
      <c r="B428" t="s">
        <v>54</v>
      </c>
      <c r="C428" t="s">
        <v>32</v>
      </c>
      <c r="D428">
        <v>5262.66</v>
      </c>
      <c r="E428">
        <v>783398.04</v>
      </c>
      <c r="F428" t="s">
        <v>55</v>
      </c>
    </row>
    <row r="429" spans="1:6" x14ac:dyDescent="0.2">
      <c r="A429" t="s">
        <v>125</v>
      </c>
      <c r="B429" t="s">
        <v>15</v>
      </c>
      <c r="C429" t="s">
        <v>8</v>
      </c>
      <c r="D429">
        <v>5262.66</v>
      </c>
      <c r="E429">
        <v>5262.66</v>
      </c>
      <c r="F429" t="s">
        <v>55</v>
      </c>
    </row>
    <row r="430" spans="1:6" x14ac:dyDescent="0.2">
      <c r="A430" t="s">
        <v>125</v>
      </c>
      <c r="B430" t="s">
        <v>7</v>
      </c>
      <c r="C430" t="s">
        <v>8</v>
      </c>
      <c r="D430">
        <v>415.75</v>
      </c>
      <c r="E430">
        <v>4846.91</v>
      </c>
      <c r="F430" t="s">
        <v>9</v>
      </c>
    </row>
    <row r="431" spans="1:6" x14ac:dyDescent="0.2">
      <c r="A431" t="s">
        <v>125</v>
      </c>
      <c r="B431" t="s">
        <v>7</v>
      </c>
      <c r="C431" t="s">
        <v>8</v>
      </c>
      <c r="D431">
        <v>4846.91</v>
      </c>
      <c r="E431">
        <v>0</v>
      </c>
      <c r="F431" t="s">
        <v>12</v>
      </c>
    </row>
    <row r="432" spans="1:6" x14ac:dyDescent="0.2">
      <c r="A432" t="s">
        <v>126</v>
      </c>
      <c r="B432" t="s">
        <v>54</v>
      </c>
      <c r="C432" t="s">
        <v>32</v>
      </c>
      <c r="D432">
        <v>5262.66</v>
      </c>
      <c r="E432">
        <v>778135.38</v>
      </c>
      <c r="F432" t="s">
        <v>55</v>
      </c>
    </row>
    <row r="433" spans="1:13" x14ac:dyDescent="0.2">
      <c r="A433" t="s">
        <v>126</v>
      </c>
      <c r="B433" t="s">
        <v>15</v>
      </c>
      <c r="C433" t="s">
        <v>8</v>
      </c>
      <c r="D433">
        <v>5262.66</v>
      </c>
      <c r="E433">
        <v>5262.66</v>
      </c>
      <c r="F433" t="s">
        <v>55</v>
      </c>
    </row>
    <row r="434" spans="1:13" x14ac:dyDescent="0.2">
      <c r="A434" t="s">
        <v>126</v>
      </c>
      <c r="B434" t="s">
        <v>7</v>
      </c>
      <c r="C434" t="s">
        <v>8</v>
      </c>
      <c r="D434">
        <v>415.75</v>
      </c>
      <c r="E434">
        <v>4846.91</v>
      </c>
      <c r="F434" t="s">
        <v>9</v>
      </c>
    </row>
    <row r="435" spans="1:13" x14ac:dyDescent="0.2">
      <c r="A435" t="s">
        <v>126</v>
      </c>
      <c r="B435" t="s">
        <v>7</v>
      </c>
      <c r="C435" t="s">
        <v>8</v>
      </c>
      <c r="D435">
        <v>4846.91</v>
      </c>
      <c r="E435">
        <v>0</v>
      </c>
      <c r="F435" t="s">
        <v>12</v>
      </c>
    </row>
    <row r="436" spans="1:13" x14ac:dyDescent="0.2">
      <c r="A436" t="s">
        <v>127</v>
      </c>
      <c r="B436" t="s">
        <v>54</v>
      </c>
      <c r="C436" t="s">
        <v>32</v>
      </c>
      <c r="D436">
        <v>5262.66</v>
      </c>
      <c r="E436">
        <v>772872.72</v>
      </c>
      <c r="F436" t="s">
        <v>55</v>
      </c>
    </row>
    <row r="437" spans="1:13" x14ac:dyDescent="0.2">
      <c r="A437" t="s">
        <v>127</v>
      </c>
      <c r="B437" t="s">
        <v>15</v>
      </c>
      <c r="C437" t="s">
        <v>8</v>
      </c>
      <c r="D437">
        <v>5262.66</v>
      </c>
      <c r="E437">
        <v>5262.66</v>
      </c>
      <c r="F437" t="s">
        <v>55</v>
      </c>
    </row>
    <row r="438" spans="1:13" x14ac:dyDescent="0.2">
      <c r="A438" t="s">
        <v>127</v>
      </c>
      <c r="B438" t="s">
        <v>7</v>
      </c>
      <c r="C438" t="s">
        <v>8</v>
      </c>
      <c r="D438">
        <v>415.75</v>
      </c>
      <c r="E438">
        <v>4846.91</v>
      </c>
      <c r="F438" t="s">
        <v>9</v>
      </c>
    </row>
    <row r="439" spans="1:13" x14ac:dyDescent="0.2">
      <c r="A439" t="s">
        <v>127</v>
      </c>
      <c r="B439" t="s">
        <v>7</v>
      </c>
      <c r="C439" t="s">
        <v>8</v>
      </c>
      <c r="D439">
        <v>4846.91</v>
      </c>
      <c r="E439">
        <v>0</v>
      </c>
      <c r="F439" t="s">
        <v>12</v>
      </c>
    </row>
    <row r="440" spans="1:13" x14ac:dyDescent="0.2">
      <c r="A440" t="s">
        <v>128</v>
      </c>
      <c r="B440" t="s">
        <v>54</v>
      </c>
      <c r="C440" t="s">
        <v>32</v>
      </c>
      <c r="D440">
        <v>5262.66</v>
      </c>
      <c r="E440">
        <v>767610.06</v>
      </c>
      <c r="F440" t="s">
        <v>55</v>
      </c>
    </row>
    <row r="441" spans="1:13" x14ac:dyDescent="0.2">
      <c r="A441" t="s">
        <v>128</v>
      </c>
      <c r="B441" t="s">
        <v>15</v>
      </c>
      <c r="C441" t="s">
        <v>8</v>
      </c>
      <c r="D441">
        <v>5262.66</v>
      </c>
      <c r="E441">
        <v>5262.66</v>
      </c>
      <c r="F441" t="s">
        <v>55</v>
      </c>
    </row>
    <row r="442" spans="1:13" x14ac:dyDescent="0.2">
      <c r="A442" t="s">
        <v>128</v>
      </c>
      <c r="B442" t="s">
        <v>7</v>
      </c>
      <c r="C442" t="s">
        <v>8</v>
      </c>
      <c r="D442">
        <v>415.75</v>
      </c>
      <c r="E442">
        <v>4846.91</v>
      </c>
      <c r="F442" t="s">
        <v>9</v>
      </c>
    </row>
    <row r="443" spans="1:13" x14ac:dyDescent="0.2">
      <c r="A443" t="s">
        <v>128</v>
      </c>
      <c r="B443" t="s">
        <v>7</v>
      </c>
      <c r="C443" t="s">
        <v>8</v>
      </c>
      <c r="D443">
        <v>4846.91</v>
      </c>
      <c r="E443">
        <v>0</v>
      </c>
      <c r="F443" t="s">
        <v>12</v>
      </c>
    </row>
    <row r="444" spans="1:13" x14ac:dyDescent="0.2">
      <c r="A444" t="s">
        <v>129</v>
      </c>
      <c r="B444" t="s">
        <v>54</v>
      </c>
      <c r="C444" t="s">
        <v>32</v>
      </c>
      <c r="D444">
        <v>5262.63</v>
      </c>
      <c r="E444">
        <v>762347.43</v>
      </c>
      <c r="F444" t="s">
        <v>55</v>
      </c>
    </row>
    <row r="445" spans="1:13" x14ac:dyDescent="0.2">
      <c r="A445" t="s">
        <v>129</v>
      </c>
      <c r="B445" t="s">
        <v>15</v>
      </c>
      <c r="C445" t="s">
        <v>8</v>
      </c>
      <c r="D445">
        <v>5262.63</v>
      </c>
      <c r="E445">
        <v>5262.63</v>
      </c>
      <c r="F445" t="s">
        <v>55</v>
      </c>
    </row>
    <row r="446" spans="1:13" x14ac:dyDescent="0.2">
      <c r="A446" t="s">
        <v>129</v>
      </c>
      <c r="B446" t="s">
        <v>7</v>
      </c>
      <c r="C446" t="s">
        <v>8</v>
      </c>
      <c r="D446">
        <v>415.75</v>
      </c>
      <c r="E446">
        <v>4846.88</v>
      </c>
      <c r="F446" t="s">
        <v>9</v>
      </c>
    </row>
    <row r="447" spans="1:13" x14ac:dyDescent="0.2">
      <c r="A447" t="s">
        <v>129</v>
      </c>
      <c r="B447" t="s">
        <v>7</v>
      </c>
      <c r="C447" t="s">
        <v>8</v>
      </c>
      <c r="D447">
        <v>4846.88</v>
      </c>
      <c r="E447">
        <v>0</v>
      </c>
      <c r="F447" t="s">
        <v>12</v>
      </c>
    </row>
    <row r="448" spans="1:13" x14ac:dyDescent="0.2">
      <c r="A448" t="s">
        <v>130</v>
      </c>
      <c r="B448" t="s">
        <v>29</v>
      </c>
      <c r="C448" t="s">
        <v>8</v>
      </c>
      <c r="E448">
        <v>0</v>
      </c>
      <c r="F448" t="s">
        <v>30</v>
      </c>
      <c r="J448">
        <f>SUMIFS(D400:D447,B400:B447,"Deposit",C400:C447,"Savings")</f>
        <v>63151.890000000007</v>
      </c>
      <c r="K448">
        <f>SUMIFS(D400:D447,B400:B447,"Payment",C400:C447,"Savings")</f>
        <v>63151.890000000007</v>
      </c>
      <c r="L448">
        <f>SUMIFS(D400:D447,B400:B447,"Withdraw",C400:C447,"Savings")</f>
        <v>0</v>
      </c>
      <c r="M448">
        <f>ROUND(M388+J448-K448-L448,2)</f>
        <v>0</v>
      </c>
    </row>
    <row r="449" spans="1:15" x14ac:dyDescent="0.2">
      <c r="A449" t="s">
        <v>130</v>
      </c>
      <c r="B449" t="s">
        <v>29</v>
      </c>
      <c r="C449" t="s">
        <v>31</v>
      </c>
      <c r="E449">
        <v>0</v>
      </c>
      <c r="F449" t="s">
        <v>30</v>
      </c>
      <c r="J449">
        <f>SUMIFS(D400:D447,B400:B447,"Deposit",C400:C447,"Brokerage")</f>
        <v>0</v>
      </c>
      <c r="L449">
        <f>SUMIFS(D400:D447,B400:B447,"Withdraw",C400:C447,"Brokerage")</f>
        <v>0</v>
      </c>
      <c r="M449">
        <f>ROUND(M389+J449-K449-L449,2)</f>
        <v>0</v>
      </c>
    </row>
    <row r="450" spans="1:15" x14ac:dyDescent="0.2">
      <c r="A450" t="s">
        <v>130</v>
      </c>
      <c r="B450" t="s">
        <v>29</v>
      </c>
      <c r="C450" t="s">
        <v>32</v>
      </c>
      <c r="E450">
        <v>762347.43</v>
      </c>
      <c r="F450" t="s">
        <v>30</v>
      </c>
      <c r="J450">
        <f>SUMIFS(D400:D447,B400:B447,"Deposit",C400:C447,"IRA")</f>
        <v>0</v>
      </c>
      <c r="L450">
        <f>SUMIFS(D400:D447,B400:B447,"Withdraw",C400:C447,"IRA")</f>
        <v>63151.890000000007</v>
      </c>
      <c r="M450">
        <f>ROUND(M390+J450-K450-L450,2)</f>
        <v>762347.43</v>
      </c>
    </row>
    <row r="451" spans="1:15" x14ac:dyDescent="0.2">
      <c r="A451" t="s">
        <v>130</v>
      </c>
      <c r="B451" t="s">
        <v>29</v>
      </c>
      <c r="C451" t="s">
        <v>33</v>
      </c>
      <c r="E451">
        <v>20000</v>
      </c>
      <c r="F451" t="s">
        <v>30</v>
      </c>
      <c r="J451">
        <f>SUMIFS(D400:D447,B400:B447,"Deposit",C400:C447,"Roth")</f>
        <v>0</v>
      </c>
      <c r="L451">
        <f>SUMIFS(D400:D447,B400:B447,"Withdraw",C400:C447,"Roth")</f>
        <v>0</v>
      </c>
      <c r="M451">
        <f>ROUND(M391+J451-K451-L451,2)</f>
        <v>20000</v>
      </c>
    </row>
    <row r="452" spans="1:15" x14ac:dyDescent="0.2">
      <c r="A452" t="s">
        <v>130</v>
      </c>
      <c r="B452" t="s">
        <v>34</v>
      </c>
      <c r="C452" t="s">
        <v>35</v>
      </c>
      <c r="E452">
        <v>0</v>
      </c>
      <c r="F452" t="s">
        <v>36</v>
      </c>
      <c r="J452">
        <f>SUMIFS(D400:D447,B400:B447,"Deposit",C400:C447,"Savings",F400:F447,"*Employment income*")</f>
        <v>0</v>
      </c>
      <c r="K452">
        <f>ROUND(J452*6.2%,2)</f>
        <v>0</v>
      </c>
    </row>
    <row r="453" spans="1:15" x14ac:dyDescent="0.2">
      <c r="A453" t="s">
        <v>130</v>
      </c>
      <c r="B453" t="s">
        <v>34</v>
      </c>
      <c r="C453" t="s">
        <v>37</v>
      </c>
      <c r="E453">
        <v>0</v>
      </c>
      <c r="F453" t="s">
        <v>38</v>
      </c>
      <c r="J453">
        <f>J452</f>
        <v>0</v>
      </c>
      <c r="K453">
        <f>ROUND(J453*1.45%,2)</f>
        <v>0</v>
      </c>
    </row>
    <row r="454" spans="1:15" x14ac:dyDescent="0.2">
      <c r="A454" t="s">
        <v>130</v>
      </c>
      <c r="B454" t="s">
        <v>34</v>
      </c>
      <c r="C454" t="s">
        <v>39</v>
      </c>
      <c r="E454">
        <v>0</v>
      </c>
      <c r="F454" t="s">
        <v>40</v>
      </c>
    </row>
    <row r="455" spans="1:15" x14ac:dyDescent="0.2">
      <c r="A455" t="s">
        <v>130</v>
      </c>
      <c r="B455" t="s">
        <v>34</v>
      </c>
      <c r="C455" t="s">
        <v>41</v>
      </c>
      <c r="E455">
        <v>0</v>
      </c>
      <c r="F455" t="s">
        <v>42</v>
      </c>
      <c r="L455">
        <f>ROUND(SUM(L449:L449)*3/4,2)</f>
        <v>0</v>
      </c>
    </row>
    <row r="456" spans="1:15" x14ac:dyDescent="0.2">
      <c r="A456" t="s">
        <v>130</v>
      </c>
      <c r="B456" t="s">
        <v>34</v>
      </c>
      <c r="C456" t="s">
        <v>43</v>
      </c>
      <c r="E456">
        <v>63151.89</v>
      </c>
      <c r="F456" t="s">
        <v>44</v>
      </c>
      <c r="J456">
        <f>J452</f>
        <v>0</v>
      </c>
      <c r="K456">
        <v>0</v>
      </c>
      <c r="L456">
        <f>L455</f>
        <v>0</v>
      </c>
      <c r="M456">
        <f>L450</f>
        <v>63151.890000000007</v>
      </c>
      <c r="O456">
        <f>SUM(J456:M456)</f>
        <v>63151.890000000007</v>
      </c>
    </row>
    <row r="457" spans="1:15" x14ac:dyDescent="0.2">
      <c r="A457" t="s">
        <v>130</v>
      </c>
      <c r="B457" t="s">
        <v>34</v>
      </c>
      <c r="C457" t="s">
        <v>45</v>
      </c>
      <c r="E457">
        <v>4990</v>
      </c>
      <c r="F457" t="s">
        <v>46</v>
      </c>
    </row>
    <row r="458" spans="1:15" x14ac:dyDescent="0.2">
      <c r="A458" t="s">
        <v>130</v>
      </c>
      <c r="B458" t="s">
        <v>34</v>
      </c>
      <c r="C458" t="s">
        <v>47</v>
      </c>
      <c r="E458">
        <v>0</v>
      </c>
      <c r="F458" t="s">
        <v>48</v>
      </c>
      <c r="J458" t="s">
        <v>185</v>
      </c>
      <c r="K458">
        <f>SUMIFS(D400:D447,B400:B447,"Withdraw",C400:C447,"IRA",F400:F447,"=*ROTH conversion*")</f>
        <v>0</v>
      </c>
      <c r="M458" t="s">
        <v>186</v>
      </c>
      <c r="N458">
        <f>SUMIFS(D400:D447,B400:B447,"Withdraw",C400:C447,"IRA",F400:F447,"=*RMD*")</f>
        <v>0</v>
      </c>
    </row>
    <row r="459" spans="1:15" x14ac:dyDescent="0.2">
      <c r="A459" t="s">
        <v>130</v>
      </c>
      <c r="B459" t="s">
        <v>34</v>
      </c>
      <c r="C459" t="s">
        <v>49</v>
      </c>
      <c r="E459">
        <v>0</v>
      </c>
      <c r="F459" t="s">
        <v>50</v>
      </c>
    </row>
    <row r="460" spans="1:15" x14ac:dyDescent="0.2">
      <c r="A460" t="s">
        <v>131</v>
      </c>
      <c r="B460" t="s">
        <v>54</v>
      </c>
      <c r="C460" t="s">
        <v>32</v>
      </c>
      <c r="D460">
        <v>5396.95</v>
      </c>
      <c r="E460">
        <v>756950.48</v>
      </c>
      <c r="F460" t="s">
        <v>55</v>
      </c>
    </row>
    <row r="461" spans="1:15" x14ac:dyDescent="0.2">
      <c r="A461" t="s">
        <v>131</v>
      </c>
      <c r="B461" t="s">
        <v>15</v>
      </c>
      <c r="C461" t="s">
        <v>8</v>
      </c>
      <c r="D461">
        <v>5396.95</v>
      </c>
      <c r="E461">
        <v>5396.95</v>
      </c>
      <c r="F461" t="s">
        <v>55</v>
      </c>
    </row>
    <row r="462" spans="1:15" x14ac:dyDescent="0.2">
      <c r="A462" t="s">
        <v>131</v>
      </c>
      <c r="B462" t="s">
        <v>7</v>
      </c>
      <c r="C462" t="s">
        <v>8</v>
      </c>
      <c r="D462">
        <v>426.33</v>
      </c>
      <c r="E462">
        <v>4970.62</v>
      </c>
      <c r="F462" t="s">
        <v>9</v>
      </c>
    </row>
    <row r="463" spans="1:15" x14ac:dyDescent="0.2">
      <c r="A463" t="s">
        <v>131</v>
      </c>
      <c r="B463" t="s">
        <v>7</v>
      </c>
      <c r="C463" t="s">
        <v>8</v>
      </c>
      <c r="D463">
        <v>4970.62</v>
      </c>
      <c r="E463">
        <v>0</v>
      </c>
      <c r="F463" t="s">
        <v>12</v>
      </c>
    </row>
    <row r="464" spans="1:15" x14ac:dyDescent="0.2">
      <c r="A464" t="s">
        <v>132</v>
      </c>
      <c r="B464" t="s">
        <v>54</v>
      </c>
      <c r="C464" t="s">
        <v>32</v>
      </c>
      <c r="D464">
        <v>5396.95</v>
      </c>
      <c r="E464">
        <v>751553.53</v>
      </c>
      <c r="F464" t="s">
        <v>55</v>
      </c>
    </row>
    <row r="465" spans="1:6" x14ac:dyDescent="0.2">
      <c r="A465" t="s">
        <v>132</v>
      </c>
      <c r="B465" t="s">
        <v>15</v>
      </c>
      <c r="C465" t="s">
        <v>8</v>
      </c>
      <c r="D465">
        <v>5396.95</v>
      </c>
      <c r="E465">
        <v>5396.95</v>
      </c>
      <c r="F465" t="s">
        <v>55</v>
      </c>
    </row>
    <row r="466" spans="1:6" x14ac:dyDescent="0.2">
      <c r="A466" t="s">
        <v>132</v>
      </c>
      <c r="B466" t="s">
        <v>7</v>
      </c>
      <c r="C466" t="s">
        <v>8</v>
      </c>
      <c r="D466">
        <v>426.33</v>
      </c>
      <c r="E466">
        <v>4970.62</v>
      </c>
      <c r="F466" t="s">
        <v>9</v>
      </c>
    </row>
    <row r="467" spans="1:6" x14ac:dyDescent="0.2">
      <c r="A467" t="s">
        <v>132</v>
      </c>
      <c r="B467" t="s">
        <v>7</v>
      </c>
      <c r="C467" t="s">
        <v>8</v>
      </c>
      <c r="D467">
        <v>4970.62</v>
      </c>
      <c r="E467">
        <v>0</v>
      </c>
      <c r="F467" t="s">
        <v>12</v>
      </c>
    </row>
    <row r="468" spans="1:6" x14ac:dyDescent="0.2">
      <c r="A468" t="s">
        <v>133</v>
      </c>
      <c r="B468" t="s">
        <v>54</v>
      </c>
      <c r="C468" t="s">
        <v>32</v>
      </c>
      <c r="D468">
        <v>5396.95</v>
      </c>
      <c r="E468">
        <v>746156.58</v>
      </c>
      <c r="F468" t="s">
        <v>55</v>
      </c>
    </row>
    <row r="469" spans="1:6" x14ac:dyDescent="0.2">
      <c r="A469" t="s">
        <v>133</v>
      </c>
      <c r="B469" t="s">
        <v>15</v>
      </c>
      <c r="C469" t="s">
        <v>8</v>
      </c>
      <c r="D469">
        <v>5396.95</v>
      </c>
      <c r="E469">
        <v>5396.95</v>
      </c>
      <c r="F469" t="s">
        <v>55</v>
      </c>
    </row>
    <row r="470" spans="1:6" x14ac:dyDescent="0.2">
      <c r="A470" t="s">
        <v>133</v>
      </c>
      <c r="B470" t="s">
        <v>7</v>
      </c>
      <c r="C470" t="s">
        <v>8</v>
      </c>
      <c r="D470">
        <v>426.33</v>
      </c>
      <c r="E470">
        <v>4970.62</v>
      </c>
      <c r="F470" t="s">
        <v>9</v>
      </c>
    </row>
    <row r="471" spans="1:6" x14ac:dyDescent="0.2">
      <c r="A471" t="s">
        <v>133</v>
      </c>
      <c r="B471" t="s">
        <v>7</v>
      </c>
      <c r="C471" t="s">
        <v>8</v>
      </c>
      <c r="D471">
        <v>4970.62</v>
      </c>
      <c r="E471">
        <v>0</v>
      </c>
      <c r="F471" t="s">
        <v>12</v>
      </c>
    </row>
    <row r="472" spans="1:6" x14ac:dyDescent="0.2">
      <c r="A472" t="s">
        <v>134</v>
      </c>
      <c r="B472" t="s">
        <v>54</v>
      </c>
      <c r="C472" t="s">
        <v>32</v>
      </c>
      <c r="D472">
        <v>5396.95</v>
      </c>
      <c r="E472">
        <v>740759.63</v>
      </c>
      <c r="F472" t="s">
        <v>55</v>
      </c>
    </row>
    <row r="473" spans="1:6" x14ac:dyDescent="0.2">
      <c r="A473" t="s">
        <v>134</v>
      </c>
      <c r="B473" t="s">
        <v>15</v>
      </c>
      <c r="C473" t="s">
        <v>8</v>
      </c>
      <c r="D473">
        <v>5396.95</v>
      </c>
      <c r="E473">
        <v>5396.95</v>
      </c>
      <c r="F473" t="s">
        <v>55</v>
      </c>
    </row>
    <row r="474" spans="1:6" x14ac:dyDescent="0.2">
      <c r="A474" t="s">
        <v>134</v>
      </c>
      <c r="B474" t="s">
        <v>7</v>
      </c>
      <c r="C474" t="s">
        <v>8</v>
      </c>
      <c r="D474">
        <v>426.33</v>
      </c>
      <c r="E474">
        <v>4970.62</v>
      </c>
      <c r="F474" t="s">
        <v>9</v>
      </c>
    </row>
    <row r="475" spans="1:6" x14ac:dyDescent="0.2">
      <c r="A475" t="s">
        <v>134</v>
      </c>
      <c r="B475" t="s">
        <v>7</v>
      </c>
      <c r="C475" t="s">
        <v>8</v>
      </c>
      <c r="D475">
        <v>4970.62</v>
      </c>
      <c r="E475">
        <v>0</v>
      </c>
      <c r="F475" t="s">
        <v>12</v>
      </c>
    </row>
    <row r="476" spans="1:6" x14ac:dyDescent="0.2">
      <c r="A476" t="s">
        <v>135</v>
      </c>
      <c r="B476" t="s">
        <v>54</v>
      </c>
      <c r="C476" t="s">
        <v>32</v>
      </c>
      <c r="D476">
        <v>5396.95</v>
      </c>
      <c r="E476">
        <v>735362.68</v>
      </c>
      <c r="F476" t="s">
        <v>55</v>
      </c>
    </row>
    <row r="477" spans="1:6" x14ac:dyDescent="0.2">
      <c r="A477" t="s">
        <v>135</v>
      </c>
      <c r="B477" t="s">
        <v>15</v>
      </c>
      <c r="C477" t="s">
        <v>8</v>
      </c>
      <c r="D477">
        <v>5396.95</v>
      </c>
      <c r="E477">
        <v>5396.95</v>
      </c>
      <c r="F477" t="s">
        <v>55</v>
      </c>
    </row>
    <row r="478" spans="1:6" x14ac:dyDescent="0.2">
      <c r="A478" t="s">
        <v>135</v>
      </c>
      <c r="B478" t="s">
        <v>7</v>
      </c>
      <c r="C478" t="s">
        <v>8</v>
      </c>
      <c r="D478">
        <v>426.33</v>
      </c>
      <c r="E478">
        <v>4970.62</v>
      </c>
      <c r="F478" t="s">
        <v>9</v>
      </c>
    </row>
    <row r="479" spans="1:6" x14ac:dyDescent="0.2">
      <c r="A479" t="s">
        <v>135</v>
      </c>
      <c r="B479" t="s">
        <v>7</v>
      </c>
      <c r="C479" t="s">
        <v>8</v>
      </c>
      <c r="D479">
        <v>4970.62</v>
      </c>
      <c r="E479">
        <v>0</v>
      </c>
      <c r="F479" t="s">
        <v>12</v>
      </c>
    </row>
    <row r="480" spans="1:6" x14ac:dyDescent="0.2">
      <c r="A480" t="s">
        <v>136</v>
      </c>
      <c r="B480" t="s">
        <v>54</v>
      </c>
      <c r="C480" t="s">
        <v>32</v>
      </c>
      <c r="D480">
        <v>5396.95</v>
      </c>
      <c r="E480">
        <v>729965.73</v>
      </c>
      <c r="F480" t="s">
        <v>55</v>
      </c>
    </row>
    <row r="481" spans="1:6" x14ac:dyDescent="0.2">
      <c r="A481" t="s">
        <v>136</v>
      </c>
      <c r="B481" t="s">
        <v>15</v>
      </c>
      <c r="C481" t="s">
        <v>8</v>
      </c>
      <c r="D481">
        <v>5396.95</v>
      </c>
      <c r="E481">
        <v>5396.95</v>
      </c>
      <c r="F481" t="s">
        <v>55</v>
      </c>
    </row>
    <row r="482" spans="1:6" x14ac:dyDescent="0.2">
      <c r="A482" t="s">
        <v>136</v>
      </c>
      <c r="B482" t="s">
        <v>7</v>
      </c>
      <c r="C482" t="s">
        <v>8</v>
      </c>
      <c r="D482">
        <v>426.33</v>
      </c>
      <c r="E482">
        <v>4970.62</v>
      </c>
      <c r="F482" t="s">
        <v>9</v>
      </c>
    </row>
    <row r="483" spans="1:6" x14ac:dyDescent="0.2">
      <c r="A483" t="s">
        <v>136</v>
      </c>
      <c r="B483" t="s">
        <v>7</v>
      </c>
      <c r="C483" t="s">
        <v>8</v>
      </c>
      <c r="D483">
        <v>4970.62</v>
      </c>
      <c r="E483">
        <v>0</v>
      </c>
      <c r="F483" t="s">
        <v>12</v>
      </c>
    </row>
    <row r="484" spans="1:6" x14ac:dyDescent="0.2">
      <c r="A484" t="s">
        <v>137</v>
      </c>
      <c r="B484" t="s">
        <v>54</v>
      </c>
      <c r="C484" t="s">
        <v>32</v>
      </c>
      <c r="D484">
        <v>5396.95</v>
      </c>
      <c r="E484">
        <v>724568.78</v>
      </c>
      <c r="F484" t="s">
        <v>55</v>
      </c>
    </row>
    <row r="485" spans="1:6" x14ac:dyDescent="0.2">
      <c r="A485" t="s">
        <v>137</v>
      </c>
      <c r="B485" t="s">
        <v>15</v>
      </c>
      <c r="C485" t="s">
        <v>8</v>
      </c>
      <c r="D485">
        <v>5396.95</v>
      </c>
      <c r="E485">
        <v>5396.95</v>
      </c>
      <c r="F485" t="s">
        <v>55</v>
      </c>
    </row>
    <row r="486" spans="1:6" x14ac:dyDescent="0.2">
      <c r="A486" t="s">
        <v>137</v>
      </c>
      <c r="B486" t="s">
        <v>7</v>
      </c>
      <c r="C486" t="s">
        <v>8</v>
      </c>
      <c r="D486">
        <v>426.33</v>
      </c>
      <c r="E486">
        <v>4970.62</v>
      </c>
      <c r="F486" t="s">
        <v>9</v>
      </c>
    </row>
    <row r="487" spans="1:6" x14ac:dyDescent="0.2">
      <c r="A487" t="s">
        <v>137</v>
      </c>
      <c r="B487" t="s">
        <v>7</v>
      </c>
      <c r="C487" t="s">
        <v>8</v>
      </c>
      <c r="D487">
        <v>4970.62</v>
      </c>
      <c r="E487">
        <v>0</v>
      </c>
      <c r="F487" t="s">
        <v>12</v>
      </c>
    </row>
    <row r="488" spans="1:6" x14ac:dyDescent="0.2">
      <c r="A488" t="s">
        <v>138</v>
      </c>
      <c r="B488" t="s">
        <v>54</v>
      </c>
      <c r="C488" t="s">
        <v>32</v>
      </c>
      <c r="D488">
        <v>5396.95</v>
      </c>
      <c r="E488">
        <v>719171.83</v>
      </c>
      <c r="F488" t="s">
        <v>55</v>
      </c>
    </row>
    <row r="489" spans="1:6" x14ac:dyDescent="0.2">
      <c r="A489" t="s">
        <v>138</v>
      </c>
      <c r="B489" t="s">
        <v>15</v>
      </c>
      <c r="C489" t="s">
        <v>8</v>
      </c>
      <c r="D489">
        <v>5396.95</v>
      </c>
      <c r="E489">
        <v>5396.95</v>
      </c>
      <c r="F489" t="s">
        <v>55</v>
      </c>
    </row>
    <row r="490" spans="1:6" x14ac:dyDescent="0.2">
      <c r="A490" t="s">
        <v>138</v>
      </c>
      <c r="B490" t="s">
        <v>7</v>
      </c>
      <c r="C490" t="s">
        <v>8</v>
      </c>
      <c r="D490">
        <v>426.33</v>
      </c>
      <c r="E490">
        <v>4970.62</v>
      </c>
      <c r="F490" t="s">
        <v>9</v>
      </c>
    </row>
    <row r="491" spans="1:6" x14ac:dyDescent="0.2">
      <c r="A491" t="s">
        <v>138</v>
      </c>
      <c r="B491" t="s">
        <v>7</v>
      </c>
      <c r="C491" t="s">
        <v>8</v>
      </c>
      <c r="D491">
        <v>4970.62</v>
      </c>
      <c r="E491">
        <v>0</v>
      </c>
      <c r="F491" t="s">
        <v>12</v>
      </c>
    </row>
    <row r="492" spans="1:6" x14ac:dyDescent="0.2">
      <c r="A492" t="s">
        <v>139</v>
      </c>
      <c r="B492" t="s">
        <v>54</v>
      </c>
      <c r="C492" t="s">
        <v>32</v>
      </c>
      <c r="D492">
        <v>5396.95</v>
      </c>
      <c r="E492">
        <v>713774.88</v>
      </c>
      <c r="F492" t="s">
        <v>55</v>
      </c>
    </row>
    <row r="493" spans="1:6" x14ac:dyDescent="0.2">
      <c r="A493" t="s">
        <v>139</v>
      </c>
      <c r="B493" t="s">
        <v>15</v>
      </c>
      <c r="C493" t="s">
        <v>8</v>
      </c>
      <c r="D493">
        <v>5396.95</v>
      </c>
      <c r="E493">
        <v>5396.95</v>
      </c>
      <c r="F493" t="s">
        <v>55</v>
      </c>
    </row>
    <row r="494" spans="1:6" x14ac:dyDescent="0.2">
      <c r="A494" t="s">
        <v>139</v>
      </c>
      <c r="B494" t="s">
        <v>7</v>
      </c>
      <c r="C494" t="s">
        <v>8</v>
      </c>
      <c r="D494">
        <v>426.33</v>
      </c>
      <c r="E494">
        <v>4970.62</v>
      </c>
      <c r="F494" t="s">
        <v>9</v>
      </c>
    </row>
    <row r="495" spans="1:6" x14ac:dyDescent="0.2">
      <c r="A495" t="s">
        <v>139</v>
      </c>
      <c r="B495" t="s">
        <v>7</v>
      </c>
      <c r="C495" t="s">
        <v>8</v>
      </c>
      <c r="D495">
        <v>4970.62</v>
      </c>
      <c r="E495">
        <v>0</v>
      </c>
      <c r="F495" t="s">
        <v>12</v>
      </c>
    </row>
    <row r="496" spans="1:6" x14ac:dyDescent="0.2">
      <c r="A496" t="s">
        <v>140</v>
      </c>
      <c r="B496" t="s">
        <v>54</v>
      </c>
      <c r="C496" t="s">
        <v>32</v>
      </c>
      <c r="D496">
        <v>5397.3</v>
      </c>
      <c r="E496">
        <v>708377.58</v>
      </c>
      <c r="F496" t="s">
        <v>55</v>
      </c>
    </row>
    <row r="497" spans="1:13" x14ac:dyDescent="0.2">
      <c r="A497" t="s">
        <v>140</v>
      </c>
      <c r="B497" t="s">
        <v>15</v>
      </c>
      <c r="C497" t="s">
        <v>8</v>
      </c>
      <c r="D497">
        <v>5397.3</v>
      </c>
      <c r="E497">
        <v>5397.3</v>
      </c>
      <c r="F497" t="s">
        <v>55</v>
      </c>
    </row>
    <row r="498" spans="1:13" x14ac:dyDescent="0.2">
      <c r="A498" t="s">
        <v>140</v>
      </c>
      <c r="B498" t="s">
        <v>7</v>
      </c>
      <c r="C498" t="s">
        <v>8</v>
      </c>
      <c r="D498">
        <v>426.68</v>
      </c>
      <c r="E498">
        <v>4970.62</v>
      </c>
      <c r="F498" t="s">
        <v>9</v>
      </c>
    </row>
    <row r="499" spans="1:13" x14ac:dyDescent="0.2">
      <c r="A499" t="s">
        <v>140</v>
      </c>
      <c r="B499" t="s">
        <v>7</v>
      </c>
      <c r="C499" t="s">
        <v>8</v>
      </c>
      <c r="D499">
        <v>4970.62</v>
      </c>
      <c r="E499">
        <v>0</v>
      </c>
      <c r="F499" t="s">
        <v>12</v>
      </c>
    </row>
    <row r="500" spans="1:13" x14ac:dyDescent="0.2">
      <c r="A500" t="s">
        <v>141</v>
      </c>
      <c r="B500" t="s">
        <v>54</v>
      </c>
      <c r="C500" t="s">
        <v>32</v>
      </c>
      <c r="D500">
        <v>5397.3</v>
      </c>
      <c r="E500">
        <v>702980.28</v>
      </c>
      <c r="F500" t="s">
        <v>55</v>
      </c>
    </row>
    <row r="501" spans="1:13" x14ac:dyDescent="0.2">
      <c r="A501" t="s">
        <v>141</v>
      </c>
      <c r="B501" t="s">
        <v>15</v>
      </c>
      <c r="C501" t="s">
        <v>8</v>
      </c>
      <c r="D501">
        <v>5397.3</v>
      </c>
      <c r="E501">
        <v>5397.3</v>
      </c>
      <c r="F501" t="s">
        <v>55</v>
      </c>
    </row>
    <row r="502" spans="1:13" x14ac:dyDescent="0.2">
      <c r="A502" t="s">
        <v>141</v>
      </c>
      <c r="B502" t="s">
        <v>7</v>
      </c>
      <c r="C502" t="s">
        <v>8</v>
      </c>
      <c r="D502">
        <v>426.68</v>
      </c>
      <c r="E502">
        <v>4970.62</v>
      </c>
      <c r="F502" t="s">
        <v>9</v>
      </c>
    </row>
    <row r="503" spans="1:13" x14ac:dyDescent="0.2">
      <c r="A503" t="s">
        <v>141</v>
      </c>
      <c r="B503" t="s">
        <v>7</v>
      </c>
      <c r="C503" t="s">
        <v>8</v>
      </c>
      <c r="D503">
        <v>4970.62</v>
      </c>
      <c r="E503">
        <v>0</v>
      </c>
      <c r="F503" t="s">
        <v>12</v>
      </c>
    </row>
    <row r="504" spans="1:13" x14ac:dyDescent="0.2">
      <c r="A504" t="s">
        <v>142</v>
      </c>
      <c r="B504" t="s">
        <v>54</v>
      </c>
      <c r="C504" t="s">
        <v>32</v>
      </c>
      <c r="D504">
        <v>5396.31</v>
      </c>
      <c r="E504">
        <v>697583.97</v>
      </c>
      <c r="F504" t="s">
        <v>55</v>
      </c>
    </row>
    <row r="505" spans="1:13" x14ac:dyDescent="0.2">
      <c r="A505" t="s">
        <v>142</v>
      </c>
      <c r="B505" t="s">
        <v>15</v>
      </c>
      <c r="C505" t="s">
        <v>8</v>
      </c>
      <c r="D505">
        <v>5396.31</v>
      </c>
      <c r="E505">
        <v>5396.31</v>
      </c>
      <c r="F505" t="s">
        <v>55</v>
      </c>
    </row>
    <row r="506" spans="1:13" x14ac:dyDescent="0.2">
      <c r="A506" t="s">
        <v>142</v>
      </c>
      <c r="B506" t="s">
        <v>7</v>
      </c>
      <c r="C506" t="s">
        <v>8</v>
      </c>
      <c r="D506">
        <v>425.67</v>
      </c>
      <c r="E506">
        <v>4970.6400000000003</v>
      </c>
      <c r="F506" t="s">
        <v>9</v>
      </c>
    </row>
    <row r="507" spans="1:13" x14ac:dyDescent="0.2">
      <c r="A507" t="s">
        <v>142</v>
      </c>
      <c r="B507" t="s">
        <v>7</v>
      </c>
      <c r="C507" t="s">
        <v>8</v>
      </c>
      <c r="D507">
        <v>4970.6400000000003</v>
      </c>
      <c r="E507">
        <v>0</v>
      </c>
      <c r="F507" t="s">
        <v>12</v>
      </c>
    </row>
    <row r="508" spans="1:13" x14ac:dyDescent="0.2">
      <c r="A508" t="s">
        <v>143</v>
      </c>
      <c r="B508" t="s">
        <v>29</v>
      </c>
      <c r="C508" t="s">
        <v>8</v>
      </c>
      <c r="E508">
        <v>0</v>
      </c>
      <c r="F508" t="s">
        <v>30</v>
      </c>
      <c r="J508">
        <f>SUMIFS(D460:D507,B460:B507,"Deposit",C460:C507,"Savings")</f>
        <v>64763.46</v>
      </c>
      <c r="K508">
        <f>SUMIFS(D460:D507,B460:B507,"Payment",C460:C507,"Savings")</f>
        <v>64763.460000000014</v>
      </c>
      <c r="L508">
        <f>SUMIFS(D460:D507,B460:B507,"Withdraw",C460:C507,"Savings")</f>
        <v>0</v>
      </c>
      <c r="M508">
        <f>ROUND(M448+J508-K508-L508,2)</f>
        <v>0</v>
      </c>
    </row>
    <row r="509" spans="1:13" x14ac:dyDescent="0.2">
      <c r="A509" t="s">
        <v>143</v>
      </c>
      <c r="B509" t="s">
        <v>29</v>
      </c>
      <c r="C509" t="s">
        <v>31</v>
      </c>
      <c r="E509">
        <v>0</v>
      </c>
      <c r="F509" t="s">
        <v>30</v>
      </c>
      <c r="J509">
        <f>SUMIFS(D460:D507,B460:B507,"Deposit",C460:C507,"Brokerage")</f>
        <v>0</v>
      </c>
      <c r="L509">
        <f>SUMIFS(D460:D507,B460:B507,"Withdraw",C460:C507,"Brokerage")</f>
        <v>0</v>
      </c>
      <c r="M509">
        <f>ROUND(M449+J509-K509-L509,2)</f>
        <v>0</v>
      </c>
    </row>
    <row r="510" spans="1:13" x14ac:dyDescent="0.2">
      <c r="A510" t="s">
        <v>143</v>
      </c>
      <c r="B510" t="s">
        <v>29</v>
      </c>
      <c r="C510" t="s">
        <v>32</v>
      </c>
      <c r="E510">
        <v>697583.97</v>
      </c>
      <c r="F510" t="s">
        <v>30</v>
      </c>
      <c r="J510">
        <f>SUMIFS(D460:D507,B460:B507,"Deposit",C460:C507,"IRA")</f>
        <v>0</v>
      </c>
      <c r="L510">
        <f>SUMIFS(D460:D507,B460:B507,"Withdraw",C460:C507,"IRA")</f>
        <v>64763.46</v>
      </c>
      <c r="M510">
        <f>ROUND(M450+J510-K510-L510,2)</f>
        <v>697583.97</v>
      </c>
    </row>
    <row r="511" spans="1:13" x14ac:dyDescent="0.2">
      <c r="A511" t="s">
        <v>143</v>
      </c>
      <c r="B511" t="s">
        <v>29</v>
      </c>
      <c r="C511" t="s">
        <v>33</v>
      </c>
      <c r="E511">
        <v>20000</v>
      </c>
      <c r="F511" t="s">
        <v>30</v>
      </c>
      <c r="J511">
        <f>SUMIFS(D460:D507,B460:B507,"Deposit",C460:C507,"Roth")</f>
        <v>0</v>
      </c>
      <c r="L511">
        <f>SUMIFS(D460:D507,B460:B507,"Withdraw",C460:C507,"Roth")</f>
        <v>0</v>
      </c>
      <c r="M511">
        <f>ROUND(M451+J511-K511-L511,2)</f>
        <v>20000</v>
      </c>
    </row>
    <row r="512" spans="1:13" x14ac:dyDescent="0.2">
      <c r="A512" t="s">
        <v>143</v>
      </c>
      <c r="B512" t="s">
        <v>34</v>
      </c>
      <c r="C512" t="s">
        <v>35</v>
      </c>
      <c r="E512">
        <v>0</v>
      </c>
      <c r="F512" t="s">
        <v>36</v>
      </c>
      <c r="J512">
        <f>SUMIFS(D460:D507,B460:B507,"Deposit",C460:C507,"Savings",F460:F507,"*Employment income*")</f>
        <v>0</v>
      </c>
      <c r="K512">
        <f>ROUND(J512*6.2%,2)</f>
        <v>0</v>
      </c>
    </row>
    <row r="513" spans="1:15" x14ac:dyDescent="0.2">
      <c r="A513" t="s">
        <v>143</v>
      </c>
      <c r="B513" t="s">
        <v>34</v>
      </c>
      <c r="C513" t="s">
        <v>37</v>
      </c>
      <c r="E513">
        <v>0</v>
      </c>
      <c r="F513" t="s">
        <v>38</v>
      </c>
      <c r="J513">
        <f>J512</f>
        <v>0</v>
      </c>
      <c r="K513">
        <f>ROUND(J513*1.45%,2)</f>
        <v>0</v>
      </c>
    </row>
    <row r="514" spans="1:15" x14ac:dyDescent="0.2">
      <c r="A514" t="s">
        <v>143</v>
      </c>
      <c r="B514" t="s">
        <v>34</v>
      </c>
      <c r="C514" t="s">
        <v>39</v>
      </c>
      <c r="E514">
        <v>0</v>
      </c>
      <c r="F514" t="s">
        <v>40</v>
      </c>
    </row>
    <row r="515" spans="1:15" x14ac:dyDescent="0.2">
      <c r="A515" t="s">
        <v>143</v>
      </c>
      <c r="B515" t="s">
        <v>34</v>
      </c>
      <c r="C515" t="s">
        <v>41</v>
      </c>
      <c r="E515">
        <v>0</v>
      </c>
      <c r="F515" t="s">
        <v>42</v>
      </c>
      <c r="L515">
        <f>ROUND(SUM(L509:L509)*3/4,2)</f>
        <v>0</v>
      </c>
    </row>
    <row r="516" spans="1:15" x14ac:dyDescent="0.2">
      <c r="A516" t="s">
        <v>143</v>
      </c>
      <c r="B516" t="s">
        <v>34</v>
      </c>
      <c r="C516" t="s">
        <v>43</v>
      </c>
      <c r="E516">
        <v>64763.46</v>
      </c>
      <c r="F516" t="s">
        <v>44</v>
      </c>
      <c r="J516">
        <f>J512</f>
        <v>0</v>
      </c>
      <c r="K516">
        <v>0</v>
      </c>
      <c r="L516">
        <f>L515</f>
        <v>0</v>
      </c>
      <c r="M516">
        <f>L510</f>
        <v>64763.46</v>
      </c>
      <c r="O516">
        <f>SUM(J516:M516)</f>
        <v>64763.46</v>
      </c>
    </row>
    <row r="517" spans="1:15" x14ac:dyDescent="0.2">
      <c r="A517" t="s">
        <v>143</v>
      </c>
      <c r="B517" t="s">
        <v>34</v>
      </c>
      <c r="C517" t="s">
        <v>45</v>
      </c>
      <c r="E517">
        <v>5117</v>
      </c>
      <c r="F517" t="s">
        <v>46</v>
      </c>
    </row>
    <row r="518" spans="1:15" x14ac:dyDescent="0.2">
      <c r="A518" t="s">
        <v>143</v>
      </c>
      <c r="B518" t="s">
        <v>34</v>
      </c>
      <c r="C518" t="s">
        <v>47</v>
      </c>
      <c r="E518">
        <v>0</v>
      </c>
      <c r="F518" t="s">
        <v>48</v>
      </c>
      <c r="J518" t="s">
        <v>185</v>
      </c>
      <c r="K518">
        <f>SUMIFS(D460:D507,B460:B507,"Withdraw",C460:C507,"IRA",F460:F507,"=*ROTH conversion*")</f>
        <v>0</v>
      </c>
      <c r="M518" t="s">
        <v>186</v>
      </c>
      <c r="N518">
        <f>SUMIFS(D460:D507,B460:B507,"Withdraw",C460:C507,"IRA",F460:F507,"=*RMD*")</f>
        <v>0</v>
      </c>
    </row>
    <row r="519" spans="1:15" x14ac:dyDescent="0.2">
      <c r="A519" t="s">
        <v>143</v>
      </c>
      <c r="B519" t="s">
        <v>34</v>
      </c>
      <c r="C519" t="s">
        <v>49</v>
      </c>
      <c r="E519">
        <v>0</v>
      </c>
      <c r="F519" t="s">
        <v>50</v>
      </c>
    </row>
    <row r="520" spans="1:15" x14ac:dyDescent="0.2">
      <c r="A520" t="s">
        <v>144</v>
      </c>
      <c r="B520" t="s">
        <v>54</v>
      </c>
      <c r="C520" t="s">
        <v>32</v>
      </c>
      <c r="D520">
        <v>2193.66</v>
      </c>
      <c r="E520">
        <v>695390.31</v>
      </c>
      <c r="F520" t="s">
        <v>145</v>
      </c>
    </row>
    <row r="521" spans="1:15" x14ac:dyDescent="0.2">
      <c r="A521" t="s">
        <v>144</v>
      </c>
      <c r="B521" t="s">
        <v>15</v>
      </c>
      <c r="C521" t="s">
        <v>8</v>
      </c>
      <c r="D521">
        <v>2193.66</v>
      </c>
      <c r="E521">
        <v>2193.66</v>
      </c>
      <c r="F521" t="s">
        <v>146</v>
      </c>
    </row>
    <row r="522" spans="1:15" x14ac:dyDescent="0.2">
      <c r="A522" t="s">
        <v>144</v>
      </c>
      <c r="B522" t="s">
        <v>54</v>
      </c>
      <c r="C522" t="s">
        <v>32</v>
      </c>
      <c r="D522">
        <v>3341.08</v>
      </c>
      <c r="E522">
        <v>692049.23</v>
      </c>
      <c r="F522" t="s">
        <v>55</v>
      </c>
    </row>
    <row r="523" spans="1:15" x14ac:dyDescent="0.2">
      <c r="A523" t="s">
        <v>144</v>
      </c>
      <c r="B523" t="s">
        <v>15</v>
      </c>
      <c r="C523" t="s">
        <v>8</v>
      </c>
      <c r="D523">
        <v>3341.08</v>
      </c>
      <c r="E523">
        <v>5534.74</v>
      </c>
      <c r="F523" t="s">
        <v>55</v>
      </c>
    </row>
    <row r="524" spans="1:15" x14ac:dyDescent="0.2">
      <c r="A524" t="s">
        <v>144</v>
      </c>
      <c r="B524" t="s">
        <v>7</v>
      </c>
      <c r="C524" t="s">
        <v>8</v>
      </c>
      <c r="D524">
        <v>437.25</v>
      </c>
      <c r="E524">
        <v>5097.49</v>
      </c>
      <c r="F524" t="s">
        <v>9</v>
      </c>
    </row>
    <row r="525" spans="1:15" x14ac:dyDescent="0.2">
      <c r="A525" t="s">
        <v>144</v>
      </c>
      <c r="B525" t="s">
        <v>7</v>
      </c>
      <c r="C525" t="s">
        <v>8</v>
      </c>
      <c r="D525">
        <v>5097.49</v>
      </c>
      <c r="E525">
        <v>0</v>
      </c>
      <c r="F525" t="s">
        <v>12</v>
      </c>
    </row>
    <row r="526" spans="1:15" x14ac:dyDescent="0.2">
      <c r="A526" t="s">
        <v>147</v>
      </c>
      <c r="B526" t="s">
        <v>54</v>
      </c>
      <c r="C526" t="s">
        <v>32</v>
      </c>
      <c r="D526">
        <v>2193.66</v>
      </c>
      <c r="E526">
        <v>689855.57</v>
      </c>
      <c r="F526" t="s">
        <v>145</v>
      </c>
    </row>
    <row r="527" spans="1:15" x14ac:dyDescent="0.2">
      <c r="A527" t="s">
        <v>147</v>
      </c>
      <c r="B527" t="s">
        <v>15</v>
      </c>
      <c r="C527" t="s">
        <v>8</v>
      </c>
      <c r="D527">
        <v>2193.66</v>
      </c>
      <c r="E527">
        <v>2193.66</v>
      </c>
      <c r="F527" t="s">
        <v>146</v>
      </c>
    </row>
    <row r="528" spans="1:15" x14ac:dyDescent="0.2">
      <c r="A528" t="s">
        <v>147</v>
      </c>
      <c r="B528" t="s">
        <v>54</v>
      </c>
      <c r="C528" t="s">
        <v>32</v>
      </c>
      <c r="D528">
        <v>3341.08</v>
      </c>
      <c r="E528">
        <v>686514.49</v>
      </c>
      <c r="F528" t="s">
        <v>55</v>
      </c>
    </row>
    <row r="529" spans="1:6" x14ac:dyDescent="0.2">
      <c r="A529" t="s">
        <v>147</v>
      </c>
      <c r="B529" t="s">
        <v>15</v>
      </c>
      <c r="C529" t="s">
        <v>8</v>
      </c>
      <c r="D529">
        <v>3341.08</v>
      </c>
      <c r="E529">
        <v>5534.74</v>
      </c>
      <c r="F529" t="s">
        <v>55</v>
      </c>
    </row>
    <row r="530" spans="1:6" x14ac:dyDescent="0.2">
      <c r="A530" t="s">
        <v>147</v>
      </c>
      <c r="B530" t="s">
        <v>7</v>
      </c>
      <c r="C530" t="s">
        <v>8</v>
      </c>
      <c r="D530">
        <v>437.25</v>
      </c>
      <c r="E530">
        <v>5097.49</v>
      </c>
      <c r="F530" t="s">
        <v>9</v>
      </c>
    </row>
    <row r="531" spans="1:6" x14ac:dyDescent="0.2">
      <c r="A531" t="s">
        <v>147</v>
      </c>
      <c r="B531" t="s">
        <v>7</v>
      </c>
      <c r="C531" t="s">
        <v>8</v>
      </c>
      <c r="D531">
        <v>5097.49</v>
      </c>
      <c r="E531">
        <v>0</v>
      </c>
      <c r="F531" t="s">
        <v>12</v>
      </c>
    </row>
    <row r="532" spans="1:6" x14ac:dyDescent="0.2">
      <c r="A532" t="s">
        <v>148</v>
      </c>
      <c r="B532" t="s">
        <v>54</v>
      </c>
      <c r="C532" t="s">
        <v>32</v>
      </c>
      <c r="D532">
        <v>2193.66</v>
      </c>
      <c r="E532">
        <v>684320.83</v>
      </c>
      <c r="F532" t="s">
        <v>145</v>
      </c>
    </row>
    <row r="533" spans="1:6" x14ac:dyDescent="0.2">
      <c r="A533" t="s">
        <v>148</v>
      </c>
      <c r="B533" t="s">
        <v>15</v>
      </c>
      <c r="C533" t="s">
        <v>8</v>
      </c>
      <c r="D533">
        <v>2193.66</v>
      </c>
      <c r="E533">
        <v>2193.66</v>
      </c>
      <c r="F533" t="s">
        <v>146</v>
      </c>
    </row>
    <row r="534" spans="1:6" x14ac:dyDescent="0.2">
      <c r="A534" t="s">
        <v>148</v>
      </c>
      <c r="B534" t="s">
        <v>54</v>
      </c>
      <c r="C534" t="s">
        <v>32</v>
      </c>
      <c r="D534">
        <v>3341.08</v>
      </c>
      <c r="E534">
        <v>680979.75</v>
      </c>
      <c r="F534" t="s">
        <v>55</v>
      </c>
    </row>
    <row r="535" spans="1:6" x14ac:dyDescent="0.2">
      <c r="A535" t="s">
        <v>148</v>
      </c>
      <c r="B535" t="s">
        <v>15</v>
      </c>
      <c r="C535" t="s">
        <v>8</v>
      </c>
      <c r="D535">
        <v>3341.08</v>
      </c>
      <c r="E535">
        <v>5534.74</v>
      </c>
      <c r="F535" t="s">
        <v>55</v>
      </c>
    </row>
    <row r="536" spans="1:6" x14ac:dyDescent="0.2">
      <c r="A536" t="s">
        <v>148</v>
      </c>
      <c r="B536" t="s">
        <v>7</v>
      </c>
      <c r="C536" t="s">
        <v>8</v>
      </c>
      <c r="D536">
        <v>437.25</v>
      </c>
      <c r="E536">
        <v>5097.49</v>
      </c>
      <c r="F536" t="s">
        <v>9</v>
      </c>
    </row>
    <row r="537" spans="1:6" x14ac:dyDescent="0.2">
      <c r="A537" t="s">
        <v>148</v>
      </c>
      <c r="B537" t="s">
        <v>7</v>
      </c>
      <c r="C537" t="s">
        <v>8</v>
      </c>
      <c r="D537">
        <v>5097.49</v>
      </c>
      <c r="E537">
        <v>0</v>
      </c>
      <c r="F537" t="s">
        <v>12</v>
      </c>
    </row>
    <row r="538" spans="1:6" x14ac:dyDescent="0.2">
      <c r="A538" t="s">
        <v>149</v>
      </c>
      <c r="B538" t="s">
        <v>54</v>
      </c>
      <c r="C538" t="s">
        <v>32</v>
      </c>
      <c r="D538">
        <v>2193.66</v>
      </c>
      <c r="E538">
        <v>678786.09</v>
      </c>
      <c r="F538" t="s">
        <v>145</v>
      </c>
    </row>
    <row r="539" spans="1:6" x14ac:dyDescent="0.2">
      <c r="A539" t="s">
        <v>149</v>
      </c>
      <c r="B539" t="s">
        <v>15</v>
      </c>
      <c r="C539" t="s">
        <v>8</v>
      </c>
      <c r="D539">
        <v>2193.66</v>
      </c>
      <c r="E539">
        <v>2193.66</v>
      </c>
      <c r="F539" t="s">
        <v>146</v>
      </c>
    </row>
    <row r="540" spans="1:6" x14ac:dyDescent="0.2">
      <c r="A540" t="s">
        <v>149</v>
      </c>
      <c r="B540" t="s">
        <v>54</v>
      </c>
      <c r="C540" t="s">
        <v>32</v>
      </c>
      <c r="D540">
        <v>3341.08</v>
      </c>
      <c r="E540">
        <v>675445.01</v>
      </c>
      <c r="F540" t="s">
        <v>55</v>
      </c>
    </row>
    <row r="541" spans="1:6" x14ac:dyDescent="0.2">
      <c r="A541" t="s">
        <v>149</v>
      </c>
      <c r="B541" t="s">
        <v>15</v>
      </c>
      <c r="C541" t="s">
        <v>8</v>
      </c>
      <c r="D541">
        <v>3341.08</v>
      </c>
      <c r="E541">
        <v>5534.74</v>
      </c>
      <c r="F541" t="s">
        <v>55</v>
      </c>
    </row>
    <row r="542" spans="1:6" x14ac:dyDescent="0.2">
      <c r="A542" t="s">
        <v>149</v>
      </c>
      <c r="B542" t="s">
        <v>7</v>
      </c>
      <c r="C542" t="s">
        <v>8</v>
      </c>
      <c r="D542">
        <v>437.25</v>
      </c>
      <c r="E542">
        <v>5097.49</v>
      </c>
      <c r="F542" t="s">
        <v>9</v>
      </c>
    </row>
    <row r="543" spans="1:6" x14ac:dyDescent="0.2">
      <c r="A543" t="s">
        <v>149</v>
      </c>
      <c r="B543" t="s">
        <v>7</v>
      </c>
      <c r="C543" t="s">
        <v>8</v>
      </c>
      <c r="D543">
        <v>5097.49</v>
      </c>
      <c r="E543">
        <v>0</v>
      </c>
      <c r="F543" t="s">
        <v>12</v>
      </c>
    </row>
    <row r="544" spans="1:6" x14ac:dyDescent="0.2">
      <c r="A544" t="s">
        <v>150</v>
      </c>
      <c r="B544" t="s">
        <v>54</v>
      </c>
      <c r="C544" t="s">
        <v>32</v>
      </c>
      <c r="D544">
        <v>2193.66</v>
      </c>
      <c r="E544">
        <v>673251.35</v>
      </c>
      <c r="F544" t="s">
        <v>145</v>
      </c>
    </row>
    <row r="545" spans="1:6" x14ac:dyDescent="0.2">
      <c r="A545" t="s">
        <v>150</v>
      </c>
      <c r="B545" t="s">
        <v>15</v>
      </c>
      <c r="C545" t="s">
        <v>8</v>
      </c>
      <c r="D545">
        <v>2193.66</v>
      </c>
      <c r="E545">
        <v>2193.66</v>
      </c>
      <c r="F545" t="s">
        <v>146</v>
      </c>
    </row>
    <row r="546" spans="1:6" x14ac:dyDescent="0.2">
      <c r="A546" t="s">
        <v>150</v>
      </c>
      <c r="B546" t="s">
        <v>54</v>
      </c>
      <c r="C546" t="s">
        <v>32</v>
      </c>
      <c r="D546">
        <v>3341.08</v>
      </c>
      <c r="E546">
        <v>669910.27</v>
      </c>
      <c r="F546" t="s">
        <v>55</v>
      </c>
    </row>
    <row r="547" spans="1:6" x14ac:dyDescent="0.2">
      <c r="A547" t="s">
        <v>150</v>
      </c>
      <c r="B547" t="s">
        <v>15</v>
      </c>
      <c r="C547" t="s">
        <v>8</v>
      </c>
      <c r="D547">
        <v>3341.08</v>
      </c>
      <c r="E547">
        <v>5534.74</v>
      </c>
      <c r="F547" t="s">
        <v>55</v>
      </c>
    </row>
    <row r="548" spans="1:6" x14ac:dyDescent="0.2">
      <c r="A548" t="s">
        <v>150</v>
      </c>
      <c r="B548" t="s">
        <v>7</v>
      </c>
      <c r="C548" t="s">
        <v>8</v>
      </c>
      <c r="D548">
        <v>437.25</v>
      </c>
      <c r="E548">
        <v>5097.49</v>
      </c>
      <c r="F548" t="s">
        <v>9</v>
      </c>
    </row>
    <row r="549" spans="1:6" x14ac:dyDescent="0.2">
      <c r="A549" t="s">
        <v>150</v>
      </c>
      <c r="B549" t="s">
        <v>7</v>
      </c>
      <c r="C549" t="s">
        <v>8</v>
      </c>
      <c r="D549">
        <v>5097.49</v>
      </c>
      <c r="E549">
        <v>0</v>
      </c>
      <c r="F549" t="s">
        <v>12</v>
      </c>
    </row>
    <row r="550" spans="1:6" x14ac:dyDescent="0.2">
      <c r="A550" t="s">
        <v>151</v>
      </c>
      <c r="B550" t="s">
        <v>54</v>
      </c>
      <c r="C550" t="s">
        <v>32</v>
      </c>
      <c r="D550">
        <v>2193.66</v>
      </c>
      <c r="E550">
        <v>667716.61</v>
      </c>
      <c r="F550" t="s">
        <v>145</v>
      </c>
    </row>
    <row r="551" spans="1:6" x14ac:dyDescent="0.2">
      <c r="A551" t="s">
        <v>151</v>
      </c>
      <c r="B551" t="s">
        <v>15</v>
      </c>
      <c r="C551" t="s">
        <v>8</v>
      </c>
      <c r="D551">
        <v>2193.66</v>
      </c>
      <c r="E551">
        <v>2193.66</v>
      </c>
      <c r="F551" t="s">
        <v>146</v>
      </c>
    </row>
    <row r="552" spans="1:6" x14ac:dyDescent="0.2">
      <c r="A552" t="s">
        <v>151</v>
      </c>
      <c r="B552" t="s">
        <v>54</v>
      </c>
      <c r="C552" t="s">
        <v>32</v>
      </c>
      <c r="D552">
        <v>3341.08</v>
      </c>
      <c r="E552">
        <v>664375.53</v>
      </c>
      <c r="F552" t="s">
        <v>55</v>
      </c>
    </row>
    <row r="553" spans="1:6" x14ac:dyDescent="0.2">
      <c r="A553" t="s">
        <v>151</v>
      </c>
      <c r="B553" t="s">
        <v>15</v>
      </c>
      <c r="C553" t="s">
        <v>8</v>
      </c>
      <c r="D553">
        <v>3341.08</v>
      </c>
      <c r="E553">
        <v>5534.74</v>
      </c>
      <c r="F553" t="s">
        <v>55</v>
      </c>
    </row>
    <row r="554" spans="1:6" x14ac:dyDescent="0.2">
      <c r="A554" t="s">
        <v>151</v>
      </c>
      <c r="B554" t="s">
        <v>7</v>
      </c>
      <c r="C554" t="s">
        <v>8</v>
      </c>
      <c r="D554">
        <v>437.25</v>
      </c>
      <c r="E554">
        <v>5097.49</v>
      </c>
      <c r="F554" t="s">
        <v>9</v>
      </c>
    </row>
    <row r="555" spans="1:6" x14ac:dyDescent="0.2">
      <c r="A555" t="s">
        <v>151</v>
      </c>
      <c r="B555" t="s">
        <v>7</v>
      </c>
      <c r="C555" t="s">
        <v>8</v>
      </c>
      <c r="D555">
        <v>5097.49</v>
      </c>
      <c r="E555">
        <v>0</v>
      </c>
      <c r="F555" t="s">
        <v>12</v>
      </c>
    </row>
    <row r="556" spans="1:6" x14ac:dyDescent="0.2">
      <c r="A556" t="s">
        <v>152</v>
      </c>
      <c r="B556" t="s">
        <v>54</v>
      </c>
      <c r="C556" t="s">
        <v>32</v>
      </c>
      <c r="D556">
        <v>2193.66</v>
      </c>
      <c r="E556">
        <v>662181.87</v>
      </c>
      <c r="F556" t="s">
        <v>145</v>
      </c>
    </row>
    <row r="557" spans="1:6" x14ac:dyDescent="0.2">
      <c r="A557" t="s">
        <v>152</v>
      </c>
      <c r="B557" t="s">
        <v>15</v>
      </c>
      <c r="C557" t="s">
        <v>8</v>
      </c>
      <c r="D557">
        <v>2193.66</v>
      </c>
      <c r="E557">
        <v>2193.66</v>
      </c>
      <c r="F557" t="s">
        <v>146</v>
      </c>
    </row>
    <row r="558" spans="1:6" x14ac:dyDescent="0.2">
      <c r="A558" t="s">
        <v>152</v>
      </c>
      <c r="B558" t="s">
        <v>54</v>
      </c>
      <c r="C558" t="s">
        <v>32</v>
      </c>
      <c r="D558">
        <v>3341.08</v>
      </c>
      <c r="E558">
        <v>658840.79</v>
      </c>
      <c r="F558" t="s">
        <v>55</v>
      </c>
    </row>
    <row r="559" spans="1:6" x14ac:dyDescent="0.2">
      <c r="A559" t="s">
        <v>152</v>
      </c>
      <c r="B559" t="s">
        <v>15</v>
      </c>
      <c r="C559" t="s">
        <v>8</v>
      </c>
      <c r="D559">
        <v>3341.08</v>
      </c>
      <c r="E559">
        <v>5534.74</v>
      </c>
      <c r="F559" t="s">
        <v>55</v>
      </c>
    </row>
    <row r="560" spans="1:6" x14ac:dyDescent="0.2">
      <c r="A560" t="s">
        <v>152</v>
      </c>
      <c r="B560" t="s">
        <v>7</v>
      </c>
      <c r="C560" t="s">
        <v>8</v>
      </c>
      <c r="D560">
        <v>437.25</v>
      </c>
      <c r="E560">
        <v>5097.49</v>
      </c>
      <c r="F560" t="s">
        <v>9</v>
      </c>
    </row>
    <row r="561" spans="1:6" x14ac:dyDescent="0.2">
      <c r="A561" t="s">
        <v>152</v>
      </c>
      <c r="B561" t="s">
        <v>7</v>
      </c>
      <c r="C561" t="s">
        <v>8</v>
      </c>
      <c r="D561">
        <v>5097.49</v>
      </c>
      <c r="E561">
        <v>0</v>
      </c>
      <c r="F561" t="s">
        <v>12</v>
      </c>
    </row>
    <row r="562" spans="1:6" x14ac:dyDescent="0.2">
      <c r="A562" t="s">
        <v>153</v>
      </c>
      <c r="B562" t="s">
        <v>54</v>
      </c>
      <c r="C562" t="s">
        <v>32</v>
      </c>
      <c r="D562">
        <v>2193.66</v>
      </c>
      <c r="E562">
        <v>656647.13</v>
      </c>
      <c r="F562" t="s">
        <v>145</v>
      </c>
    </row>
    <row r="563" spans="1:6" x14ac:dyDescent="0.2">
      <c r="A563" t="s">
        <v>153</v>
      </c>
      <c r="B563" t="s">
        <v>15</v>
      </c>
      <c r="C563" t="s">
        <v>8</v>
      </c>
      <c r="D563">
        <v>2193.66</v>
      </c>
      <c r="E563">
        <v>2193.66</v>
      </c>
      <c r="F563" t="s">
        <v>146</v>
      </c>
    </row>
    <row r="564" spans="1:6" x14ac:dyDescent="0.2">
      <c r="A564" t="s">
        <v>153</v>
      </c>
      <c r="B564" t="s">
        <v>54</v>
      </c>
      <c r="C564" t="s">
        <v>32</v>
      </c>
      <c r="D564">
        <v>3341.08</v>
      </c>
      <c r="E564">
        <v>653306.05000000005</v>
      </c>
      <c r="F564" t="s">
        <v>55</v>
      </c>
    </row>
    <row r="565" spans="1:6" x14ac:dyDescent="0.2">
      <c r="A565" t="s">
        <v>153</v>
      </c>
      <c r="B565" t="s">
        <v>15</v>
      </c>
      <c r="C565" t="s">
        <v>8</v>
      </c>
      <c r="D565">
        <v>3341.08</v>
      </c>
      <c r="E565">
        <v>5534.74</v>
      </c>
      <c r="F565" t="s">
        <v>55</v>
      </c>
    </row>
    <row r="566" spans="1:6" x14ac:dyDescent="0.2">
      <c r="A566" t="s">
        <v>153</v>
      </c>
      <c r="B566" t="s">
        <v>7</v>
      </c>
      <c r="C566" t="s">
        <v>8</v>
      </c>
      <c r="D566">
        <v>437.25</v>
      </c>
      <c r="E566">
        <v>5097.49</v>
      </c>
      <c r="F566" t="s">
        <v>9</v>
      </c>
    </row>
    <row r="567" spans="1:6" x14ac:dyDescent="0.2">
      <c r="A567" t="s">
        <v>153</v>
      </c>
      <c r="B567" t="s">
        <v>7</v>
      </c>
      <c r="C567" t="s">
        <v>8</v>
      </c>
      <c r="D567">
        <v>5097.49</v>
      </c>
      <c r="E567">
        <v>0</v>
      </c>
      <c r="F567" t="s">
        <v>12</v>
      </c>
    </row>
    <row r="568" spans="1:6" x14ac:dyDescent="0.2">
      <c r="A568" t="s">
        <v>154</v>
      </c>
      <c r="B568" t="s">
        <v>54</v>
      </c>
      <c r="C568" t="s">
        <v>32</v>
      </c>
      <c r="D568">
        <v>2193.66</v>
      </c>
      <c r="E568">
        <v>651112.39</v>
      </c>
      <c r="F568" t="s">
        <v>145</v>
      </c>
    </row>
    <row r="569" spans="1:6" x14ac:dyDescent="0.2">
      <c r="A569" t="s">
        <v>154</v>
      </c>
      <c r="B569" t="s">
        <v>15</v>
      </c>
      <c r="C569" t="s">
        <v>8</v>
      </c>
      <c r="D569">
        <v>2193.66</v>
      </c>
      <c r="E569">
        <v>2193.66</v>
      </c>
      <c r="F569" t="s">
        <v>146</v>
      </c>
    </row>
    <row r="570" spans="1:6" x14ac:dyDescent="0.2">
      <c r="A570" t="s">
        <v>154</v>
      </c>
      <c r="B570" t="s">
        <v>54</v>
      </c>
      <c r="C570" t="s">
        <v>32</v>
      </c>
      <c r="D570">
        <v>3341.08</v>
      </c>
      <c r="E570">
        <v>647771.31000000006</v>
      </c>
      <c r="F570" t="s">
        <v>55</v>
      </c>
    </row>
    <row r="571" spans="1:6" x14ac:dyDescent="0.2">
      <c r="A571" t="s">
        <v>154</v>
      </c>
      <c r="B571" t="s">
        <v>15</v>
      </c>
      <c r="C571" t="s">
        <v>8</v>
      </c>
      <c r="D571">
        <v>3341.08</v>
      </c>
      <c r="E571">
        <v>5534.74</v>
      </c>
      <c r="F571" t="s">
        <v>55</v>
      </c>
    </row>
    <row r="572" spans="1:6" x14ac:dyDescent="0.2">
      <c r="A572" t="s">
        <v>154</v>
      </c>
      <c r="B572" t="s">
        <v>7</v>
      </c>
      <c r="C572" t="s">
        <v>8</v>
      </c>
      <c r="D572">
        <v>437.25</v>
      </c>
      <c r="E572">
        <v>5097.49</v>
      </c>
      <c r="F572" t="s">
        <v>9</v>
      </c>
    </row>
    <row r="573" spans="1:6" x14ac:dyDescent="0.2">
      <c r="A573" t="s">
        <v>154</v>
      </c>
      <c r="B573" t="s">
        <v>7</v>
      </c>
      <c r="C573" t="s">
        <v>8</v>
      </c>
      <c r="D573">
        <v>5097.49</v>
      </c>
      <c r="E573">
        <v>0</v>
      </c>
      <c r="F573" t="s">
        <v>12</v>
      </c>
    </row>
    <row r="574" spans="1:6" x14ac:dyDescent="0.2">
      <c r="A574" t="s">
        <v>155</v>
      </c>
      <c r="B574" t="s">
        <v>54</v>
      </c>
      <c r="C574" t="s">
        <v>32</v>
      </c>
      <c r="D574">
        <v>2193.66</v>
      </c>
      <c r="E574">
        <v>645577.65</v>
      </c>
      <c r="F574" t="s">
        <v>145</v>
      </c>
    </row>
    <row r="575" spans="1:6" x14ac:dyDescent="0.2">
      <c r="A575" t="s">
        <v>155</v>
      </c>
      <c r="B575" t="s">
        <v>15</v>
      </c>
      <c r="C575" t="s">
        <v>8</v>
      </c>
      <c r="D575">
        <v>2193.66</v>
      </c>
      <c r="E575">
        <v>2193.66</v>
      </c>
      <c r="F575" t="s">
        <v>146</v>
      </c>
    </row>
    <row r="576" spans="1:6" x14ac:dyDescent="0.2">
      <c r="A576" t="s">
        <v>155</v>
      </c>
      <c r="B576" t="s">
        <v>54</v>
      </c>
      <c r="C576" t="s">
        <v>32</v>
      </c>
      <c r="D576">
        <v>3341.08</v>
      </c>
      <c r="E576">
        <v>642236.56999999995</v>
      </c>
      <c r="F576" t="s">
        <v>55</v>
      </c>
    </row>
    <row r="577" spans="1:13" x14ac:dyDescent="0.2">
      <c r="A577" t="s">
        <v>155</v>
      </c>
      <c r="B577" t="s">
        <v>15</v>
      </c>
      <c r="C577" t="s">
        <v>8</v>
      </c>
      <c r="D577">
        <v>3341.08</v>
      </c>
      <c r="E577">
        <v>5534.74</v>
      </c>
      <c r="F577" t="s">
        <v>55</v>
      </c>
    </row>
    <row r="578" spans="1:13" x14ac:dyDescent="0.2">
      <c r="A578" t="s">
        <v>155</v>
      </c>
      <c r="B578" t="s">
        <v>7</v>
      </c>
      <c r="C578" t="s">
        <v>8</v>
      </c>
      <c r="D578">
        <v>437.25</v>
      </c>
      <c r="E578">
        <v>5097.49</v>
      </c>
      <c r="F578" t="s">
        <v>9</v>
      </c>
    </row>
    <row r="579" spans="1:13" x14ac:dyDescent="0.2">
      <c r="A579" t="s">
        <v>155</v>
      </c>
      <c r="B579" t="s">
        <v>7</v>
      </c>
      <c r="C579" t="s">
        <v>8</v>
      </c>
      <c r="D579">
        <v>5097.49</v>
      </c>
      <c r="E579">
        <v>0</v>
      </c>
      <c r="F579" t="s">
        <v>12</v>
      </c>
    </row>
    <row r="580" spans="1:13" x14ac:dyDescent="0.2">
      <c r="A580" t="s">
        <v>156</v>
      </c>
      <c r="B580" t="s">
        <v>54</v>
      </c>
      <c r="C580" t="s">
        <v>32</v>
      </c>
      <c r="D580">
        <v>2193.66</v>
      </c>
      <c r="E580">
        <v>640042.91</v>
      </c>
      <c r="F580" t="s">
        <v>145</v>
      </c>
    </row>
    <row r="581" spans="1:13" x14ac:dyDescent="0.2">
      <c r="A581" t="s">
        <v>156</v>
      </c>
      <c r="B581" t="s">
        <v>15</v>
      </c>
      <c r="C581" t="s">
        <v>8</v>
      </c>
      <c r="D581">
        <v>2193.66</v>
      </c>
      <c r="E581">
        <v>2193.66</v>
      </c>
      <c r="F581" t="s">
        <v>146</v>
      </c>
    </row>
    <row r="582" spans="1:13" x14ac:dyDescent="0.2">
      <c r="A582" t="s">
        <v>156</v>
      </c>
      <c r="B582" t="s">
        <v>54</v>
      </c>
      <c r="C582" t="s">
        <v>32</v>
      </c>
      <c r="D582">
        <v>3340.58</v>
      </c>
      <c r="E582">
        <v>636702.32999999996</v>
      </c>
      <c r="F582" t="s">
        <v>55</v>
      </c>
    </row>
    <row r="583" spans="1:13" x14ac:dyDescent="0.2">
      <c r="A583" t="s">
        <v>156</v>
      </c>
      <c r="B583" t="s">
        <v>15</v>
      </c>
      <c r="C583" t="s">
        <v>8</v>
      </c>
      <c r="D583">
        <v>3340.58</v>
      </c>
      <c r="E583">
        <v>5534.24</v>
      </c>
      <c r="F583" t="s">
        <v>55</v>
      </c>
    </row>
    <row r="584" spans="1:13" x14ac:dyDescent="0.2">
      <c r="A584" t="s">
        <v>156</v>
      </c>
      <c r="B584" t="s">
        <v>7</v>
      </c>
      <c r="C584" t="s">
        <v>8</v>
      </c>
      <c r="D584">
        <v>436.75</v>
      </c>
      <c r="E584">
        <v>5097.49</v>
      </c>
      <c r="F584" t="s">
        <v>9</v>
      </c>
    </row>
    <row r="585" spans="1:13" x14ac:dyDescent="0.2">
      <c r="A585" t="s">
        <v>156</v>
      </c>
      <c r="B585" t="s">
        <v>7</v>
      </c>
      <c r="C585" t="s">
        <v>8</v>
      </c>
      <c r="D585">
        <v>5097.49</v>
      </c>
      <c r="E585">
        <v>0</v>
      </c>
      <c r="F585" t="s">
        <v>12</v>
      </c>
    </row>
    <row r="586" spans="1:13" x14ac:dyDescent="0.2">
      <c r="A586" t="s">
        <v>157</v>
      </c>
      <c r="B586" t="s">
        <v>54</v>
      </c>
      <c r="C586" t="s">
        <v>32</v>
      </c>
      <c r="D586">
        <v>2193.66</v>
      </c>
      <c r="E586">
        <v>634508.67000000004</v>
      </c>
      <c r="F586" t="s">
        <v>145</v>
      </c>
    </row>
    <row r="587" spans="1:13" x14ac:dyDescent="0.2">
      <c r="A587" t="s">
        <v>157</v>
      </c>
      <c r="B587" t="s">
        <v>15</v>
      </c>
      <c r="C587" t="s">
        <v>8</v>
      </c>
      <c r="D587">
        <v>2193.66</v>
      </c>
      <c r="E587">
        <v>2193.66</v>
      </c>
      <c r="F587" t="s">
        <v>146</v>
      </c>
    </row>
    <row r="588" spans="1:13" x14ac:dyDescent="0.2">
      <c r="A588" t="s">
        <v>157</v>
      </c>
      <c r="B588" t="s">
        <v>54</v>
      </c>
      <c r="C588" t="s">
        <v>32</v>
      </c>
      <c r="D588">
        <v>3341.63</v>
      </c>
      <c r="E588">
        <v>631167.04</v>
      </c>
      <c r="F588" t="s">
        <v>55</v>
      </c>
    </row>
    <row r="589" spans="1:13" x14ac:dyDescent="0.2">
      <c r="A589" t="s">
        <v>157</v>
      </c>
      <c r="B589" t="s">
        <v>15</v>
      </c>
      <c r="C589" t="s">
        <v>8</v>
      </c>
      <c r="D589">
        <v>3341.63</v>
      </c>
      <c r="E589">
        <v>5535.29</v>
      </c>
      <c r="F589" t="s">
        <v>55</v>
      </c>
    </row>
    <row r="590" spans="1:13" x14ac:dyDescent="0.2">
      <c r="A590" t="s">
        <v>157</v>
      </c>
      <c r="B590" t="s">
        <v>7</v>
      </c>
      <c r="C590" t="s">
        <v>8</v>
      </c>
      <c r="D590">
        <v>437.75</v>
      </c>
      <c r="E590">
        <v>5097.54</v>
      </c>
      <c r="F590" t="s">
        <v>9</v>
      </c>
    </row>
    <row r="591" spans="1:13" x14ac:dyDescent="0.2">
      <c r="A591" t="s">
        <v>157</v>
      </c>
      <c r="B591" t="s">
        <v>7</v>
      </c>
      <c r="C591" t="s">
        <v>8</v>
      </c>
      <c r="D591">
        <v>5097.54</v>
      </c>
      <c r="E591">
        <v>0</v>
      </c>
      <c r="F591" t="s">
        <v>12</v>
      </c>
    </row>
    <row r="592" spans="1:13" x14ac:dyDescent="0.2">
      <c r="A592" t="s">
        <v>158</v>
      </c>
      <c r="B592" t="s">
        <v>29</v>
      </c>
      <c r="C592" t="s">
        <v>8</v>
      </c>
      <c r="E592">
        <v>0</v>
      </c>
      <c r="F592" t="s">
        <v>30</v>
      </c>
      <c r="J592">
        <f>SUMIFS(D520:D591,B520:B591,"Deposit",C520:C591,"Savings")</f>
        <v>66416.930000000022</v>
      </c>
      <c r="K592">
        <f>SUMIFS(D520:D591,B520:B591,"Payment",C520:C591,"Savings")</f>
        <v>66416.929999999978</v>
      </c>
      <c r="L592">
        <f>SUMIFS(D520:D591,B520:B591,"Withdraw",C520:C591,"Savings")</f>
        <v>0</v>
      </c>
      <c r="M592">
        <f>ROUND(M508+J592-K592-L592,2)</f>
        <v>0</v>
      </c>
    </row>
    <row r="593" spans="1:15" x14ac:dyDescent="0.2">
      <c r="A593" t="s">
        <v>158</v>
      </c>
      <c r="B593" t="s">
        <v>29</v>
      </c>
      <c r="C593" t="s">
        <v>31</v>
      </c>
      <c r="E593">
        <v>0</v>
      </c>
      <c r="F593" t="s">
        <v>30</v>
      </c>
      <c r="J593">
        <f>SUMIFS(D520:D591,B520:B591,"Deposit",C520:C591,"Brokerage")</f>
        <v>0</v>
      </c>
      <c r="L593">
        <f>SUMIFS(D520:D591,B520:B591,"Withdraw",C520:C591,"Brokerage")</f>
        <v>0</v>
      </c>
      <c r="M593">
        <f>ROUND(M509+J593-K593-L593,2)</f>
        <v>0</v>
      </c>
    </row>
    <row r="594" spans="1:15" x14ac:dyDescent="0.2">
      <c r="A594" t="s">
        <v>158</v>
      </c>
      <c r="B594" t="s">
        <v>29</v>
      </c>
      <c r="C594" t="s">
        <v>32</v>
      </c>
      <c r="E594">
        <v>631167.04</v>
      </c>
      <c r="F594" t="s">
        <v>30</v>
      </c>
      <c r="J594">
        <f>SUMIFS(D520:D591,B520:B591,"Deposit",C520:C591,"IRA")</f>
        <v>0</v>
      </c>
      <c r="L594">
        <f>SUMIFS(D520:D591,B520:B591,"Withdraw",C520:C591,"IRA")</f>
        <v>66416.930000000022</v>
      </c>
      <c r="M594">
        <f>ROUND(M510+J594-K594-L594,2)</f>
        <v>631167.04</v>
      </c>
    </row>
    <row r="595" spans="1:15" x14ac:dyDescent="0.2">
      <c r="A595" t="s">
        <v>158</v>
      </c>
      <c r="B595" t="s">
        <v>29</v>
      </c>
      <c r="C595" t="s">
        <v>33</v>
      </c>
      <c r="E595">
        <v>20000</v>
      </c>
      <c r="F595" t="s">
        <v>30</v>
      </c>
      <c r="J595">
        <f>SUMIFS(D520:D591,B520:B591,"Deposit",C520:C591,"Roth")</f>
        <v>0</v>
      </c>
      <c r="L595">
        <f>SUMIFS(D520:D591,B520:B591,"Withdraw",C520:C591,"Roth")</f>
        <v>0</v>
      </c>
      <c r="M595">
        <f>ROUND(M511+J595-K595-L595,2)</f>
        <v>20000</v>
      </c>
    </row>
    <row r="596" spans="1:15" x14ac:dyDescent="0.2">
      <c r="A596" t="s">
        <v>158</v>
      </c>
      <c r="B596" t="s">
        <v>34</v>
      </c>
      <c r="C596" t="s">
        <v>35</v>
      </c>
      <c r="E596">
        <v>0</v>
      </c>
      <c r="F596" t="s">
        <v>36</v>
      </c>
      <c r="J596">
        <f>SUMIFS(D520:D591,B520:B591,"Deposit",C520:C591,"Savings",F520:F591,"*Employment income*")</f>
        <v>0</v>
      </c>
      <c r="K596">
        <f>ROUND(J596*6.2%,2)</f>
        <v>0</v>
      </c>
    </row>
    <row r="597" spans="1:15" x14ac:dyDescent="0.2">
      <c r="A597" t="s">
        <v>158</v>
      </c>
      <c r="B597" t="s">
        <v>34</v>
      </c>
      <c r="C597" t="s">
        <v>37</v>
      </c>
      <c r="E597">
        <v>0</v>
      </c>
      <c r="F597" t="s">
        <v>38</v>
      </c>
      <c r="J597">
        <f>J596</f>
        <v>0</v>
      </c>
      <c r="K597">
        <f>ROUND(J597*1.45%,2)</f>
        <v>0</v>
      </c>
    </row>
    <row r="598" spans="1:15" x14ac:dyDescent="0.2">
      <c r="A598" t="s">
        <v>158</v>
      </c>
      <c r="B598" t="s">
        <v>34</v>
      </c>
      <c r="C598" t="s">
        <v>39</v>
      </c>
      <c r="E598">
        <v>0</v>
      </c>
      <c r="F598" t="s">
        <v>40</v>
      </c>
    </row>
    <row r="599" spans="1:15" x14ac:dyDescent="0.2">
      <c r="A599" t="s">
        <v>158</v>
      </c>
      <c r="B599" t="s">
        <v>34</v>
      </c>
      <c r="C599" t="s">
        <v>41</v>
      </c>
      <c r="E599">
        <v>0</v>
      </c>
      <c r="F599" t="s">
        <v>42</v>
      </c>
      <c r="L599">
        <f>ROUND(SUM(L593:L593)*3/4,2)</f>
        <v>0</v>
      </c>
    </row>
    <row r="600" spans="1:15" x14ac:dyDescent="0.2">
      <c r="A600" t="s">
        <v>158</v>
      </c>
      <c r="B600" t="s">
        <v>34</v>
      </c>
      <c r="C600" t="s">
        <v>43</v>
      </c>
      <c r="E600">
        <v>66416.929999999993</v>
      </c>
      <c r="F600" t="s">
        <v>44</v>
      </c>
      <c r="J600">
        <f>J596</f>
        <v>0</v>
      </c>
      <c r="K600">
        <v>0</v>
      </c>
      <c r="L600">
        <f>L599</f>
        <v>0</v>
      </c>
      <c r="M600">
        <f>L594</f>
        <v>66416.930000000022</v>
      </c>
      <c r="O600">
        <f>SUM(J600:M600)</f>
        <v>66416.930000000022</v>
      </c>
    </row>
    <row r="601" spans="1:15" x14ac:dyDescent="0.2">
      <c r="A601" t="s">
        <v>158</v>
      </c>
      <c r="B601" t="s">
        <v>34</v>
      </c>
      <c r="C601" t="s">
        <v>45</v>
      </c>
      <c r="E601">
        <v>5248</v>
      </c>
      <c r="F601" t="s">
        <v>46</v>
      </c>
    </row>
    <row r="602" spans="1:15" x14ac:dyDescent="0.2">
      <c r="A602" t="s">
        <v>158</v>
      </c>
      <c r="B602" t="s">
        <v>34</v>
      </c>
      <c r="C602" t="s">
        <v>47</v>
      </c>
      <c r="E602">
        <v>0</v>
      </c>
      <c r="F602" t="s">
        <v>48</v>
      </c>
      <c r="J602" t="s">
        <v>185</v>
      </c>
      <c r="K602">
        <f>SUMIFS(D520:D591,B520:B591,"Withdraw",C520:C591,"IRA",F520:F591,"=*ROTH conversion*")</f>
        <v>0</v>
      </c>
      <c r="M602" t="s">
        <v>186</v>
      </c>
      <c r="N602">
        <f>SUMIFS(D520:D591,B520:B591,"Withdraw",C520:C591,"IRA",F520:F591,"=*RMD*")</f>
        <v>26323.919999999998</v>
      </c>
    </row>
    <row r="603" spans="1:15" x14ac:dyDescent="0.2">
      <c r="A603" t="s">
        <v>158</v>
      </c>
      <c r="B603" t="s">
        <v>34</v>
      </c>
      <c r="C603" t="s">
        <v>49</v>
      </c>
      <c r="E603">
        <v>0</v>
      </c>
      <c r="F603" t="s">
        <v>50</v>
      </c>
    </row>
    <row r="604" spans="1:15" x14ac:dyDescent="0.2">
      <c r="A604" t="s">
        <v>159</v>
      </c>
      <c r="B604" t="s">
        <v>54</v>
      </c>
      <c r="C604" t="s">
        <v>32</v>
      </c>
      <c r="D604">
        <v>2062.64</v>
      </c>
      <c r="E604">
        <v>629104.4</v>
      </c>
      <c r="F604" t="s">
        <v>145</v>
      </c>
    </row>
    <row r="605" spans="1:15" x14ac:dyDescent="0.2">
      <c r="A605" t="s">
        <v>159</v>
      </c>
      <c r="B605" t="s">
        <v>15</v>
      </c>
      <c r="C605" t="s">
        <v>8</v>
      </c>
      <c r="D605">
        <v>2062.64</v>
      </c>
      <c r="E605">
        <v>2062.64</v>
      </c>
      <c r="F605" t="s">
        <v>146</v>
      </c>
    </row>
    <row r="606" spans="1:15" x14ac:dyDescent="0.2">
      <c r="A606" t="s">
        <v>159</v>
      </c>
      <c r="B606" t="s">
        <v>54</v>
      </c>
      <c r="C606" t="s">
        <v>32</v>
      </c>
      <c r="D606">
        <v>3613.3</v>
      </c>
      <c r="E606">
        <v>625491.1</v>
      </c>
      <c r="F606" t="s">
        <v>55</v>
      </c>
    </row>
    <row r="607" spans="1:15" x14ac:dyDescent="0.2">
      <c r="A607" t="s">
        <v>159</v>
      </c>
      <c r="B607" t="s">
        <v>15</v>
      </c>
      <c r="C607" t="s">
        <v>8</v>
      </c>
      <c r="D607">
        <v>3613.3</v>
      </c>
      <c r="E607">
        <v>5675.94</v>
      </c>
      <c r="F607" t="s">
        <v>55</v>
      </c>
    </row>
    <row r="608" spans="1:15" x14ac:dyDescent="0.2">
      <c r="A608" t="s">
        <v>159</v>
      </c>
      <c r="B608" t="s">
        <v>7</v>
      </c>
      <c r="C608" t="s">
        <v>8</v>
      </c>
      <c r="D608">
        <v>448.33</v>
      </c>
      <c r="E608">
        <v>5227.6099999999997</v>
      </c>
      <c r="F608" t="s">
        <v>9</v>
      </c>
    </row>
    <row r="609" spans="1:6" x14ac:dyDescent="0.2">
      <c r="A609" t="s">
        <v>159</v>
      </c>
      <c r="B609" t="s">
        <v>7</v>
      </c>
      <c r="C609" t="s">
        <v>8</v>
      </c>
      <c r="D609">
        <v>5227.6099999999997</v>
      </c>
      <c r="E609">
        <v>0</v>
      </c>
      <c r="F609" t="s">
        <v>12</v>
      </c>
    </row>
    <row r="610" spans="1:6" x14ac:dyDescent="0.2">
      <c r="A610" t="s">
        <v>160</v>
      </c>
      <c r="B610" t="s">
        <v>54</v>
      </c>
      <c r="C610" t="s">
        <v>32</v>
      </c>
      <c r="D610">
        <v>2062.64</v>
      </c>
      <c r="E610">
        <v>623428.46</v>
      </c>
      <c r="F610" t="s">
        <v>145</v>
      </c>
    </row>
    <row r="611" spans="1:6" x14ac:dyDescent="0.2">
      <c r="A611" t="s">
        <v>160</v>
      </c>
      <c r="B611" t="s">
        <v>15</v>
      </c>
      <c r="C611" t="s">
        <v>8</v>
      </c>
      <c r="D611">
        <v>2062.64</v>
      </c>
      <c r="E611">
        <v>2062.64</v>
      </c>
      <c r="F611" t="s">
        <v>146</v>
      </c>
    </row>
    <row r="612" spans="1:6" x14ac:dyDescent="0.2">
      <c r="A612" t="s">
        <v>160</v>
      </c>
      <c r="B612" t="s">
        <v>54</v>
      </c>
      <c r="C612" t="s">
        <v>32</v>
      </c>
      <c r="D612">
        <v>3613.39</v>
      </c>
      <c r="E612">
        <v>619815.06999999995</v>
      </c>
      <c r="F612" t="s">
        <v>55</v>
      </c>
    </row>
    <row r="613" spans="1:6" x14ac:dyDescent="0.2">
      <c r="A613" t="s">
        <v>160</v>
      </c>
      <c r="B613" t="s">
        <v>15</v>
      </c>
      <c r="C613" t="s">
        <v>8</v>
      </c>
      <c r="D613">
        <v>3613.39</v>
      </c>
      <c r="E613">
        <v>5676.03</v>
      </c>
      <c r="F613" t="s">
        <v>55</v>
      </c>
    </row>
    <row r="614" spans="1:6" x14ac:dyDescent="0.2">
      <c r="A614" t="s">
        <v>160</v>
      </c>
      <c r="B614" t="s">
        <v>7</v>
      </c>
      <c r="C614" t="s">
        <v>8</v>
      </c>
      <c r="D614">
        <v>448.42</v>
      </c>
      <c r="E614">
        <v>5227.6099999999997</v>
      </c>
      <c r="F614" t="s">
        <v>9</v>
      </c>
    </row>
    <row r="615" spans="1:6" x14ac:dyDescent="0.2">
      <c r="A615" t="s">
        <v>160</v>
      </c>
      <c r="B615" t="s">
        <v>7</v>
      </c>
      <c r="C615" t="s">
        <v>8</v>
      </c>
      <c r="D615">
        <v>5227.6099999999997</v>
      </c>
      <c r="E615">
        <v>0</v>
      </c>
      <c r="F615" t="s">
        <v>12</v>
      </c>
    </row>
    <row r="616" spans="1:6" x14ac:dyDescent="0.2">
      <c r="A616" t="s">
        <v>161</v>
      </c>
      <c r="B616" t="s">
        <v>54</v>
      </c>
      <c r="C616" t="s">
        <v>32</v>
      </c>
      <c r="D616">
        <v>2062.64</v>
      </c>
      <c r="E616">
        <v>617752.43000000005</v>
      </c>
      <c r="F616" t="s">
        <v>145</v>
      </c>
    </row>
    <row r="617" spans="1:6" x14ac:dyDescent="0.2">
      <c r="A617" t="s">
        <v>161</v>
      </c>
      <c r="B617" t="s">
        <v>15</v>
      </c>
      <c r="C617" t="s">
        <v>8</v>
      </c>
      <c r="D617">
        <v>2062.64</v>
      </c>
      <c r="E617">
        <v>2062.64</v>
      </c>
      <c r="F617" t="s">
        <v>146</v>
      </c>
    </row>
    <row r="618" spans="1:6" x14ac:dyDescent="0.2">
      <c r="A618" t="s">
        <v>161</v>
      </c>
      <c r="B618" t="s">
        <v>54</v>
      </c>
      <c r="C618" t="s">
        <v>32</v>
      </c>
      <c r="D618">
        <v>3613.4</v>
      </c>
      <c r="E618">
        <v>614139.03</v>
      </c>
      <c r="F618" t="s">
        <v>55</v>
      </c>
    </row>
    <row r="619" spans="1:6" x14ac:dyDescent="0.2">
      <c r="A619" t="s">
        <v>161</v>
      </c>
      <c r="B619" t="s">
        <v>15</v>
      </c>
      <c r="C619" t="s">
        <v>8</v>
      </c>
      <c r="D619">
        <v>3613.4</v>
      </c>
      <c r="E619">
        <v>5676.04</v>
      </c>
      <c r="F619" t="s">
        <v>55</v>
      </c>
    </row>
    <row r="620" spans="1:6" x14ac:dyDescent="0.2">
      <c r="A620" t="s">
        <v>161</v>
      </c>
      <c r="B620" t="s">
        <v>7</v>
      </c>
      <c r="C620" t="s">
        <v>8</v>
      </c>
      <c r="D620">
        <v>448.43</v>
      </c>
      <c r="E620">
        <v>5227.6099999999997</v>
      </c>
      <c r="F620" t="s">
        <v>9</v>
      </c>
    </row>
    <row r="621" spans="1:6" x14ac:dyDescent="0.2">
      <c r="A621" t="s">
        <v>161</v>
      </c>
      <c r="B621" t="s">
        <v>7</v>
      </c>
      <c r="C621" t="s">
        <v>8</v>
      </c>
      <c r="D621">
        <v>5227.6099999999997</v>
      </c>
      <c r="E621">
        <v>0</v>
      </c>
      <c r="F621" t="s">
        <v>12</v>
      </c>
    </row>
    <row r="622" spans="1:6" x14ac:dyDescent="0.2">
      <c r="A622" t="s">
        <v>162</v>
      </c>
      <c r="B622" t="s">
        <v>54</v>
      </c>
      <c r="C622" t="s">
        <v>32</v>
      </c>
      <c r="D622">
        <v>2062.64</v>
      </c>
      <c r="E622">
        <v>612076.39</v>
      </c>
      <c r="F622" t="s">
        <v>145</v>
      </c>
    </row>
    <row r="623" spans="1:6" x14ac:dyDescent="0.2">
      <c r="A623" t="s">
        <v>162</v>
      </c>
      <c r="B623" t="s">
        <v>15</v>
      </c>
      <c r="C623" t="s">
        <v>8</v>
      </c>
      <c r="D623">
        <v>2062.64</v>
      </c>
      <c r="E623">
        <v>2062.64</v>
      </c>
      <c r="F623" t="s">
        <v>146</v>
      </c>
    </row>
    <row r="624" spans="1:6" x14ac:dyDescent="0.2">
      <c r="A624" t="s">
        <v>162</v>
      </c>
      <c r="B624" t="s">
        <v>54</v>
      </c>
      <c r="C624" t="s">
        <v>32</v>
      </c>
      <c r="D624">
        <v>3613.4</v>
      </c>
      <c r="E624">
        <v>608462.99</v>
      </c>
      <c r="F624" t="s">
        <v>55</v>
      </c>
    </row>
    <row r="625" spans="1:6" x14ac:dyDescent="0.2">
      <c r="A625" t="s">
        <v>162</v>
      </c>
      <c r="B625" t="s">
        <v>15</v>
      </c>
      <c r="C625" t="s">
        <v>8</v>
      </c>
      <c r="D625">
        <v>3613.4</v>
      </c>
      <c r="E625">
        <v>5676.04</v>
      </c>
      <c r="F625" t="s">
        <v>55</v>
      </c>
    </row>
    <row r="626" spans="1:6" x14ac:dyDescent="0.2">
      <c r="A626" t="s">
        <v>162</v>
      </c>
      <c r="B626" t="s">
        <v>7</v>
      </c>
      <c r="C626" t="s">
        <v>8</v>
      </c>
      <c r="D626">
        <v>448.43</v>
      </c>
      <c r="E626">
        <v>5227.6099999999997</v>
      </c>
      <c r="F626" t="s">
        <v>9</v>
      </c>
    </row>
    <row r="627" spans="1:6" x14ac:dyDescent="0.2">
      <c r="A627" t="s">
        <v>162</v>
      </c>
      <c r="B627" t="s">
        <v>7</v>
      </c>
      <c r="C627" t="s">
        <v>8</v>
      </c>
      <c r="D627">
        <v>5227.6099999999997</v>
      </c>
      <c r="E627">
        <v>0</v>
      </c>
      <c r="F627" t="s">
        <v>12</v>
      </c>
    </row>
    <row r="628" spans="1:6" x14ac:dyDescent="0.2">
      <c r="A628" t="s">
        <v>163</v>
      </c>
      <c r="B628" t="s">
        <v>54</v>
      </c>
      <c r="C628" t="s">
        <v>32</v>
      </c>
      <c r="D628">
        <v>2062.64</v>
      </c>
      <c r="E628">
        <v>606400.35</v>
      </c>
      <c r="F628" t="s">
        <v>145</v>
      </c>
    </row>
    <row r="629" spans="1:6" x14ac:dyDescent="0.2">
      <c r="A629" t="s">
        <v>163</v>
      </c>
      <c r="B629" t="s">
        <v>15</v>
      </c>
      <c r="C629" t="s">
        <v>8</v>
      </c>
      <c r="D629">
        <v>2062.64</v>
      </c>
      <c r="E629">
        <v>2062.64</v>
      </c>
      <c r="F629" t="s">
        <v>146</v>
      </c>
    </row>
    <row r="630" spans="1:6" x14ac:dyDescent="0.2">
      <c r="A630" t="s">
        <v>163</v>
      </c>
      <c r="B630" t="s">
        <v>54</v>
      </c>
      <c r="C630" t="s">
        <v>32</v>
      </c>
      <c r="D630">
        <v>3613.4</v>
      </c>
      <c r="E630">
        <v>602786.94999999995</v>
      </c>
      <c r="F630" t="s">
        <v>55</v>
      </c>
    </row>
    <row r="631" spans="1:6" x14ac:dyDescent="0.2">
      <c r="A631" t="s">
        <v>163</v>
      </c>
      <c r="B631" t="s">
        <v>15</v>
      </c>
      <c r="C631" t="s">
        <v>8</v>
      </c>
      <c r="D631">
        <v>3613.4</v>
      </c>
      <c r="E631">
        <v>5676.04</v>
      </c>
      <c r="F631" t="s">
        <v>55</v>
      </c>
    </row>
    <row r="632" spans="1:6" x14ac:dyDescent="0.2">
      <c r="A632" t="s">
        <v>163</v>
      </c>
      <c r="B632" t="s">
        <v>7</v>
      </c>
      <c r="C632" t="s">
        <v>8</v>
      </c>
      <c r="D632">
        <v>448.43</v>
      </c>
      <c r="E632">
        <v>5227.6099999999997</v>
      </c>
      <c r="F632" t="s">
        <v>9</v>
      </c>
    </row>
    <row r="633" spans="1:6" x14ac:dyDescent="0.2">
      <c r="A633" t="s">
        <v>163</v>
      </c>
      <c r="B633" t="s">
        <v>7</v>
      </c>
      <c r="C633" t="s">
        <v>8</v>
      </c>
      <c r="D633">
        <v>5227.6099999999997</v>
      </c>
      <c r="E633">
        <v>0</v>
      </c>
      <c r="F633" t="s">
        <v>12</v>
      </c>
    </row>
    <row r="634" spans="1:6" x14ac:dyDescent="0.2">
      <c r="A634" t="s">
        <v>164</v>
      </c>
      <c r="B634" t="s">
        <v>54</v>
      </c>
      <c r="C634" t="s">
        <v>32</v>
      </c>
      <c r="D634">
        <v>2062.64</v>
      </c>
      <c r="E634">
        <v>600724.31000000006</v>
      </c>
      <c r="F634" t="s">
        <v>145</v>
      </c>
    </row>
    <row r="635" spans="1:6" x14ac:dyDescent="0.2">
      <c r="A635" t="s">
        <v>164</v>
      </c>
      <c r="B635" t="s">
        <v>15</v>
      </c>
      <c r="C635" t="s">
        <v>8</v>
      </c>
      <c r="D635">
        <v>2062.64</v>
      </c>
      <c r="E635">
        <v>2062.64</v>
      </c>
      <c r="F635" t="s">
        <v>146</v>
      </c>
    </row>
    <row r="636" spans="1:6" x14ac:dyDescent="0.2">
      <c r="A636" t="s">
        <v>164</v>
      </c>
      <c r="B636" t="s">
        <v>54</v>
      </c>
      <c r="C636" t="s">
        <v>32</v>
      </c>
      <c r="D636">
        <v>3613.4</v>
      </c>
      <c r="E636">
        <v>597110.91</v>
      </c>
      <c r="F636" t="s">
        <v>55</v>
      </c>
    </row>
    <row r="637" spans="1:6" x14ac:dyDescent="0.2">
      <c r="A637" t="s">
        <v>164</v>
      </c>
      <c r="B637" t="s">
        <v>15</v>
      </c>
      <c r="C637" t="s">
        <v>8</v>
      </c>
      <c r="D637">
        <v>3613.4</v>
      </c>
      <c r="E637">
        <v>5676.04</v>
      </c>
      <c r="F637" t="s">
        <v>55</v>
      </c>
    </row>
    <row r="638" spans="1:6" x14ac:dyDescent="0.2">
      <c r="A638" t="s">
        <v>164</v>
      </c>
      <c r="B638" t="s">
        <v>7</v>
      </c>
      <c r="C638" t="s">
        <v>8</v>
      </c>
      <c r="D638">
        <v>448.43</v>
      </c>
      <c r="E638">
        <v>5227.6099999999997</v>
      </c>
      <c r="F638" t="s">
        <v>9</v>
      </c>
    </row>
    <row r="639" spans="1:6" x14ac:dyDescent="0.2">
      <c r="A639" t="s">
        <v>164</v>
      </c>
      <c r="B639" t="s">
        <v>7</v>
      </c>
      <c r="C639" t="s">
        <v>8</v>
      </c>
      <c r="D639">
        <v>5227.6099999999997</v>
      </c>
      <c r="E639">
        <v>0</v>
      </c>
      <c r="F639" t="s">
        <v>12</v>
      </c>
    </row>
    <row r="640" spans="1:6" x14ac:dyDescent="0.2">
      <c r="A640" t="s">
        <v>165</v>
      </c>
      <c r="B640" t="s">
        <v>54</v>
      </c>
      <c r="C640" t="s">
        <v>32</v>
      </c>
      <c r="D640">
        <v>2062.64</v>
      </c>
      <c r="E640">
        <v>595048.27</v>
      </c>
      <c r="F640" t="s">
        <v>145</v>
      </c>
    </row>
    <row r="641" spans="1:6" x14ac:dyDescent="0.2">
      <c r="A641" t="s">
        <v>165</v>
      </c>
      <c r="B641" t="s">
        <v>15</v>
      </c>
      <c r="C641" t="s">
        <v>8</v>
      </c>
      <c r="D641">
        <v>2062.64</v>
      </c>
      <c r="E641">
        <v>2062.64</v>
      </c>
      <c r="F641" t="s">
        <v>146</v>
      </c>
    </row>
    <row r="642" spans="1:6" x14ac:dyDescent="0.2">
      <c r="A642" t="s">
        <v>165</v>
      </c>
      <c r="B642" t="s">
        <v>54</v>
      </c>
      <c r="C642" t="s">
        <v>32</v>
      </c>
      <c r="D642">
        <v>3613.4</v>
      </c>
      <c r="E642">
        <v>591434.87</v>
      </c>
      <c r="F642" t="s">
        <v>55</v>
      </c>
    </row>
    <row r="643" spans="1:6" x14ac:dyDescent="0.2">
      <c r="A643" t="s">
        <v>165</v>
      </c>
      <c r="B643" t="s">
        <v>15</v>
      </c>
      <c r="C643" t="s">
        <v>8</v>
      </c>
      <c r="D643">
        <v>3613.4</v>
      </c>
      <c r="E643">
        <v>5676.04</v>
      </c>
      <c r="F643" t="s">
        <v>55</v>
      </c>
    </row>
    <row r="644" spans="1:6" x14ac:dyDescent="0.2">
      <c r="A644" t="s">
        <v>165</v>
      </c>
      <c r="B644" t="s">
        <v>7</v>
      </c>
      <c r="C644" t="s">
        <v>8</v>
      </c>
      <c r="D644">
        <v>448.43</v>
      </c>
      <c r="E644">
        <v>5227.6099999999997</v>
      </c>
      <c r="F644" t="s">
        <v>9</v>
      </c>
    </row>
    <row r="645" spans="1:6" x14ac:dyDescent="0.2">
      <c r="A645" t="s">
        <v>165</v>
      </c>
      <c r="B645" t="s">
        <v>7</v>
      </c>
      <c r="C645" t="s">
        <v>8</v>
      </c>
      <c r="D645">
        <v>5227.6099999999997</v>
      </c>
      <c r="E645">
        <v>0</v>
      </c>
      <c r="F645" t="s">
        <v>12</v>
      </c>
    </row>
    <row r="646" spans="1:6" x14ac:dyDescent="0.2">
      <c r="A646" t="s">
        <v>166</v>
      </c>
      <c r="B646" t="s">
        <v>54</v>
      </c>
      <c r="C646" t="s">
        <v>32</v>
      </c>
      <c r="D646">
        <v>2062.64</v>
      </c>
      <c r="E646">
        <v>589372.23</v>
      </c>
      <c r="F646" t="s">
        <v>145</v>
      </c>
    </row>
    <row r="647" spans="1:6" x14ac:dyDescent="0.2">
      <c r="A647" t="s">
        <v>166</v>
      </c>
      <c r="B647" t="s">
        <v>15</v>
      </c>
      <c r="C647" t="s">
        <v>8</v>
      </c>
      <c r="D647">
        <v>2062.64</v>
      </c>
      <c r="E647">
        <v>2062.64</v>
      </c>
      <c r="F647" t="s">
        <v>146</v>
      </c>
    </row>
    <row r="648" spans="1:6" x14ac:dyDescent="0.2">
      <c r="A648" t="s">
        <v>166</v>
      </c>
      <c r="B648" t="s">
        <v>54</v>
      </c>
      <c r="C648" t="s">
        <v>32</v>
      </c>
      <c r="D648">
        <v>3613.4</v>
      </c>
      <c r="E648">
        <v>585758.82999999996</v>
      </c>
      <c r="F648" t="s">
        <v>55</v>
      </c>
    </row>
    <row r="649" spans="1:6" x14ac:dyDescent="0.2">
      <c r="A649" t="s">
        <v>166</v>
      </c>
      <c r="B649" t="s">
        <v>15</v>
      </c>
      <c r="C649" t="s">
        <v>8</v>
      </c>
      <c r="D649">
        <v>3613.4</v>
      </c>
      <c r="E649">
        <v>5676.04</v>
      </c>
      <c r="F649" t="s">
        <v>55</v>
      </c>
    </row>
    <row r="650" spans="1:6" x14ac:dyDescent="0.2">
      <c r="A650" t="s">
        <v>166</v>
      </c>
      <c r="B650" t="s">
        <v>7</v>
      </c>
      <c r="C650" t="s">
        <v>8</v>
      </c>
      <c r="D650">
        <v>448.43</v>
      </c>
      <c r="E650">
        <v>5227.6099999999997</v>
      </c>
      <c r="F650" t="s">
        <v>9</v>
      </c>
    </row>
    <row r="651" spans="1:6" x14ac:dyDescent="0.2">
      <c r="A651" t="s">
        <v>166</v>
      </c>
      <c r="B651" t="s">
        <v>7</v>
      </c>
      <c r="C651" t="s">
        <v>8</v>
      </c>
      <c r="D651">
        <v>5227.6099999999997</v>
      </c>
      <c r="E651">
        <v>0</v>
      </c>
      <c r="F651" t="s">
        <v>12</v>
      </c>
    </row>
    <row r="652" spans="1:6" x14ac:dyDescent="0.2">
      <c r="A652" t="s">
        <v>167</v>
      </c>
      <c r="B652" t="s">
        <v>54</v>
      </c>
      <c r="C652" t="s">
        <v>32</v>
      </c>
      <c r="D652">
        <v>2062.64</v>
      </c>
      <c r="E652">
        <v>583696.18999999994</v>
      </c>
      <c r="F652" t="s">
        <v>145</v>
      </c>
    </row>
    <row r="653" spans="1:6" x14ac:dyDescent="0.2">
      <c r="A653" t="s">
        <v>167</v>
      </c>
      <c r="B653" t="s">
        <v>15</v>
      </c>
      <c r="C653" t="s">
        <v>8</v>
      </c>
      <c r="D653">
        <v>2062.64</v>
      </c>
      <c r="E653">
        <v>2062.64</v>
      </c>
      <c r="F653" t="s">
        <v>146</v>
      </c>
    </row>
    <row r="654" spans="1:6" x14ac:dyDescent="0.2">
      <c r="A654" t="s">
        <v>167</v>
      </c>
      <c r="B654" t="s">
        <v>54</v>
      </c>
      <c r="C654" t="s">
        <v>32</v>
      </c>
      <c r="D654">
        <v>3613.4</v>
      </c>
      <c r="E654">
        <v>580082.79</v>
      </c>
      <c r="F654" t="s">
        <v>55</v>
      </c>
    </row>
    <row r="655" spans="1:6" x14ac:dyDescent="0.2">
      <c r="A655" t="s">
        <v>167</v>
      </c>
      <c r="B655" t="s">
        <v>15</v>
      </c>
      <c r="C655" t="s">
        <v>8</v>
      </c>
      <c r="D655">
        <v>3613.4</v>
      </c>
      <c r="E655">
        <v>5676.04</v>
      </c>
      <c r="F655" t="s">
        <v>55</v>
      </c>
    </row>
    <row r="656" spans="1:6" x14ac:dyDescent="0.2">
      <c r="A656" t="s">
        <v>167</v>
      </c>
      <c r="B656" t="s">
        <v>7</v>
      </c>
      <c r="C656" t="s">
        <v>8</v>
      </c>
      <c r="D656">
        <v>448.43</v>
      </c>
      <c r="E656">
        <v>5227.6099999999997</v>
      </c>
      <c r="F656" t="s">
        <v>9</v>
      </c>
    </row>
    <row r="657" spans="1:6" x14ac:dyDescent="0.2">
      <c r="A657" t="s">
        <v>167</v>
      </c>
      <c r="B657" t="s">
        <v>7</v>
      </c>
      <c r="C657" t="s">
        <v>8</v>
      </c>
      <c r="D657">
        <v>5227.6099999999997</v>
      </c>
      <c r="E657">
        <v>0</v>
      </c>
      <c r="F657" t="s">
        <v>12</v>
      </c>
    </row>
    <row r="658" spans="1:6" x14ac:dyDescent="0.2">
      <c r="A658" t="s">
        <v>168</v>
      </c>
      <c r="B658" t="s">
        <v>54</v>
      </c>
      <c r="C658" t="s">
        <v>32</v>
      </c>
      <c r="D658">
        <v>2062.64</v>
      </c>
      <c r="E658">
        <v>578020.15</v>
      </c>
      <c r="F658" t="s">
        <v>145</v>
      </c>
    </row>
    <row r="659" spans="1:6" x14ac:dyDescent="0.2">
      <c r="A659" t="s">
        <v>168</v>
      </c>
      <c r="B659" t="s">
        <v>15</v>
      </c>
      <c r="C659" t="s">
        <v>8</v>
      </c>
      <c r="D659">
        <v>2062.64</v>
      </c>
      <c r="E659">
        <v>2062.64</v>
      </c>
      <c r="F659" t="s">
        <v>146</v>
      </c>
    </row>
    <row r="660" spans="1:6" x14ac:dyDescent="0.2">
      <c r="A660" t="s">
        <v>168</v>
      </c>
      <c r="B660" t="s">
        <v>54</v>
      </c>
      <c r="C660" t="s">
        <v>32</v>
      </c>
      <c r="D660">
        <v>3613.4</v>
      </c>
      <c r="E660">
        <v>574406.75</v>
      </c>
      <c r="F660" t="s">
        <v>55</v>
      </c>
    </row>
    <row r="661" spans="1:6" x14ac:dyDescent="0.2">
      <c r="A661" t="s">
        <v>168</v>
      </c>
      <c r="B661" t="s">
        <v>15</v>
      </c>
      <c r="C661" t="s">
        <v>8</v>
      </c>
      <c r="D661">
        <v>3613.4</v>
      </c>
      <c r="E661">
        <v>5676.04</v>
      </c>
      <c r="F661" t="s">
        <v>55</v>
      </c>
    </row>
    <row r="662" spans="1:6" x14ac:dyDescent="0.2">
      <c r="A662" t="s">
        <v>168</v>
      </c>
      <c r="B662" t="s">
        <v>7</v>
      </c>
      <c r="C662" t="s">
        <v>8</v>
      </c>
      <c r="D662">
        <v>448.43</v>
      </c>
      <c r="E662">
        <v>5227.6099999999997</v>
      </c>
      <c r="F662" t="s">
        <v>9</v>
      </c>
    </row>
    <row r="663" spans="1:6" x14ac:dyDescent="0.2">
      <c r="A663" t="s">
        <v>168</v>
      </c>
      <c r="B663" t="s">
        <v>7</v>
      </c>
      <c r="C663" t="s">
        <v>8</v>
      </c>
      <c r="D663">
        <v>5227.6099999999997</v>
      </c>
      <c r="E663">
        <v>0</v>
      </c>
      <c r="F663" t="s">
        <v>12</v>
      </c>
    </row>
    <row r="664" spans="1:6" x14ac:dyDescent="0.2">
      <c r="A664" t="s">
        <v>169</v>
      </c>
      <c r="B664" t="s">
        <v>54</v>
      </c>
      <c r="C664" t="s">
        <v>32</v>
      </c>
      <c r="D664">
        <v>2062.64</v>
      </c>
      <c r="E664">
        <v>572344.11</v>
      </c>
      <c r="F664" t="s">
        <v>145</v>
      </c>
    </row>
    <row r="665" spans="1:6" x14ac:dyDescent="0.2">
      <c r="A665" t="s">
        <v>169</v>
      </c>
      <c r="B665" t="s">
        <v>15</v>
      </c>
      <c r="C665" t="s">
        <v>8</v>
      </c>
      <c r="D665">
        <v>2062.64</v>
      </c>
      <c r="E665">
        <v>2062.64</v>
      </c>
      <c r="F665" t="s">
        <v>146</v>
      </c>
    </row>
    <row r="666" spans="1:6" x14ac:dyDescent="0.2">
      <c r="A666" t="s">
        <v>169</v>
      </c>
      <c r="B666" t="s">
        <v>54</v>
      </c>
      <c r="C666" t="s">
        <v>32</v>
      </c>
      <c r="D666">
        <v>3613.4</v>
      </c>
      <c r="E666">
        <v>568730.71</v>
      </c>
      <c r="F666" t="s">
        <v>55</v>
      </c>
    </row>
    <row r="667" spans="1:6" x14ac:dyDescent="0.2">
      <c r="A667" t="s">
        <v>169</v>
      </c>
      <c r="B667" t="s">
        <v>15</v>
      </c>
      <c r="C667" t="s">
        <v>8</v>
      </c>
      <c r="D667">
        <v>3613.4</v>
      </c>
      <c r="E667">
        <v>5676.04</v>
      </c>
      <c r="F667" t="s">
        <v>55</v>
      </c>
    </row>
    <row r="668" spans="1:6" x14ac:dyDescent="0.2">
      <c r="A668" t="s">
        <v>169</v>
      </c>
      <c r="B668" t="s">
        <v>7</v>
      </c>
      <c r="C668" t="s">
        <v>8</v>
      </c>
      <c r="D668">
        <v>448.43</v>
      </c>
      <c r="E668">
        <v>5227.6099999999997</v>
      </c>
      <c r="F668" t="s">
        <v>9</v>
      </c>
    </row>
    <row r="669" spans="1:6" x14ac:dyDescent="0.2">
      <c r="A669" t="s">
        <v>169</v>
      </c>
      <c r="B669" t="s">
        <v>7</v>
      </c>
      <c r="C669" t="s">
        <v>8</v>
      </c>
      <c r="D669">
        <v>5227.6099999999997</v>
      </c>
      <c r="E669">
        <v>0</v>
      </c>
      <c r="F669" t="s">
        <v>12</v>
      </c>
    </row>
    <row r="670" spans="1:6" x14ac:dyDescent="0.2">
      <c r="A670" t="s">
        <v>170</v>
      </c>
      <c r="B670" t="s">
        <v>54</v>
      </c>
      <c r="C670" t="s">
        <v>32</v>
      </c>
      <c r="D670">
        <v>2062.61</v>
      </c>
      <c r="E670">
        <v>566668.1</v>
      </c>
      <c r="F670" t="s">
        <v>145</v>
      </c>
    </row>
    <row r="671" spans="1:6" x14ac:dyDescent="0.2">
      <c r="A671" t="s">
        <v>170</v>
      </c>
      <c r="B671" t="s">
        <v>15</v>
      </c>
      <c r="C671" t="s">
        <v>8</v>
      </c>
      <c r="D671">
        <v>2062.61</v>
      </c>
      <c r="E671">
        <v>2062.61</v>
      </c>
      <c r="F671" t="s">
        <v>146</v>
      </c>
    </row>
    <row r="672" spans="1:6" x14ac:dyDescent="0.2">
      <c r="A672" t="s">
        <v>170</v>
      </c>
      <c r="B672" t="s">
        <v>54</v>
      </c>
      <c r="C672" t="s">
        <v>32</v>
      </c>
      <c r="D672">
        <v>3613.32</v>
      </c>
      <c r="E672">
        <v>563054.78</v>
      </c>
      <c r="F672" t="s">
        <v>55</v>
      </c>
    </row>
    <row r="673" spans="1:15" x14ac:dyDescent="0.2">
      <c r="A673" t="s">
        <v>170</v>
      </c>
      <c r="B673" t="s">
        <v>15</v>
      </c>
      <c r="C673" t="s">
        <v>8</v>
      </c>
      <c r="D673">
        <v>3613.32</v>
      </c>
      <c r="E673">
        <v>5675.93</v>
      </c>
      <c r="F673" t="s">
        <v>55</v>
      </c>
    </row>
    <row r="674" spans="1:15" x14ac:dyDescent="0.2">
      <c r="A674" t="s">
        <v>170</v>
      </c>
      <c r="B674" t="s">
        <v>7</v>
      </c>
      <c r="C674" t="s">
        <v>8</v>
      </c>
      <c r="D674">
        <v>448.38</v>
      </c>
      <c r="E674">
        <v>5227.55</v>
      </c>
      <c r="F674" t="s">
        <v>9</v>
      </c>
    </row>
    <row r="675" spans="1:15" x14ac:dyDescent="0.2">
      <c r="A675" t="s">
        <v>170</v>
      </c>
      <c r="B675" t="s">
        <v>7</v>
      </c>
      <c r="C675" t="s">
        <v>8</v>
      </c>
      <c r="D675">
        <v>5227.55</v>
      </c>
      <c r="E675">
        <v>0</v>
      </c>
      <c r="F675" t="s">
        <v>12</v>
      </c>
    </row>
    <row r="676" spans="1:15" x14ac:dyDescent="0.2">
      <c r="A676" t="s">
        <v>171</v>
      </c>
      <c r="B676" t="s">
        <v>29</v>
      </c>
      <c r="C676" t="s">
        <v>8</v>
      </c>
      <c r="E676">
        <v>0</v>
      </c>
      <c r="F676" t="s">
        <v>30</v>
      </c>
      <c r="J676">
        <f>SUMIFS(D604:D675,B604:B675,"Deposit",C604:C675,"Savings")</f>
        <v>68112.260000000009</v>
      </c>
      <c r="K676">
        <f>SUMIFS(D604:D675,B604:B675,"Payment",C604:C675,"Savings")</f>
        <v>68112.259999999995</v>
      </c>
      <c r="L676">
        <f>SUMIFS(D604:D675,B604:B675,"Withdraw",C604:C675,"Savings")</f>
        <v>0</v>
      </c>
      <c r="M676">
        <f>ROUND(M592+J676-K676-L676,2)</f>
        <v>0</v>
      </c>
    </row>
    <row r="677" spans="1:15" x14ac:dyDescent="0.2">
      <c r="A677" t="s">
        <v>171</v>
      </c>
      <c r="B677" t="s">
        <v>29</v>
      </c>
      <c r="C677" t="s">
        <v>31</v>
      </c>
      <c r="E677">
        <v>0</v>
      </c>
      <c r="F677" t="s">
        <v>30</v>
      </c>
      <c r="J677">
        <f>SUMIFS(D604:D675,B604:B675,"Deposit",C604:C675,"Brokerage")</f>
        <v>0</v>
      </c>
      <c r="L677">
        <f>SUMIFS(D604:D675,B604:B675,"Withdraw",C604:C675,"Brokerage")</f>
        <v>0</v>
      </c>
      <c r="M677">
        <f>ROUND(M593+J677-K677-L677,2)</f>
        <v>0</v>
      </c>
    </row>
    <row r="678" spans="1:15" x14ac:dyDescent="0.2">
      <c r="A678" t="s">
        <v>171</v>
      </c>
      <c r="B678" t="s">
        <v>29</v>
      </c>
      <c r="C678" t="s">
        <v>32</v>
      </c>
      <c r="E678">
        <v>563054.78</v>
      </c>
      <c r="F678" t="s">
        <v>30</v>
      </c>
      <c r="J678">
        <f>SUMIFS(D604:D675,B604:B675,"Deposit",C604:C675,"IRA")</f>
        <v>0</v>
      </c>
      <c r="L678">
        <f>SUMIFS(D604:D675,B604:B675,"Withdraw",C604:C675,"IRA")</f>
        <v>68112.260000000009</v>
      </c>
      <c r="M678">
        <f>ROUND(M594+J678-K678-L678,2)</f>
        <v>563054.78</v>
      </c>
    </row>
    <row r="679" spans="1:15" x14ac:dyDescent="0.2">
      <c r="A679" t="s">
        <v>171</v>
      </c>
      <c r="B679" t="s">
        <v>29</v>
      </c>
      <c r="C679" t="s">
        <v>33</v>
      </c>
      <c r="E679">
        <v>20000</v>
      </c>
      <c r="F679" t="s">
        <v>30</v>
      </c>
      <c r="J679">
        <f>SUMIFS(D604:D675,B604:B675,"Deposit",C604:C675,"Roth")</f>
        <v>0</v>
      </c>
      <c r="L679">
        <f>SUMIFS(D604:D675,B604:B675,"Withdraw",C604:C675,"Roth")</f>
        <v>0</v>
      </c>
      <c r="M679">
        <f>ROUND(M595+J679-K679-L679,2)</f>
        <v>20000</v>
      </c>
    </row>
    <row r="680" spans="1:15" x14ac:dyDescent="0.2">
      <c r="A680" t="s">
        <v>171</v>
      </c>
      <c r="B680" t="s">
        <v>34</v>
      </c>
      <c r="C680" t="s">
        <v>35</v>
      </c>
      <c r="E680">
        <v>0</v>
      </c>
      <c r="F680" t="s">
        <v>36</v>
      </c>
      <c r="J680">
        <f>SUMIFS(D604:D675,B604:B675,"Deposit",C604:C675,"Savings",F604:F675,"*Employment income*")</f>
        <v>0</v>
      </c>
      <c r="K680">
        <f>ROUND(J680*6.2%,2)</f>
        <v>0</v>
      </c>
    </row>
    <row r="681" spans="1:15" x14ac:dyDescent="0.2">
      <c r="A681" t="s">
        <v>171</v>
      </c>
      <c r="B681" t="s">
        <v>34</v>
      </c>
      <c r="C681" t="s">
        <v>37</v>
      </c>
      <c r="E681">
        <v>0</v>
      </c>
      <c r="F681" t="s">
        <v>38</v>
      </c>
      <c r="J681">
        <f>J680</f>
        <v>0</v>
      </c>
      <c r="K681">
        <f>ROUND(J681*1.45%,2)</f>
        <v>0</v>
      </c>
    </row>
    <row r="682" spans="1:15" x14ac:dyDescent="0.2">
      <c r="A682" t="s">
        <v>171</v>
      </c>
      <c r="B682" t="s">
        <v>34</v>
      </c>
      <c r="C682" t="s">
        <v>39</v>
      </c>
      <c r="E682">
        <v>0</v>
      </c>
      <c r="F682" t="s">
        <v>40</v>
      </c>
    </row>
    <row r="683" spans="1:15" x14ac:dyDescent="0.2">
      <c r="A683" t="s">
        <v>171</v>
      </c>
      <c r="B683" t="s">
        <v>34</v>
      </c>
      <c r="C683" t="s">
        <v>41</v>
      </c>
      <c r="E683">
        <v>0</v>
      </c>
      <c r="F683" t="s">
        <v>42</v>
      </c>
      <c r="L683">
        <f>ROUND(SUM(L677:L677)*3/4,2)</f>
        <v>0</v>
      </c>
    </row>
    <row r="684" spans="1:15" x14ac:dyDescent="0.2">
      <c r="A684" t="s">
        <v>171</v>
      </c>
      <c r="B684" t="s">
        <v>34</v>
      </c>
      <c r="C684" t="s">
        <v>43</v>
      </c>
      <c r="E684">
        <v>68112.259999999995</v>
      </c>
      <c r="F684" t="s">
        <v>44</v>
      </c>
      <c r="J684">
        <f>J680</f>
        <v>0</v>
      </c>
      <c r="K684">
        <v>0</v>
      </c>
      <c r="L684">
        <f>L683</f>
        <v>0</v>
      </c>
      <c r="M684">
        <f>L678</f>
        <v>68112.260000000009</v>
      </c>
      <c r="O684">
        <f>SUM(J684:M684)</f>
        <v>68112.260000000009</v>
      </c>
    </row>
    <row r="685" spans="1:15" x14ac:dyDescent="0.2">
      <c r="A685" t="s">
        <v>171</v>
      </c>
      <c r="B685" t="s">
        <v>34</v>
      </c>
      <c r="C685" t="s">
        <v>45</v>
      </c>
      <c r="E685">
        <v>5381</v>
      </c>
      <c r="F685" t="s">
        <v>46</v>
      </c>
    </row>
    <row r="686" spans="1:15" x14ac:dyDescent="0.2">
      <c r="A686" t="s">
        <v>171</v>
      </c>
      <c r="B686" t="s">
        <v>34</v>
      </c>
      <c r="C686" t="s">
        <v>47</v>
      </c>
      <c r="E686">
        <v>0</v>
      </c>
      <c r="F686" t="s">
        <v>48</v>
      </c>
      <c r="J686" t="s">
        <v>185</v>
      </c>
      <c r="K686">
        <f>SUMIFS(D604:D675,B604:B675,"Withdraw",C604:C675,"IRA",F604:F675,"=*ROTH conversion*")</f>
        <v>0</v>
      </c>
      <c r="M686" t="s">
        <v>186</v>
      </c>
      <c r="N686">
        <f>SUMIFS(D604:D675,B604:B675,"Withdraw",C604:C675,"IRA",F604:F675,"=*RMD*")</f>
        <v>24751.649999999998</v>
      </c>
    </row>
    <row r="687" spans="1:15" x14ac:dyDescent="0.2">
      <c r="A687" t="s">
        <v>171</v>
      </c>
      <c r="B687" t="s">
        <v>34</v>
      </c>
      <c r="C687" t="s">
        <v>49</v>
      </c>
      <c r="E687">
        <v>0</v>
      </c>
      <c r="F687" t="s">
        <v>50</v>
      </c>
    </row>
    <row r="688" spans="1:15" x14ac:dyDescent="0.2">
      <c r="A688" t="s">
        <v>172</v>
      </c>
      <c r="B688" t="s">
        <v>54</v>
      </c>
      <c r="C688" t="s">
        <v>32</v>
      </c>
      <c r="D688">
        <v>1907.37</v>
      </c>
      <c r="E688">
        <v>561147.41</v>
      </c>
      <c r="F688" t="s">
        <v>145</v>
      </c>
    </row>
    <row r="689" spans="1:6" x14ac:dyDescent="0.2">
      <c r="A689" t="s">
        <v>172</v>
      </c>
      <c r="B689" t="s">
        <v>15</v>
      </c>
      <c r="C689" t="s">
        <v>8</v>
      </c>
      <c r="D689">
        <v>1907.37</v>
      </c>
      <c r="E689">
        <v>1907.37</v>
      </c>
      <c r="F689" t="s">
        <v>146</v>
      </c>
    </row>
    <row r="690" spans="1:6" x14ac:dyDescent="0.2">
      <c r="A690" t="s">
        <v>172</v>
      </c>
      <c r="B690" t="s">
        <v>54</v>
      </c>
      <c r="C690" t="s">
        <v>32</v>
      </c>
      <c r="D690">
        <v>3913.5</v>
      </c>
      <c r="E690">
        <v>557233.91</v>
      </c>
      <c r="F690" t="s">
        <v>55</v>
      </c>
    </row>
    <row r="691" spans="1:6" x14ac:dyDescent="0.2">
      <c r="A691" t="s">
        <v>172</v>
      </c>
      <c r="B691" t="s">
        <v>15</v>
      </c>
      <c r="C691" t="s">
        <v>8</v>
      </c>
      <c r="D691">
        <v>3913.5</v>
      </c>
      <c r="E691">
        <v>5820.87</v>
      </c>
      <c r="F691" t="s">
        <v>55</v>
      </c>
    </row>
    <row r="692" spans="1:6" x14ac:dyDescent="0.2">
      <c r="A692" t="s">
        <v>172</v>
      </c>
      <c r="B692" t="s">
        <v>7</v>
      </c>
      <c r="C692" t="s">
        <v>8</v>
      </c>
      <c r="D692">
        <v>459.83</v>
      </c>
      <c r="E692">
        <v>5361.04</v>
      </c>
      <c r="F692" t="s">
        <v>9</v>
      </c>
    </row>
    <row r="693" spans="1:6" x14ac:dyDescent="0.2">
      <c r="A693" t="s">
        <v>172</v>
      </c>
      <c r="B693" t="s">
        <v>7</v>
      </c>
      <c r="C693" t="s">
        <v>8</v>
      </c>
      <c r="D693">
        <v>5361.04</v>
      </c>
      <c r="E693">
        <v>0</v>
      </c>
      <c r="F693" t="s">
        <v>12</v>
      </c>
    </row>
    <row r="694" spans="1:6" x14ac:dyDescent="0.2">
      <c r="A694" t="s">
        <v>173</v>
      </c>
      <c r="B694" t="s">
        <v>54</v>
      </c>
      <c r="C694" t="s">
        <v>32</v>
      </c>
      <c r="D694">
        <v>1907.37</v>
      </c>
      <c r="E694">
        <v>555326.54</v>
      </c>
      <c r="F694" t="s">
        <v>145</v>
      </c>
    </row>
    <row r="695" spans="1:6" x14ac:dyDescent="0.2">
      <c r="A695" t="s">
        <v>173</v>
      </c>
      <c r="B695" t="s">
        <v>15</v>
      </c>
      <c r="C695" t="s">
        <v>8</v>
      </c>
      <c r="D695">
        <v>1907.37</v>
      </c>
      <c r="E695">
        <v>1907.37</v>
      </c>
      <c r="F695" t="s">
        <v>146</v>
      </c>
    </row>
    <row r="696" spans="1:6" x14ac:dyDescent="0.2">
      <c r="A696" t="s">
        <v>173</v>
      </c>
      <c r="B696" t="s">
        <v>54</v>
      </c>
      <c r="C696" t="s">
        <v>32</v>
      </c>
      <c r="D696">
        <v>3913.5</v>
      </c>
      <c r="E696">
        <v>551413.04</v>
      </c>
      <c r="F696" t="s">
        <v>55</v>
      </c>
    </row>
    <row r="697" spans="1:6" x14ac:dyDescent="0.2">
      <c r="A697" t="s">
        <v>173</v>
      </c>
      <c r="B697" t="s">
        <v>15</v>
      </c>
      <c r="C697" t="s">
        <v>8</v>
      </c>
      <c r="D697">
        <v>3913.5</v>
      </c>
      <c r="E697">
        <v>5820.87</v>
      </c>
      <c r="F697" t="s">
        <v>55</v>
      </c>
    </row>
    <row r="698" spans="1:6" x14ac:dyDescent="0.2">
      <c r="A698" t="s">
        <v>173</v>
      </c>
      <c r="B698" t="s">
        <v>7</v>
      </c>
      <c r="C698" t="s">
        <v>8</v>
      </c>
      <c r="D698">
        <v>459.83</v>
      </c>
      <c r="E698">
        <v>5361.04</v>
      </c>
      <c r="F698" t="s">
        <v>9</v>
      </c>
    </row>
    <row r="699" spans="1:6" x14ac:dyDescent="0.2">
      <c r="A699" t="s">
        <v>173</v>
      </c>
      <c r="B699" t="s">
        <v>7</v>
      </c>
      <c r="C699" t="s">
        <v>8</v>
      </c>
      <c r="D699">
        <v>5361.04</v>
      </c>
      <c r="E699">
        <v>0</v>
      </c>
      <c r="F699" t="s">
        <v>12</v>
      </c>
    </row>
    <row r="700" spans="1:6" x14ac:dyDescent="0.2">
      <c r="A700" t="s">
        <v>174</v>
      </c>
      <c r="B700" t="s">
        <v>54</v>
      </c>
      <c r="C700" t="s">
        <v>32</v>
      </c>
      <c r="D700">
        <v>1907.37</v>
      </c>
      <c r="E700">
        <v>549505.67000000004</v>
      </c>
      <c r="F700" t="s">
        <v>145</v>
      </c>
    </row>
    <row r="701" spans="1:6" x14ac:dyDescent="0.2">
      <c r="A701" t="s">
        <v>174</v>
      </c>
      <c r="B701" t="s">
        <v>15</v>
      </c>
      <c r="C701" t="s">
        <v>8</v>
      </c>
      <c r="D701">
        <v>1907.37</v>
      </c>
      <c r="E701">
        <v>1907.37</v>
      </c>
      <c r="F701" t="s">
        <v>146</v>
      </c>
    </row>
    <row r="702" spans="1:6" x14ac:dyDescent="0.2">
      <c r="A702" t="s">
        <v>174</v>
      </c>
      <c r="B702" t="s">
        <v>54</v>
      </c>
      <c r="C702" t="s">
        <v>32</v>
      </c>
      <c r="D702">
        <v>3913.5</v>
      </c>
      <c r="E702">
        <v>545592.17000000004</v>
      </c>
      <c r="F702" t="s">
        <v>55</v>
      </c>
    </row>
    <row r="703" spans="1:6" x14ac:dyDescent="0.2">
      <c r="A703" t="s">
        <v>174</v>
      </c>
      <c r="B703" t="s">
        <v>15</v>
      </c>
      <c r="C703" t="s">
        <v>8</v>
      </c>
      <c r="D703">
        <v>3913.5</v>
      </c>
      <c r="E703">
        <v>5820.87</v>
      </c>
      <c r="F703" t="s">
        <v>55</v>
      </c>
    </row>
    <row r="704" spans="1:6" x14ac:dyDescent="0.2">
      <c r="A704" t="s">
        <v>174</v>
      </c>
      <c r="B704" t="s">
        <v>7</v>
      </c>
      <c r="C704" t="s">
        <v>8</v>
      </c>
      <c r="D704">
        <v>459.83</v>
      </c>
      <c r="E704">
        <v>5361.04</v>
      </c>
      <c r="F704" t="s">
        <v>9</v>
      </c>
    </row>
    <row r="705" spans="1:6" x14ac:dyDescent="0.2">
      <c r="A705" t="s">
        <v>174</v>
      </c>
      <c r="B705" t="s">
        <v>7</v>
      </c>
      <c r="C705" t="s">
        <v>8</v>
      </c>
      <c r="D705">
        <v>5361.04</v>
      </c>
      <c r="E705">
        <v>0</v>
      </c>
      <c r="F705" t="s">
        <v>12</v>
      </c>
    </row>
    <row r="706" spans="1:6" x14ac:dyDescent="0.2">
      <c r="A706" t="s">
        <v>175</v>
      </c>
      <c r="B706" t="s">
        <v>54</v>
      </c>
      <c r="C706" t="s">
        <v>32</v>
      </c>
      <c r="D706">
        <v>1907.37</v>
      </c>
      <c r="E706">
        <v>543684.80000000005</v>
      </c>
      <c r="F706" t="s">
        <v>145</v>
      </c>
    </row>
    <row r="707" spans="1:6" x14ac:dyDescent="0.2">
      <c r="A707" t="s">
        <v>175</v>
      </c>
      <c r="B707" t="s">
        <v>15</v>
      </c>
      <c r="C707" t="s">
        <v>8</v>
      </c>
      <c r="D707">
        <v>1907.37</v>
      </c>
      <c r="E707">
        <v>1907.37</v>
      </c>
      <c r="F707" t="s">
        <v>146</v>
      </c>
    </row>
    <row r="708" spans="1:6" x14ac:dyDescent="0.2">
      <c r="A708" t="s">
        <v>175</v>
      </c>
      <c r="B708" t="s">
        <v>54</v>
      </c>
      <c r="C708" t="s">
        <v>32</v>
      </c>
      <c r="D708">
        <v>3913.5</v>
      </c>
      <c r="E708">
        <v>539771.30000000005</v>
      </c>
      <c r="F708" t="s">
        <v>55</v>
      </c>
    </row>
    <row r="709" spans="1:6" x14ac:dyDescent="0.2">
      <c r="A709" t="s">
        <v>175</v>
      </c>
      <c r="B709" t="s">
        <v>15</v>
      </c>
      <c r="C709" t="s">
        <v>8</v>
      </c>
      <c r="D709">
        <v>3913.5</v>
      </c>
      <c r="E709">
        <v>5820.87</v>
      </c>
      <c r="F709" t="s">
        <v>55</v>
      </c>
    </row>
    <row r="710" spans="1:6" x14ac:dyDescent="0.2">
      <c r="A710" t="s">
        <v>175</v>
      </c>
      <c r="B710" t="s">
        <v>7</v>
      </c>
      <c r="C710" t="s">
        <v>8</v>
      </c>
      <c r="D710">
        <v>459.83</v>
      </c>
      <c r="E710">
        <v>5361.04</v>
      </c>
      <c r="F710" t="s">
        <v>9</v>
      </c>
    </row>
    <row r="711" spans="1:6" x14ac:dyDescent="0.2">
      <c r="A711" t="s">
        <v>175</v>
      </c>
      <c r="B711" t="s">
        <v>7</v>
      </c>
      <c r="C711" t="s">
        <v>8</v>
      </c>
      <c r="D711">
        <v>5361.04</v>
      </c>
      <c r="E711">
        <v>0</v>
      </c>
      <c r="F711" t="s">
        <v>12</v>
      </c>
    </row>
    <row r="712" spans="1:6" x14ac:dyDescent="0.2">
      <c r="A712" t="s">
        <v>176</v>
      </c>
      <c r="B712" t="s">
        <v>54</v>
      </c>
      <c r="C712" t="s">
        <v>32</v>
      </c>
      <c r="D712">
        <v>1907.37</v>
      </c>
      <c r="E712">
        <v>537863.93000000005</v>
      </c>
      <c r="F712" t="s">
        <v>145</v>
      </c>
    </row>
    <row r="713" spans="1:6" x14ac:dyDescent="0.2">
      <c r="A713" t="s">
        <v>176</v>
      </c>
      <c r="B713" t="s">
        <v>15</v>
      </c>
      <c r="C713" t="s">
        <v>8</v>
      </c>
      <c r="D713">
        <v>1907.37</v>
      </c>
      <c r="E713">
        <v>1907.37</v>
      </c>
      <c r="F713" t="s">
        <v>146</v>
      </c>
    </row>
    <row r="714" spans="1:6" x14ac:dyDescent="0.2">
      <c r="A714" t="s">
        <v>176</v>
      </c>
      <c r="B714" t="s">
        <v>54</v>
      </c>
      <c r="C714" t="s">
        <v>32</v>
      </c>
      <c r="D714">
        <v>3913.5</v>
      </c>
      <c r="E714">
        <v>533950.43000000005</v>
      </c>
      <c r="F714" t="s">
        <v>55</v>
      </c>
    </row>
    <row r="715" spans="1:6" x14ac:dyDescent="0.2">
      <c r="A715" t="s">
        <v>176</v>
      </c>
      <c r="B715" t="s">
        <v>15</v>
      </c>
      <c r="C715" t="s">
        <v>8</v>
      </c>
      <c r="D715">
        <v>3913.5</v>
      </c>
      <c r="E715">
        <v>5820.87</v>
      </c>
      <c r="F715" t="s">
        <v>55</v>
      </c>
    </row>
    <row r="716" spans="1:6" x14ac:dyDescent="0.2">
      <c r="A716" t="s">
        <v>176</v>
      </c>
      <c r="B716" t="s">
        <v>7</v>
      </c>
      <c r="C716" t="s">
        <v>8</v>
      </c>
      <c r="D716">
        <v>459.83</v>
      </c>
      <c r="E716">
        <v>5361.04</v>
      </c>
      <c r="F716" t="s">
        <v>9</v>
      </c>
    </row>
    <row r="717" spans="1:6" x14ac:dyDescent="0.2">
      <c r="A717" t="s">
        <v>176</v>
      </c>
      <c r="B717" t="s">
        <v>7</v>
      </c>
      <c r="C717" t="s">
        <v>8</v>
      </c>
      <c r="D717">
        <v>5361.04</v>
      </c>
      <c r="E717">
        <v>0</v>
      </c>
      <c r="F717" t="s">
        <v>12</v>
      </c>
    </row>
    <row r="718" spans="1:6" x14ac:dyDescent="0.2">
      <c r="A718" t="s">
        <v>177</v>
      </c>
      <c r="B718" t="s">
        <v>54</v>
      </c>
      <c r="C718" t="s">
        <v>32</v>
      </c>
      <c r="D718">
        <v>1907.37</v>
      </c>
      <c r="E718">
        <v>532043.06000000006</v>
      </c>
      <c r="F718" t="s">
        <v>145</v>
      </c>
    </row>
    <row r="719" spans="1:6" x14ac:dyDescent="0.2">
      <c r="A719" t="s">
        <v>177</v>
      </c>
      <c r="B719" t="s">
        <v>15</v>
      </c>
      <c r="C719" t="s">
        <v>8</v>
      </c>
      <c r="D719">
        <v>1907.37</v>
      </c>
      <c r="E719">
        <v>1907.37</v>
      </c>
      <c r="F719" t="s">
        <v>146</v>
      </c>
    </row>
    <row r="720" spans="1:6" x14ac:dyDescent="0.2">
      <c r="A720" t="s">
        <v>177</v>
      </c>
      <c r="B720" t="s">
        <v>54</v>
      </c>
      <c r="C720" t="s">
        <v>32</v>
      </c>
      <c r="D720">
        <v>3913.5</v>
      </c>
      <c r="E720">
        <v>528129.56000000006</v>
      </c>
      <c r="F720" t="s">
        <v>55</v>
      </c>
    </row>
    <row r="721" spans="1:6" x14ac:dyDescent="0.2">
      <c r="A721" t="s">
        <v>177</v>
      </c>
      <c r="B721" t="s">
        <v>15</v>
      </c>
      <c r="C721" t="s">
        <v>8</v>
      </c>
      <c r="D721">
        <v>3913.5</v>
      </c>
      <c r="E721">
        <v>5820.87</v>
      </c>
      <c r="F721" t="s">
        <v>55</v>
      </c>
    </row>
    <row r="722" spans="1:6" x14ac:dyDescent="0.2">
      <c r="A722" t="s">
        <v>177</v>
      </c>
      <c r="B722" t="s">
        <v>7</v>
      </c>
      <c r="C722" t="s">
        <v>8</v>
      </c>
      <c r="D722">
        <v>459.83</v>
      </c>
      <c r="E722">
        <v>5361.04</v>
      </c>
      <c r="F722" t="s">
        <v>9</v>
      </c>
    </row>
    <row r="723" spans="1:6" x14ac:dyDescent="0.2">
      <c r="A723" t="s">
        <v>177</v>
      </c>
      <c r="B723" t="s">
        <v>7</v>
      </c>
      <c r="C723" t="s">
        <v>8</v>
      </c>
      <c r="D723">
        <v>5361.04</v>
      </c>
      <c r="E723">
        <v>0</v>
      </c>
      <c r="F723" t="s">
        <v>12</v>
      </c>
    </row>
    <row r="724" spans="1:6" x14ac:dyDescent="0.2">
      <c r="A724" t="s">
        <v>178</v>
      </c>
      <c r="B724" t="s">
        <v>54</v>
      </c>
      <c r="C724" t="s">
        <v>32</v>
      </c>
      <c r="D724">
        <v>1907.37</v>
      </c>
      <c r="E724">
        <v>526222.18999999994</v>
      </c>
      <c r="F724" t="s">
        <v>145</v>
      </c>
    </row>
    <row r="725" spans="1:6" x14ac:dyDescent="0.2">
      <c r="A725" t="s">
        <v>178</v>
      </c>
      <c r="B725" t="s">
        <v>15</v>
      </c>
      <c r="C725" t="s">
        <v>8</v>
      </c>
      <c r="D725">
        <v>1907.37</v>
      </c>
      <c r="E725">
        <v>1907.37</v>
      </c>
      <c r="F725" t="s">
        <v>146</v>
      </c>
    </row>
    <row r="726" spans="1:6" x14ac:dyDescent="0.2">
      <c r="A726" t="s">
        <v>178</v>
      </c>
      <c r="B726" t="s">
        <v>54</v>
      </c>
      <c r="C726" t="s">
        <v>32</v>
      </c>
      <c r="D726">
        <v>3913.5</v>
      </c>
      <c r="E726">
        <v>522308.69</v>
      </c>
      <c r="F726" t="s">
        <v>55</v>
      </c>
    </row>
    <row r="727" spans="1:6" x14ac:dyDescent="0.2">
      <c r="A727" t="s">
        <v>178</v>
      </c>
      <c r="B727" t="s">
        <v>15</v>
      </c>
      <c r="C727" t="s">
        <v>8</v>
      </c>
      <c r="D727">
        <v>3913.5</v>
      </c>
      <c r="E727">
        <v>5820.87</v>
      </c>
      <c r="F727" t="s">
        <v>55</v>
      </c>
    </row>
    <row r="728" spans="1:6" x14ac:dyDescent="0.2">
      <c r="A728" t="s">
        <v>178</v>
      </c>
      <c r="B728" t="s">
        <v>7</v>
      </c>
      <c r="C728" t="s">
        <v>8</v>
      </c>
      <c r="D728">
        <v>459.83</v>
      </c>
      <c r="E728">
        <v>5361.04</v>
      </c>
      <c r="F728" t="s">
        <v>9</v>
      </c>
    </row>
    <row r="729" spans="1:6" x14ac:dyDescent="0.2">
      <c r="A729" t="s">
        <v>178</v>
      </c>
      <c r="B729" t="s">
        <v>7</v>
      </c>
      <c r="C729" t="s">
        <v>8</v>
      </c>
      <c r="D729">
        <v>5361.04</v>
      </c>
      <c r="E729">
        <v>0</v>
      </c>
      <c r="F729" t="s">
        <v>12</v>
      </c>
    </row>
    <row r="730" spans="1:6" x14ac:dyDescent="0.2">
      <c r="A730" t="s">
        <v>179</v>
      </c>
      <c r="B730" t="s">
        <v>54</v>
      </c>
      <c r="C730" t="s">
        <v>32</v>
      </c>
      <c r="D730">
        <v>1907.37</v>
      </c>
      <c r="E730">
        <v>520401.32</v>
      </c>
      <c r="F730" t="s">
        <v>145</v>
      </c>
    </row>
    <row r="731" spans="1:6" x14ac:dyDescent="0.2">
      <c r="A731" t="s">
        <v>179</v>
      </c>
      <c r="B731" t="s">
        <v>15</v>
      </c>
      <c r="C731" t="s">
        <v>8</v>
      </c>
      <c r="D731">
        <v>1907.37</v>
      </c>
      <c r="E731">
        <v>1907.37</v>
      </c>
      <c r="F731" t="s">
        <v>146</v>
      </c>
    </row>
    <row r="732" spans="1:6" x14ac:dyDescent="0.2">
      <c r="A732" t="s">
        <v>179</v>
      </c>
      <c r="B732" t="s">
        <v>54</v>
      </c>
      <c r="C732" t="s">
        <v>32</v>
      </c>
      <c r="D732">
        <v>3913.5</v>
      </c>
      <c r="E732">
        <v>516487.82</v>
      </c>
      <c r="F732" t="s">
        <v>55</v>
      </c>
    </row>
    <row r="733" spans="1:6" x14ac:dyDescent="0.2">
      <c r="A733" t="s">
        <v>179</v>
      </c>
      <c r="B733" t="s">
        <v>15</v>
      </c>
      <c r="C733" t="s">
        <v>8</v>
      </c>
      <c r="D733">
        <v>3913.5</v>
      </c>
      <c r="E733">
        <v>5820.87</v>
      </c>
      <c r="F733" t="s">
        <v>55</v>
      </c>
    </row>
    <row r="734" spans="1:6" x14ac:dyDescent="0.2">
      <c r="A734" t="s">
        <v>179</v>
      </c>
      <c r="B734" t="s">
        <v>7</v>
      </c>
      <c r="C734" t="s">
        <v>8</v>
      </c>
      <c r="D734">
        <v>459.83</v>
      </c>
      <c r="E734">
        <v>5361.04</v>
      </c>
      <c r="F734" t="s">
        <v>9</v>
      </c>
    </row>
    <row r="735" spans="1:6" x14ac:dyDescent="0.2">
      <c r="A735" t="s">
        <v>179</v>
      </c>
      <c r="B735" t="s">
        <v>7</v>
      </c>
      <c r="C735" t="s">
        <v>8</v>
      </c>
      <c r="D735">
        <v>5361.04</v>
      </c>
      <c r="E735">
        <v>0</v>
      </c>
      <c r="F735" t="s">
        <v>12</v>
      </c>
    </row>
    <row r="736" spans="1:6" x14ac:dyDescent="0.2">
      <c r="A736" t="s">
        <v>180</v>
      </c>
      <c r="B736" t="s">
        <v>54</v>
      </c>
      <c r="C736" t="s">
        <v>32</v>
      </c>
      <c r="D736">
        <v>1907.37</v>
      </c>
      <c r="E736">
        <v>514580.45</v>
      </c>
      <c r="F736" t="s">
        <v>145</v>
      </c>
    </row>
    <row r="737" spans="1:6" x14ac:dyDescent="0.2">
      <c r="A737" t="s">
        <v>180</v>
      </c>
      <c r="B737" t="s">
        <v>15</v>
      </c>
      <c r="C737" t="s">
        <v>8</v>
      </c>
      <c r="D737">
        <v>1907.37</v>
      </c>
      <c r="E737">
        <v>1907.37</v>
      </c>
      <c r="F737" t="s">
        <v>146</v>
      </c>
    </row>
    <row r="738" spans="1:6" x14ac:dyDescent="0.2">
      <c r="A738" t="s">
        <v>180</v>
      </c>
      <c r="B738" t="s">
        <v>54</v>
      </c>
      <c r="C738" t="s">
        <v>32</v>
      </c>
      <c r="D738">
        <v>3913.76</v>
      </c>
      <c r="E738">
        <v>510666.69</v>
      </c>
      <c r="F738" t="s">
        <v>55</v>
      </c>
    </row>
    <row r="739" spans="1:6" x14ac:dyDescent="0.2">
      <c r="A739" t="s">
        <v>180</v>
      </c>
      <c r="B739" t="s">
        <v>15</v>
      </c>
      <c r="C739" t="s">
        <v>8</v>
      </c>
      <c r="D739">
        <v>3913.76</v>
      </c>
      <c r="E739">
        <v>5821.13</v>
      </c>
      <c r="F739" t="s">
        <v>55</v>
      </c>
    </row>
    <row r="740" spans="1:6" x14ac:dyDescent="0.2">
      <c r="A740" t="s">
        <v>180</v>
      </c>
      <c r="B740" t="s">
        <v>7</v>
      </c>
      <c r="C740" t="s">
        <v>8</v>
      </c>
      <c r="D740">
        <v>460.09</v>
      </c>
      <c r="E740">
        <v>5361.04</v>
      </c>
      <c r="F740" t="s">
        <v>9</v>
      </c>
    </row>
    <row r="741" spans="1:6" x14ac:dyDescent="0.2">
      <c r="A741" t="s">
        <v>180</v>
      </c>
      <c r="B741" t="s">
        <v>7</v>
      </c>
      <c r="C741" t="s">
        <v>8</v>
      </c>
      <c r="D741">
        <v>5361.04</v>
      </c>
      <c r="E741">
        <v>0</v>
      </c>
      <c r="F741" t="s">
        <v>12</v>
      </c>
    </row>
    <row r="742" spans="1:6" x14ac:dyDescent="0.2">
      <c r="A742" t="s">
        <v>181</v>
      </c>
      <c r="B742" t="s">
        <v>54</v>
      </c>
      <c r="C742" t="s">
        <v>32</v>
      </c>
      <c r="D742">
        <v>1907.37</v>
      </c>
      <c r="E742">
        <v>508759.32</v>
      </c>
      <c r="F742" t="s">
        <v>145</v>
      </c>
    </row>
    <row r="743" spans="1:6" x14ac:dyDescent="0.2">
      <c r="A743" t="s">
        <v>181</v>
      </c>
      <c r="B743" t="s">
        <v>15</v>
      </c>
      <c r="C743" t="s">
        <v>8</v>
      </c>
      <c r="D743">
        <v>1907.37</v>
      </c>
      <c r="E743">
        <v>1907.37</v>
      </c>
      <c r="F743" t="s">
        <v>146</v>
      </c>
    </row>
    <row r="744" spans="1:6" x14ac:dyDescent="0.2">
      <c r="A744" t="s">
        <v>181</v>
      </c>
      <c r="B744" t="s">
        <v>54</v>
      </c>
      <c r="C744" t="s">
        <v>32</v>
      </c>
      <c r="D744">
        <v>3913.76</v>
      </c>
      <c r="E744">
        <v>504845.56</v>
      </c>
      <c r="F744" t="s">
        <v>55</v>
      </c>
    </row>
    <row r="745" spans="1:6" x14ac:dyDescent="0.2">
      <c r="A745" t="s">
        <v>181</v>
      </c>
      <c r="B745" t="s">
        <v>15</v>
      </c>
      <c r="C745" t="s">
        <v>8</v>
      </c>
      <c r="D745">
        <v>3913.76</v>
      </c>
      <c r="E745">
        <v>5821.13</v>
      </c>
      <c r="F745" t="s">
        <v>55</v>
      </c>
    </row>
    <row r="746" spans="1:6" x14ac:dyDescent="0.2">
      <c r="A746" t="s">
        <v>181</v>
      </c>
      <c r="B746" t="s">
        <v>7</v>
      </c>
      <c r="C746" t="s">
        <v>8</v>
      </c>
      <c r="D746">
        <v>460.09</v>
      </c>
      <c r="E746">
        <v>5361.04</v>
      </c>
      <c r="F746" t="s">
        <v>9</v>
      </c>
    </row>
    <row r="747" spans="1:6" x14ac:dyDescent="0.2">
      <c r="A747" t="s">
        <v>181</v>
      </c>
      <c r="B747" t="s">
        <v>7</v>
      </c>
      <c r="C747" t="s">
        <v>8</v>
      </c>
      <c r="D747">
        <v>5361.04</v>
      </c>
      <c r="E747">
        <v>0</v>
      </c>
      <c r="F747" t="s">
        <v>12</v>
      </c>
    </row>
    <row r="748" spans="1:6" x14ac:dyDescent="0.2">
      <c r="A748" t="s">
        <v>182</v>
      </c>
      <c r="B748" t="s">
        <v>54</v>
      </c>
      <c r="C748" t="s">
        <v>32</v>
      </c>
      <c r="D748">
        <v>1907.37</v>
      </c>
      <c r="E748">
        <v>502938.19</v>
      </c>
      <c r="F748" t="s">
        <v>145</v>
      </c>
    </row>
    <row r="749" spans="1:6" x14ac:dyDescent="0.2">
      <c r="A749" t="s">
        <v>182</v>
      </c>
      <c r="B749" t="s">
        <v>15</v>
      </c>
      <c r="C749" t="s">
        <v>8</v>
      </c>
      <c r="D749">
        <v>1907.37</v>
      </c>
      <c r="E749">
        <v>1907.37</v>
      </c>
      <c r="F749" t="s">
        <v>146</v>
      </c>
    </row>
    <row r="750" spans="1:6" x14ac:dyDescent="0.2">
      <c r="A750" t="s">
        <v>182</v>
      </c>
      <c r="B750" t="s">
        <v>54</v>
      </c>
      <c r="C750" t="s">
        <v>32</v>
      </c>
      <c r="D750">
        <v>3913.76</v>
      </c>
      <c r="E750">
        <v>499024.43</v>
      </c>
      <c r="F750" t="s">
        <v>55</v>
      </c>
    </row>
    <row r="751" spans="1:6" x14ac:dyDescent="0.2">
      <c r="A751" t="s">
        <v>182</v>
      </c>
      <c r="B751" t="s">
        <v>15</v>
      </c>
      <c r="C751" t="s">
        <v>8</v>
      </c>
      <c r="D751">
        <v>3913.76</v>
      </c>
      <c r="E751">
        <v>5821.13</v>
      </c>
      <c r="F751" t="s">
        <v>55</v>
      </c>
    </row>
    <row r="752" spans="1:6" x14ac:dyDescent="0.2">
      <c r="A752" t="s">
        <v>182</v>
      </c>
      <c r="B752" t="s">
        <v>7</v>
      </c>
      <c r="C752" t="s">
        <v>8</v>
      </c>
      <c r="D752">
        <v>460.09</v>
      </c>
      <c r="E752">
        <v>5361.04</v>
      </c>
      <c r="F752" t="s">
        <v>9</v>
      </c>
    </row>
    <row r="753" spans="1:15" x14ac:dyDescent="0.2">
      <c r="A753" t="s">
        <v>182</v>
      </c>
      <c r="B753" t="s">
        <v>7</v>
      </c>
      <c r="C753" t="s">
        <v>8</v>
      </c>
      <c r="D753">
        <v>5361.04</v>
      </c>
      <c r="E753">
        <v>0</v>
      </c>
      <c r="F753" t="s">
        <v>12</v>
      </c>
    </row>
    <row r="754" spans="1:15" x14ac:dyDescent="0.2">
      <c r="A754" t="s">
        <v>183</v>
      </c>
      <c r="B754" t="s">
        <v>54</v>
      </c>
      <c r="C754" t="s">
        <v>32</v>
      </c>
      <c r="D754">
        <v>1907.34</v>
      </c>
      <c r="E754">
        <v>497117.09</v>
      </c>
      <c r="F754" t="s">
        <v>145</v>
      </c>
    </row>
    <row r="755" spans="1:15" x14ac:dyDescent="0.2">
      <c r="A755" t="s">
        <v>183</v>
      </c>
      <c r="B755" t="s">
        <v>15</v>
      </c>
      <c r="C755" t="s">
        <v>8</v>
      </c>
      <c r="D755">
        <v>1907.34</v>
      </c>
      <c r="E755">
        <v>1907.34</v>
      </c>
      <c r="F755" t="s">
        <v>146</v>
      </c>
    </row>
    <row r="756" spans="1:15" x14ac:dyDescent="0.2">
      <c r="A756" t="s">
        <v>183</v>
      </c>
      <c r="B756" t="s">
        <v>54</v>
      </c>
      <c r="C756" t="s">
        <v>32</v>
      </c>
      <c r="D756">
        <v>3912.74</v>
      </c>
      <c r="E756">
        <v>493204.35</v>
      </c>
      <c r="F756" t="s">
        <v>55</v>
      </c>
    </row>
    <row r="757" spans="1:15" x14ac:dyDescent="0.2">
      <c r="A757" t="s">
        <v>183</v>
      </c>
      <c r="B757" t="s">
        <v>15</v>
      </c>
      <c r="C757" t="s">
        <v>8</v>
      </c>
      <c r="D757">
        <v>3912.74</v>
      </c>
      <c r="E757">
        <v>5820.08</v>
      </c>
      <c r="F757" t="s">
        <v>55</v>
      </c>
    </row>
    <row r="758" spans="1:15" x14ac:dyDescent="0.2">
      <c r="A758" t="s">
        <v>183</v>
      </c>
      <c r="B758" t="s">
        <v>7</v>
      </c>
      <c r="C758" t="s">
        <v>8</v>
      </c>
      <c r="D758">
        <v>459.09</v>
      </c>
      <c r="E758">
        <v>5360.99</v>
      </c>
      <c r="F758" t="s">
        <v>9</v>
      </c>
    </row>
    <row r="759" spans="1:15" x14ac:dyDescent="0.2">
      <c r="A759" t="s">
        <v>183</v>
      </c>
      <c r="B759" t="s">
        <v>7</v>
      </c>
      <c r="C759" t="s">
        <v>8</v>
      </c>
      <c r="D759">
        <v>5360.99</v>
      </c>
      <c r="E759">
        <v>0</v>
      </c>
      <c r="F759" t="s">
        <v>12</v>
      </c>
    </row>
    <row r="760" spans="1:15" x14ac:dyDescent="0.2">
      <c r="A760" t="s">
        <v>184</v>
      </c>
      <c r="B760" t="s">
        <v>29</v>
      </c>
      <c r="C760" t="s">
        <v>8</v>
      </c>
      <c r="E760">
        <v>0</v>
      </c>
      <c r="F760" t="s">
        <v>30</v>
      </c>
      <c r="J760">
        <f>SUMIFS(D688:D759,B688:B759,"Deposit",C688:C759,"Savings")</f>
        <v>69850.430000000022</v>
      </c>
      <c r="K760">
        <f>SUMIFS(D688:D759,B688:B759,"Payment",C688:C759,"Savings")</f>
        <v>69850.430000000008</v>
      </c>
      <c r="L760">
        <f>SUMIFS(D688:D759,B688:B759,"Withdraw",C688:C759,"Savings")</f>
        <v>0</v>
      </c>
      <c r="M760">
        <f>ROUND(M676+J760-K760-L760,2)</f>
        <v>0</v>
      </c>
    </row>
    <row r="761" spans="1:15" x14ac:dyDescent="0.2">
      <c r="A761" t="s">
        <v>184</v>
      </c>
      <c r="B761" t="s">
        <v>29</v>
      </c>
      <c r="C761" t="s">
        <v>31</v>
      </c>
      <c r="E761">
        <v>0</v>
      </c>
      <c r="F761" t="s">
        <v>30</v>
      </c>
      <c r="J761">
        <f>SUMIFS(D688:D759,B688:B759,"Deposit",C688:C759,"Brokerage")</f>
        <v>0</v>
      </c>
      <c r="L761">
        <f>SUMIFS(D688:D759,B688:B759,"Withdraw",C688:C759,"Brokerage")</f>
        <v>0</v>
      </c>
      <c r="M761">
        <f>ROUND(M677+J761-K761-L761,2)</f>
        <v>0</v>
      </c>
    </row>
    <row r="762" spans="1:15" x14ac:dyDescent="0.2">
      <c r="A762" t="s">
        <v>184</v>
      </c>
      <c r="B762" t="s">
        <v>29</v>
      </c>
      <c r="C762" t="s">
        <v>32</v>
      </c>
      <c r="E762">
        <v>493204.35</v>
      </c>
      <c r="F762" t="s">
        <v>30</v>
      </c>
      <c r="J762">
        <f>SUMIFS(D688:D759,B688:B759,"Deposit",C688:C759,"IRA")</f>
        <v>0</v>
      </c>
      <c r="L762">
        <f>SUMIFS(D688:D759,B688:B759,"Withdraw",C688:C759,"IRA")</f>
        <v>69850.430000000022</v>
      </c>
      <c r="M762">
        <f>ROUND(M678+J762-K762-L762,2)</f>
        <v>493204.35</v>
      </c>
    </row>
    <row r="763" spans="1:15" x14ac:dyDescent="0.2">
      <c r="A763" t="s">
        <v>184</v>
      </c>
      <c r="B763" t="s">
        <v>29</v>
      </c>
      <c r="C763" t="s">
        <v>33</v>
      </c>
      <c r="E763">
        <v>20000</v>
      </c>
      <c r="F763" t="s">
        <v>30</v>
      </c>
      <c r="J763">
        <f>SUMIFS(D688:D759,B688:B759,"Deposit",C688:C759,"Roth")</f>
        <v>0</v>
      </c>
      <c r="L763">
        <f>SUMIFS(D688:D759,B688:B759,"Withdraw",C688:C759,"Roth")</f>
        <v>0</v>
      </c>
      <c r="M763">
        <f>ROUND(M679+J763-K763-L763,2)</f>
        <v>20000</v>
      </c>
    </row>
    <row r="764" spans="1:15" x14ac:dyDescent="0.2">
      <c r="A764" t="s">
        <v>184</v>
      </c>
      <c r="B764" t="s">
        <v>34</v>
      </c>
      <c r="C764" t="s">
        <v>35</v>
      </c>
      <c r="E764">
        <v>0</v>
      </c>
      <c r="F764" t="s">
        <v>36</v>
      </c>
      <c r="J764">
        <f>SUMIFS(D688:D759,B688:B759,"Deposit",C688:C759,"Savings",F688:F759,"*Employment income*")</f>
        <v>0</v>
      </c>
      <c r="K764">
        <f>ROUND(J764*6.2%,2)</f>
        <v>0</v>
      </c>
    </row>
    <row r="765" spans="1:15" x14ac:dyDescent="0.2">
      <c r="A765" t="s">
        <v>184</v>
      </c>
      <c r="B765" t="s">
        <v>34</v>
      </c>
      <c r="C765" t="s">
        <v>37</v>
      </c>
      <c r="E765">
        <v>0</v>
      </c>
      <c r="F765" t="s">
        <v>38</v>
      </c>
      <c r="J765">
        <f>J764</f>
        <v>0</v>
      </c>
      <c r="K765">
        <f>ROUND(J765*1.45%,2)</f>
        <v>0</v>
      </c>
    </row>
    <row r="766" spans="1:15" x14ac:dyDescent="0.2">
      <c r="A766" t="s">
        <v>184</v>
      </c>
      <c r="B766" t="s">
        <v>34</v>
      </c>
      <c r="C766" t="s">
        <v>39</v>
      </c>
      <c r="E766">
        <v>0</v>
      </c>
      <c r="F766" t="s">
        <v>40</v>
      </c>
    </row>
    <row r="767" spans="1:15" x14ac:dyDescent="0.2">
      <c r="A767" t="s">
        <v>184</v>
      </c>
      <c r="B767" t="s">
        <v>34</v>
      </c>
      <c r="C767" t="s">
        <v>41</v>
      </c>
      <c r="E767">
        <v>0</v>
      </c>
      <c r="F767" t="s">
        <v>42</v>
      </c>
      <c r="L767">
        <f>ROUND(SUM(L761:L761)*3/4,2)</f>
        <v>0</v>
      </c>
    </row>
    <row r="768" spans="1:15" x14ac:dyDescent="0.2">
      <c r="A768" t="s">
        <v>184</v>
      </c>
      <c r="B768" t="s">
        <v>34</v>
      </c>
      <c r="C768" t="s">
        <v>43</v>
      </c>
      <c r="E768">
        <v>69850.429999999993</v>
      </c>
      <c r="F768" t="s">
        <v>44</v>
      </c>
      <c r="J768">
        <f>J764</f>
        <v>0</v>
      </c>
      <c r="K768">
        <v>0</v>
      </c>
      <c r="L768">
        <f>L767</f>
        <v>0</v>
      </c>
      <c r="M768">
        <f>L762</f>
        <v>69850.430000000022</v>
      </c>
      <c r="O768">
        <f>SUM(J768:M768)</f>
        <v>69850.430000000022</v>
      </c>
    </row>
    <row r="769" spans="1:14" x14ac:dyDescent="0.2">
      <c r="A769" t="s">
        <v>184</v>
      </c>
      <c r="B769" t="s">
        <v>34</v>
      </c>
      <c r="C769" t="s">
        <v>45</v>
      </c>
      <c r="E769">
        <v>5519</v>
      </c>
      <c r="F769" t="s">
        <v>46</v>
      </c>
    </row>
    <row r="770" spans="1:14" x14ac:dyDescent="0.2">
      <c r="A770" t="s">
        <v>184</v>
      </c>
      <c r="B770" t="s">
        <v>34</v>
      </c>
      <c r="C770" t="s">
        <v>47</v>
      </c>
      <c r="E770">
        <v>0</v>
      </c>
      <c r="F770" t="s">
        <v>48</v>
      </c>
      <c r="J770" t="s">
        <v>185</v>
      </c>
      <c r="K770">
        <f>SUMIFS(D688:D759,B688:B759,"Withdraw",C688:C759,"IRA",F688:F759,"=*ROTH conversion*")</f>
        <v>0</v>
      </c>
      <c r="M770" t="s">
        <v>186</v>
      </c>
      <c r="N770">
        <f>SUMIFS(D688:D759,B688:B759,"Withdraw",C688:C759,"IRA",F688:F759,"=*RMD*")</f>
        <v>22888.409999999993</v>
      </c>
    </row>
    <row r="771" spans="1:14" x14ac:dyDescent="0.2">
      <c r="A771" t="s">
        <v>184</v>
      </c>
      <c r="B771" t="s">
        <v>34</v>
      </c>
      <c r="C771" t="s">
        <v>49</v>
      </c>
      <c r="E771">
        <v>0</v>
      </c>
      <c r="F771" t="s">
        <v>50</v>
      </c>
    </row>
  </sheetData>
  <conditionalFormatting sqref="M84:M87">
    <cfRule type="expression" dxfId="10" priority="13">
      <formula>$E84&lt;&gt;$M84</formula>
    </cfRule>
  </conditionalFormatting>
  <conditionalFormatting sqref="M154:M161">
    <cfRule type="expression" dxfId="9" priority="10">
      <formula>$E154&lt;&gt;$M154</formula>
    </cfRule>
  </conditionalFormatting>
  <conditionalFormatting sqref="M206:M209">
    <cfRule type="expression" dxfId="8" priority="9">
      <formula>$E206&lt;&gt;$M206</formula>
    </cfRule>
  </conditionalFormatting>
  <conditionalFormatting sqref="M268:M271">
    <cfRule type="expression" dxfId="7" priority="8">
      <formula>$E268&lt;&gt;$M268</formula>
    </cfRule>
  </conditionalFormatting>
  <conditionalFormatting sqref="M328:M331">
    <cfRule type="expression" dxfId="6" priority="7">
      <formula>$E328&lt;&gt;$M328</formula>
    </cfRule>
  </conditionalFormatting>
  <conditionalFormatting sqref="M388:M391">
    <cfRule type="expression" dxfId="5" priority="6">
      <formula>$E388&lt;&gt;$M388</formula>
    </cfRule>
  </conditionalFormatting>
  <conditionalFormatting sqref="M448:M451">
    <cfRule type="expression" dxfId="4" priority="5">
      <formula>$E448&lt;&gt;$M448</formula>
    </cfRule>
  </conditionalFormatting>
  <conditionalFormatting sqref="M508:M511">
    <cfRule type="expression" dxfId="3" priority="4">
      <formula>$E508&lt;&gt;$M508</formula>
    </cfRule>
  </conditionalFormatting>
  <conditionalFormatting sqref="M592:M595">
    <cfRule type="expression" dxfId="2" priority="3">
      <formula>$E592&lt;&gt;$M592</formula>
    </cfRule>
  </conditionalFormatting>
  <conditionalFormatting sqref="M676:M679">
    <cfRule type="expression" dxfId="1" priority="2">
      <formula>$E676&lt;&gt;$M676</formula>
    </cfRule>
  </conditionalFormatting>
  <conditionalFormatting sqref="M760:M763">
    <cfRule type="expression" dxfId="0" priority="1">
      <formula>$E760&lt;&gt;$M760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SimpleWithEmployment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Kalan</dc:creator>
  <cp:lastModifiedBy>Michael Kalan</cp:lastModifiedBy>
  <dcterms:created xsi:type="dcterms:W3CDTF">2025-04-25T20:40:34Z</dcterms:created>
  <dcterms:modified xsi:type="dcterms:W3CDTF">2025-04-26T16:23:31Z</dcterms:modified>
</cp:coreProperties>
</file>