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0F68160F-1144-4E19-93E5-F802412FC2F4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8" r:id="rId1"/>
    <sheet name="Feuil1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8" l="1"/>
  <c r="J3" i="8"/>
  <c r="J2" i="8"/>
  <c r="K2" i="8" l="1"/>
  <c r="M2" i="8" s="1"/>
  <c r="O2" i="8" s="1"/>
  <c r="K3" i="8"/>
  <c r="M3" i="8" s="1"/>
  <c r="O3" i="8" s="1"/>
  <c r="K4" i="8"/>
  <c r="M4" i="8" s="1"/>
  <c r="O4" i="8" s="1"/>
  <c r="AC3" i="7"/>
  <c r="AC4" i="7"/>
  <c r="AC3" i="8" l="1"/>
  <c r="V3" i="8"/>
  <c r="W3" i="8"/>
  <c r="AB3" i="8"/>
  <c r="Q3" i="8"/>
  <c r="AC2" i="8"/>
  <c r="V2" i="8"/>
  <c r="AB2" i="8"/>
  <c r="Q2" i="8"/>
  <c r="W2" i="8"/>
  <c r="AC4" i="8"/>
  <c r="V4" i="8"/>
  <c r="AB4" i="8"/>
  <c r="Q4" i="8"/>
  <c r="W4" i="8"/>
  <c r="Y4" i="7"/>
  <c r="Y5" i="7"/>
  <c r="J5" i="7" l="1"/>
  <c r="K5" i="7" s="1"/>
  <c r="M5" i="7" s="1"/>
  <c r="J4" i="7"/>
  <c r="K4" i="7" s="1"/>
  <c r="J3" i="7"/>
  <c r="K3" i="7" s="1"/>
  <c r="O4" i="7" l="1"/>
  <c r="V4" i="7" s="1"/>
  <c r="M4" i="7"/>
  <c r="O3" i="7"/>
  <c r="Q3" i="7" s="1"/>
  <c r="M3" i="7"/>
  <c r="V3" i="7"/>
  <c r="O5" i="7"/>
  <c r="Q4" i="7" l="1"/>
  <c r="W3" i="7"/>
  <c r="Q5" i="7"/>
  <c r="V5" i="7"/>
  <c r="W4" i="7"/>
  <c r="W5" i="7" l="1"/>
  <c r="AE3" i="7" l="1"/>
  <c r="Y3" i="7" s="1"/>
</calcChain>
</file>

<file path=xl/sharedStrings.xml><?xml version="1.0" encoding="utf-8"?>
<sst xmlns="http://schemas.openxmlformats.org/spreadsheetml/2006/main" count="135" uniqueCount="65">
  <si>
    <t>Nouveau code Article</t>
  </si>
  <si>
    <t>Nouvelle désignation Article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</si>
  <si>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</si>
  <si>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</si>
  <si>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</si>
  <si>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</si>
  <si>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</si>
  <si>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</si>
  <si>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</si>
  <si>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</si>
  <si>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prix transpor mahindra HT</t>
  </si>
  <si>
    <t>PrixRevient HT</t>
  </si>
  <si>
    <t>Marge</t>
  </si>
  <si>
    <t>Prix Vente HT</t>
  </si>
  <si>
    <t>Prix Vente TTC</t>
  </si>
  <si>
    <t>CATEGORIE</t>
  </si>
  <si>
    <t>FAMILLE</t>
  </si>
  <si>
    <t>SOUS FAMILLE</t>
  </si>
  <si>
    <t>TYPE ARTICLE</t>
  </si>
  <si>
    <t>UNITE</t>
  </si>
  <si>
    <t>DEPOT</t>
  </si>
  <si>
    <t>PRODUIT</t>
  </si>
  <si>
    <t>PCS</t>
  </si>
  <si>
    <t>TVA  ARTICLE</t>
  </si>
  <si>
    <t>PX ACHAT TTC</t>
  </si>
  <si>
    <t>Prix transport HTVA /pcs</t>
  </si>
  <si>
    <t>TVA TR</t>
  </si>
  <si>
    <t>TVA TRSP MAHINDRA</t>
  </si>
  <si>
    <t>PRX REVIENT TTC</t>
  </si>
  <si>
    <t>MARGE APPLIQUE</t>
  </si>
  <si>
    <t>REVIENT</t>
  </si>
  <si>
    <t>SANS REMISE</t>
  </si>
  <si>
    <t>PLAFOND REMISE</t>
  </si>
  <si>
    <t>OUI</t>
  </si>
  <si>
    <t>LOT SERIE</t>
  </si>
  <si>
    <t>ALERTE STOCK</t>
  </si>
  <si>
    <t>APRO STOCK</t>
  </si>
  <si>
    <t>STOCK MAX</t>
  </si>
  <si>
    <t>STOCK NEGATIVE</t>
  </si>
  <si>
    <t>NON</t>
  </si>
  <si>
    <t>non</t>
  </si>
  <si>
    <t>Achat</t>
  </si>
  <si>
    <t>Liste des Frais</t>
  </si>
  <si>
    <t>Prix de revient</t>
  </si>
  <si>
    <t>Remise</t>
  </si>
  <si>
    <t>Prix de vente</t>
  </si>
  <si>
    <t>Stock</t>
  </si>
  <si>
    <t>BRIQ8</t>
  </si>
  <si>
    <t>CIMENT COLLE CB200 SAC 25KG DERBIGUM</t>
  </si>
  <si>
    <t>CIMENT COLLE GRIS SAC 25KG DERBIGUM</t>
  </si>
  <si>
    <t>EXTRACOL CG100 25KG DERBIGUM</t>
  </si>
  <si>
    <t>CIMCOL</t>
  </si>
  <si>
    <t>700601</t>
  </si>
  <si>
    <t>700602</t>
  </si>
  <si>
    <t>700603</t>
  </si>
  <si>
    <t>CIMENT-COLLE</t>
  </si>
  <si>
    <t>prix ttc saisie</t>
  </si>
  <si>
    <t xml:space="preserve">marge calculé </t>
  </si>
  <si>
    <t>C-COLCB200-DERB</t>
  </si>
  <si>
    <t>C-COL-GRIS-DERB</t>
  </si>
  <si>
    <t>SAC</t>
  </si>
  <si>
    <t>C-COL-CG100DERB</t>
  </si>
  <si>
    <t>CB200</t>
  </si>
  <si>
    <t>GRIS</t>
  </si>
  <si>
    <t>CG100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</si>
</sst>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&quot; &quot;##0.000"/>
    <numFmt numFmtId="166" formatCode="#,##0.000\ _€"/>
    <numFmt numFmtId="167" formatCode="#,##0\ _€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3" fontId="1" fillId="2" borderId="6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0" xfId="0" applyFill="1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9" fontId="7" fillId="2" borderId="15" xfId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7" fillId="2" borderId="15" xfId="1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6" fontId="2" fillId="2" borderId="9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1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/>
    </xf>
    <xf numFmtId="165" fontId="1" fillId="2" borderId="19" xfId="1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7" fontId="1" fillId="2" borderId="7" xfId="1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166" fontId="2" fillId="9" borderId="9" xfId="0" applyNumberFormat="1" applyFont="1" applyFill="1" applyBorder="1"/>
    <xf numFmtId="1" fontId="2" fillId="9" borderId="7" xfId="0" applyNumberFormat="1" applyFont="1" applyFill="1" applyBorder="1" applyAlignment="1">
      <alignment horizontal="center" vertical="center"/>
    </xf>
    <xf numFmtId="165" fontId="1" fillId="9" borderId="15" xfId="1" applyNumberFormat="1" applyFont="1" applyFill="1" applyBorder="1" applyAlignment="1">
      <alignment horizontal="center" vertical="center"/>
    </xf>
    <xf numFmtId="165" fontId="1" fillId="9" borderId="8" xfId="1" applyNumberFormat="1" applyFont="1" applyFill="1" applyBorder="1" applyAlignment="1">
      <alignment horizontal="center" vertical="center"/>
    </xf>
    <xf numFmtId="165" fontId="1" fillId="9" borderId="14" xfId="1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19" xfId="0" applyNumberFormat="1" applyFont="1" applyFill="1" applyBorder="1" applyAlignment="1">
      <alignment horizontal="center" vertical="center"/>
    </xf>
    <xf numFmtId="165" fontId="1" fillId="9" borderId="6" xfId="1" applyNumberFormat="1" applyFont="1" applyFill="1" applyBorder="1" applyAlignment="1">
      <alignment horizontal="center" vertical="center"/>
    </xf>
    <xf numFmtId="165" fontId="1" fillId="9" borderId="19" xfId="1" applyNumberFormat="1" applyFont="1" applyFill="1" applyBorder="1" applyAlignment="1">
      <alignment horizontal="center" vertical="center"/>
    </xf>
    <xf numFmtId="165" fontId="1" fillId="9" borderId="9" xfId="1" applyNumberFormat="1" applyFont="1" applyFill="1" applyBorder="1" applyAlignment="1">
      <alignment horizontal="center" vertical="center"/>
    </xf>
    <xf numFmtId="165" fontId="1" fillId="9" borderId="13" xfId="1" applyNumberFormat="1" applyFont="1" applyFill="1" applyBorder="1" applyAlignment="1">
      <alignment horizontal="center" vertical="center"/>
    </xf>
    <xf numFmtId="164" fontId="7" fillId="9" borderId="15" xfId="1" applyNumberFormat="1" applyFont="1" applyFill="1" applyBorder="1" applyAlignment="1">
      <alignment horizontal="center" vertical="center"/>
    </xf>
    <xf numFmtId="9" fontId="7" fillId="9" borderId="15" xfId="1" applyFont="1" applyFill="1" applyBorder="1" applyAlignment="1">
      <alignment horizontal="center" vertical="center"/>
    </xf>
    <xf numFmtId="165" fontId="7" fillId="9" borderId="7" xfId="0" applyNumberFormat="1" applyFont="1" applyFill="1" applyBorder="1" applyAlignment="1">
      <alignment horizontal="center" vertical="center"/>
    </xf>
    <xf numFmtId="165" fontId="1" fillId="9" borderId="7" xfId="1" applyNumberFormat="1" applyFont="1" applyFill="1" applyBorder="1" applyAlignment="1">
      <alignment horizontal="center" vertical="center"/>
    </xf>
    <xf numFmtId="167" fontId="1" fillId="9" borderId="7" xfId="1" applyNumberFormat="1" applyFont="1" applyFill="1" applyBorder="1" applyAlignment="1">
      <alignment horizontal="center" vertical="center"/>
    </xf>
    <xf numFmtId="0" fontId="0" fillId="9" borderId="0" xfId="0" applyFill="1"/>
    <xf numFmtId="0" fontId="9" fillId="9" borderId="6" xfId="0" applyFont="1" applyFill="1" applyBorder="1" applyAlignment="1">
      <alignment horizontal="left" vertical="center"/>
    </xf>
    <xf numFmtId="0" fontId="9" fillId="9" borderId="15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165" fontId="8" fillId="4" borderId="15" xfId="1" applyNumberFormat="1" applyFont="1" applyFill="1" applyBorder="1" applyAlignment="1">
      <alignment horizontal="center" vertical="center"/>
    </xf>
    <xf numFmtId="165" fontId="8" fillId="4" borderId="8" xfId="1" applyNumberFormat="1" applyFont="1" applyFill="1" applyBorder="1" applyAlignment="1">
      <alignment horizontal="center" vertical="center"/>
    </xf>
    <xf numFmtId="165" fontId="8" fillId="5" borderId="19" xfId="1" applyNumberFormat="1" applyFont="1" applyFill="1" applyBorder="1" applyAlignment="1">
      <alignment horizontal="center" vertical="center"/>
    </xf>
    <xf numFmtId="165" fontId="8" fillId="7" borderId="15" xfId="1" applyNumberFormat="1" applyFont="1" applyFill="1" applyBorder="1" applyAlignment="1">
      <alignment horizontal="center" vertical="center"/>
    </xf>
    <xf numFmtId="165" fontId="8" fillId="8" borderId="7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65" fontId="3" fillId="6" borderId="20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tabSelected="1" workbookViewId="0">
      <selection activeCell="B7" sqref="B7"/>
    </sheetView>
  </sheetViews>
  <sheetFormatPr baseColWidth="10" defaultColWidth="11.42578125" defaultRowHeight="15" x14ac:dyDescent="0.25"/>
  <cols>
    <col min="1" max="1" width="25.85546875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29" width="14.42578125" style="3" customWidth="1"/>
    <col min="30" max="34" width="14.140625" style="3" customWidth="1"/>
    <col min="35" max="16384" width="11.42578125" style="3"/>
  </cols>
  <sheetData>
    <row r="1" spans="1:34" s="11" customFormat="1" ht="48" thickBot="1" x14ac:dyDescent="0.3">
      <c r="A1" s="4" t="s">
        <v>0</v>
      </c>
      <c r="B1" s="5" t="s">
        <v>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13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13" t="s">
        <v>9</v>
      </c>
      <c r="P1" s="7" t="s">
        <v>23</v>
      </c>
      <c r="Q1" s="7" t="s">
        <v>24</v>
      </c>
      <c r="R1" s="14" t="s">
        <v>25</v>
      </c>
      <c r="S1" s="15" t="s">
        <v>26</v>
      </c>
      <c r="T1" s="16" t="s">
        <v>10</v>
      </c>
      <c r="U1" s="15" t="s">
        <v>27</v>
      </c>
      <c r="V1" s="14" t="s">
        <v>11</v>
      </c>
      <c r="W1" s="7" t="s">
        <v>28</v>
      </c>
      <c r="X1" s="7" t="s">
        <v>29</v>
      </c>
      <c r="Y1" s="7" t="s">
        <v>12</v>
      </c>
      <c r="Z1" s="7" t="s">
        <v>31</v>
      </c>
      <c r="AA1" s="7" t="s">
        <v>32</v>
      </c>
      <c r="AB1" s="14" t="s">
        <v>13</v>
      </c>
      <c r="AC1" s="14" t="s">
        <v>14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</row>
    <row r="2" spans="1:34" ht="38.25" thickBot="1" x14ac:dyDescent="0.4">
      <c r="A2" s="53" t="s">
        <v>58</v>
      </c>
      <c r="B2" s="54" t="s">
        <v>48</v>
      </c>
      <c r="C2" s="8" t="s">
        <v>55</v>
      </c>
      <c r="D2" s="10" t="s">
        <v>51</v>
      </c>
      <c r="E2" s="10" t="s">
        <v>62</v>
      </c>
      <c r="F2" s="10" t="s">
        <v>60</v>
      </c>
      <c r="G2" s="10" t="s">
        <v>22</v>
      </c>
      <c r="H2" s="17">
        <v>11.1</v>
      </c>
      <c r="I2" s="18">
        <v>0</v>
      </c>
      <c r="J2" s="19">
        <f>(H2*I2)/100</f>
        <v>0</v>
      </c>
      <c r="K2" s="56">
        <f t="shared" ref="K2:K4" si="0">H2*(100-I2)/100 -J2</f>
        <v>11.1</v>
      </c>
      <c r="L2" s="18">
        <v>0</v>
      </c>
      <c r="M2" s="56">
        <f t="shared" ref="M2:M4" si="1">K2*L2/100</f>
        <v>0</v>
      </c>
      <c r="N2" s="19">
        <v>0</v>
      </c>
      <c r="O2" s="57">
        <f t="shared" ref="O2:O4" si="2">H2*(100-I2)/100-J2 +M2</f>
        <v>11.1</v>
      </c>
      <c r="P2" s="21">
        <v>19</v>
      </c>
      <c r="Q2" s="56">
        <f t="shared" ref="Q2:Q4" si="3">O2*(100+P2)/100+N2</f>
        <v>13.208999999999998</v>
      </c>
      <c r="R2" s="22">
        <v>0</v>
      </c>
      <c r="S2" s="23">
        <v>7</v>
      </c>
      <c r="T2" s="24">
        <v>4.3999999999999997E-2</v>
      </c>
      <c r="U2" s="25">
        <v>7</v>
      </c>
      <c r="V2" s="58">
        <f t="shared" ref="V2:V4" si="4">O2+R2+T2</f>
        <v>11.144</v>
      </c>
      <c r="W2" s="58">
        <f t="shared" ref="W2:W4" si="5">O2*(100+P2)/100 + R2*(100+S2)/100 + T2 * (100+U2)/100+N2</f>
        <v>13.256079999999997</v>
      </c>
      <c r="X2" s="27" t="s">
        <v>30</v>
      </c>
      <c r="Y2" s="12">
        <v>20</v>
      </c>
      <c r="Z2" s="59">
        <v>1</v>
      </c>
      <c r="AA2" s="12">
        <v>0</v>
      </c>
      <c r="AB2" s="60">
        <f t="shared" ref="AB2:AB4" si="6">(O2+R2+T2)*(100+Y2)/100</f>
        <v>13.3728</v>
      </c>
      <c r="AC2" s="60">
        <f t="shared" ref="AC2:AC4" si="7">(O2+R2+T2)*(100+Y2)/100*(100+P2)/100+N2</f>
        <v>15.913632</v>
      </c>
      <c r="AD2" s="26">
        <v>0</v>
      </c>
      <c r="AE2" s="29">
        <v>1000</v>
      </c>
      <c r="AF2" s="29">
        <v>0</v>
      </c>
      <c r="AG2" s="29">
        <v>2000</v>
      </c>
      <c r="AH2" s="26">
        <v>0</v>
      </c>
    </row>
    <row r="3" spans="1:34" ht="38.25" thickBot="1" x14ac:dyDescent="0.4">
      <c r="A3" s="53" t="s">
        <v>59</v>
      </c>
      <c r="B3" s="54" t="s">
        <v>49</v>
      </c>
      <c r="C3" s="8" t="s">
        <v>55</v>
      </c>
      <c r="D3" s="10" t="s">
        <v>51</v>
      </c>
      <c r="E3" s="10" t="s">
        <v>63</v>
      </c>
      <c r="F3" s="10" t="s">
        <v>60</v>
      </c>
      <c r="G3" s="10" t="s">
        <v>22</v>
      </c>
      <c r="H3" s="17">
        <v>14.6</v>
      </c>
      <c r="I3" s="30">
        <v>0</v>
      </c>
      <c r="J3" s="19">
        <f t="shared" ref="J3:J4" si="8">(H3*I3)/100</f>
        <v>0</v>
      </c>
      <c r="K3" s="56">
        <f t="shared" si="0"/>
        <v>14.6</v>
      </c>
      <c r="L3" s="30">
        <v>0</v>
      </c>
      <c r="M3" s="56">
        <f t="shared" si="1"/>
        <v>0</v>
      </c>
      <c r="N3" s="19">
        <v>0</v>
      </c>
      <c r="O3" s="57">
        <f t="shared" si="2"/>
        <v>14.6</v>
      </c>
      <c r="P3" s="21">
        <v>19</v>
      </c>
      <c r="Q3" s="56">
        <f t="shared" si="3"/>
        <v>17.373999999999999</v>
      </c>
      <c r="R3" s="31">
        <v>0</v>
      </c>
      <c r="S3" s="23">
        <v>7</v>
      </c>
      <c r="T3" s="24">
        <v>4.3999999999999997E-2</v>
      </c>
      <c r="U3" s="25">
        <v>7</v>
      </c>
      <c r="V3" s="58">
        <f t="shared" si="4"/>
        <v>14.644</v>
      </c>
      <c r="W3" s="58">
        <f t="shared" si="5"/>
        <v>17.42108</v>
      </c>
      <c r="X3" s="27" t="s">
        <v>30</v>
      </c>
      <c r="Y3" s="12">
        <v>20</v>
      </c>
      <c r="Z3" s="59">
        <v>1</v>
      </c>
      <c r="AA3" s="12">
        <v>0</v>
      </c>
      <c r="AB3" s="60">
        <f t="shared" si="6"/>
        <v>17.572800000000001</v>
      </c>
      <c r="AC3" s="60">
        <f t="shared" si="7"/>
        <v>20.911632000000001</v>
      </c>
      <c r="AD3" s="26">
        <v>0</v>
      </c>
      <c r="AE3" s="29">
        <v>1000</v>
      </c>
      <c r="AF3" s="29">
        <v>0</v>
      </c>
      <c r="AG3" s="29">
        <v>2000</v>
      </c>
      <c r="AH3" s="26">
        <v>0</v>
      </c>
    </row>
    <row r="4" spans="1:34" s="52" customFormat="1" ht="37.5" x14ac:dyDescent="0.35">
      <c r="A4" s="53" t="s">
        <v>61</v>
      </c>
      <c r="B4" s="54" t="s">
        <v>50</v>
      </c>
      <c r="C4" s="8" t="s">
        <v>55</v>
      </c>
      <c r="D4" s="10" t="s">
        <v>51</v>
      </c>
      <c r="E4" s="35" t="s">
        <v>64</v>
      </c>
      <c r="F4" s="35" t="s">
        <v>60</v>
      </c>
      <c r="G4" s="35" t="s">
        <v>22</v>
      </c>
      <c r="H4" s="36">
        <v>9.6999999999999993</v>
      </c>
      <c r="I4" s="37">
        <v>0</v>
      </c>
      <c r="J4" s="38">
        <f t="shared" si="8"/>
        <v>0</v>
      </c>
      <c r="K4" s="56">
        <f t="shared" si="0"/>
        <v>9.6999999999999993</v>
      </c>
      <c r="L4" s="37">
        <v>0</v>
      </c>
      <c r="M4" s="56">
        <f t="shared" si="1"/>
        <v>0</v>
      </c>
      <c r="N4" s="38">
        <v>0</v>
      </c>
      <c r="O4" s="57">
        <f t="shared" si="2"/>
        <v>9.6999999999999993</v>
      </c>
      <c r="P4" s="40">
        <v>19</v>
      </c>
      <c r="Q4" s="56">
        <f t="shared" si="3"/>
        <v>11.542999999999999</v>
      </c>
      <c r="R4" s="41">
        <v>0</v>
      </c>
      <c r="S4" s="42">
        <v>7</v>
      </c>
      <c r="T4" s="43">
        <v>4.3999999999999997E-2</v>
      </c>
      <c r="U4" s="44">
        <v>7</v>
      </c>
      <c r="V4" s="58">
        <f t="shared" si="4"/>
        <v>9.7439999999999998</v>
      </c>
      <c r="W4" s="58">
        <f t="shared" si="5"/>
        <v>11.590079999999999</v>
      </c>
      <c r="X4" s="46" t="s">
        <v>30</v>
      </c>
      <c r="Y4" s="47">
        <v>20</v>
      </c>
      <c r="Z4" s="59">
        <v>1</v>
      </c>
      <c r="AA4" s="47">
        <v>0</v>
      </c>
      <c r="AB4" s="60">
        <f t="shared" si="6"/>
        <v>11.6928</v>
      </c>
      <c r="AC4" s="60">
        <f t="shared" si="7"/>
        <v>13.914432</v>
      </c>
      <c r="AD4" s="50">
        <v>0</v>
      </c>
      <c r="AE4" s="51">
        <v>1000</v>
      </c>
      <c r="AF4" s="51">
        <v>0</v>
      </c>
      <c r="AG4" s="51">
        <v>2000</v>
      </c>
      <c r="AH4" s="50">
        <v>0</v>
      </c>
    </row>
  </sheetData>
  <conditionalFormatting sqref="A2:A4">
    <cfRule type="duplicateValues" dxfId="16" priority="13"/>
  </conditionalFormatting>
  <conditionalFormatting sqref="A2:A4">
    <cfRule type="duplicateValues" dxfId="15" priority="9" stopIfTrue="1"/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1:A4">
    <cfRule type="duplicateValues" dxfId="11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opLeftCell="A7" workbookViewId="0">
      <selection activeCell="B7" sqref="B7"/>
    </sheetView>
  </sheetViews>
  <sheetFormatPr baseColWidth="10" defaultColWidth="11.42578125" defaultRowHeight="15" x14ac:dyDescent="0.25"/>
  <cols>
    <col min="1" max="1" width="23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31" width="14.42578125" style="3" customWidth="1"/>
    <col min="32" max="36" width="14.140625" style="3" customWidth="1"/>
    <col min="37" max="16384" width="11.42578125" style="3"/>
  </cols>
  <sheetData>
    <row r="1" spans="1:36" customFormat="1" ht="58.5" customHeight="1" thickBot="1" x14ac:dyDescent="0.3">
      <c r="A1" s="64" t="s">
        <v>41</v>
      </c>
      <c r="B1" s="64"/>
      <c r="C1" s="64"/>
      <c r="D1" s="64"/>
      <c r="E1" s="64"/>
      <c r="F1" s="64"/>
      <c r="G1" s="64"/>
      <c r="H1" s="65" t="s">
        <v>41</v>
      </c>
      <c r="I1" s="65"/>
      <c r="J1" s="65"/>
      <c r="K1" s="65"/>
      <c r="L1" s="65"/>
      <c r="M1" s="65"/>
      <c r="N1" s="65"/>
      <c r="O1" s="65"/>
      <c r="P1" s="65"/>
      <c r="Q1" s="65"/>
      <c r="R1" s="66" t="s">
        <v>42</v>
      </c>
      <c r="S1" s="66"/>
      <c r="T1" s="66"/>
      <c r="U1" s="66"/>
      <c r="V1" s="67" t="s">
        <v>43</v>
      </c>
      <c r="W1" s="67"/>
      <c r="X1" s="68" t="s">
        <v>12</v>
      </c>
      <c r="Y1" s="69"/>
      <c r="Z1" s="70" t="s">
        <v>44</v>
      </c>
      <c r="AA1" s="70"/>
      <c r="AB1" s="61" t="s">
        <v>45</v>
      </c>
      <c r="AC1" s="61"/>
      <c r="AD1" s="55"/>
      <c r="AE1" s="55"/>
      <c r="AF1" s="62" t="s">
        <v>46</v>
      </c>
      <c r="AG1" s="62"/>
      <c r="AH1" s="62"/>
      <c r="AI1" s="62"/>
      <c r="AJ1" s="63"/>
    </row>
    <row r="2" spans="1:36" s="11" customFormat="1" ht="48" thickBot="1" x14ac:dyDescent="0.3">
      <c r="A2" s="4" t="s">
        <v>0</v>
      </c>
      <c r="B2" s="5" t="s">
        <v>1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13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13" t="s">
        <v>9</v>
      </c>
      <c r="P2" s="7" t="s">
        <v>23</v>
      </c>
      <c r="Q2" s="7" t="s">
        <v>24</v>
      </c>
      <c r="R2" s="14" t="s">
        <v>25</v>
      </c>
      <c r="S2" s="15" t="s">
        <v>26</v>
      </c>
      <c r="T2" s="16" t="s">
        <v>10</v>
      </c>
      <c r="U2" s="15" t="s">
        <v>27</v>
      </c>
      <c r="V2" s="14" t="s">
        <v>11</v>
      </c>
      <c r="W2" s="7" t="s">
        <v>28</v>
      </c>
      <c r="X2" s="7" t="s">
        <v>29</v>
      </c>
      <c r="Y2" s="7" t="s">
        <v>12</v>
      </c>
      <c r="Z2" s="7" t="s">
        <v>31</v>
      </c>
      <c r="AA2" s="7" t="s">
        <v>32</v>
      </c>
      <c r="AB2" s="14" t="s">
        <v>13</v>
      </c>
      <c r="AC2" s="14" t="s">
        <v>14</v>
      </c>
      <c r="AD2" s="7" t="s">
        <v>56</v>
      </c>
      <c r="AE2" s="7" t="s">
        <v>57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</row>
    <row r="3" spans="1:36" ht="35.25" customHeight="1" thickBot="1" x14ac:dyDescent="0.4">
      <c r="A3" s="53" t="s">
        <v>52</v>
      </c>
      <c r="B3" s="54" t="s">
        <v>48</v>
      </c>
      <c r="C3" s="8" t="s">
        <v>55</v>
      </c>
      <c r="D3" s="10" t="s">
        <v>51</v>
      </c>
      <c r="E3" s="10" t="s">
        <v>20</v>
      </c>
      <c r="F3" s="10" t="s">
        <v>21</v>
      </c>
      <c r="G3" s="10" t="s">
        <v>22</v>
      </c>
      <c r="H3" s="17">
        <v>11.1</v>
      </c>
      <c r="I3" s="18">
        <v>5</v>
      </c>
      <c r="J3" s="19">
        <f>(H3*I3)/100</f>
        <v>0.55500000000000005</v>
      </c>
      <c r="K3" s="19">
        <f>H3-J3</f>
        <v>10.545</v>
      </c>
      <c r="L3" s="18">
        <v>1</v>
      </c>
      <c r="M3" s="19">
        <f>K3*L3/100</f>
        <v>0.10545</v>
      </c>
      <c r="N3" s="19">
        <v>0</v>
      </c>
      <c r="O3" s="20">
        <f>K3+N3</f>
        <v>10.545</v>
      </c>
      <c r="P3" s="21">
        <v>19</v>
      </c>
      <c r="Q3" s="21">
        <f>O3+(O3*(P3/100))</f>
        <v>12.548550000000001</v>
      </c>
      <c r="R3" s="22">
        <v>2.1999999999999999E-2</v>
      </c>
      <c r="S3" s="23">
        <v>7</v>
      </c>
      <c r="T3" s="24">
        <v>0.14000000000000001</v>
      </c>
      <c r="U3" s="25">
        <v>7</v>
      </c>
      <c r="V3" s="25">
        <f>T3+R3+O3</f>
        <v>10.707000000000001</v>
      </c>
      <c r="W3" s="26">
        <f>V3*1.19</f>
        <v>12.74133</v>
      </c>
      <c r="X3" s="27" t="s">
        <v>30</v>
      </c>
      <c r="Y3" s="12">
        <f>AE3</f>
        <v>-12.74133</v>
      </c>
      <c r="Z3" s="9" t="s">
        <v>33</v>
      </c>
      <c r="AA3" s="12">
        <v>0</v>
      </c>
      <c r="AB3" s="28"/>
      <c r="AC3" s="28">
        <f>AB3*1.19</f>
        <v>0</v>
      </c>
      <c r="AD3" s="28"/>
      <c r="AE3" s="28">
        <f>AC3-W3</f>
        <v>-12.74133</v>
      </c>
      <c r="AF3" s="26" t="s">
        <v>39</v>
      </c>
      <c r="AG3" s="29">
        <v>1000</v>
      </c>
      <c r="AH3" s="29">
        <v>0</v>
      </c>
      <c r="AI3" s="29">
        <v>2000</v>
      </c>
      <c r="AJ3" s="26" t="s">
        <v>40</v>
      </c>
    </row>
    <row r="4" spans="1:36" ht="38.25" thickBot="1" x14ac:dyDescent="0.4">
      <c r="A4" s="53" t="s">
        <v>53</v>
      </c>
      <c r="B4" s="54" t="s">
        <v>49</v>
      </c>
      <c r="C4" s="8" t="s">
        <v>55</v>
      </c>
      <c r="D4" s="10" t="s">
        <v>47</v>
      </c>
      <c r="E4" s="10" t="s">
        <v>20</v>
      </c>
      <c r="F4" s="10" t="s">
        <v>21</v>
      </c>
      <c r="G4" s="10" t="s">
        <v>22</v>
      </c>
      <c r="H4" s="17">
        <v>14.6</v>
      </c>
      <c r="I4" s="30">
        <v>5</v>
      </c>
      <c r="J4" s="19">
        <f t="shared" ref="J4:J5" si="0">(H4*I4)/100</f>
        <v>0.73</v>
      </c>
      <c r="K4" s="19">
        <f t="shared" ref="K4:K5" si="1">H4-J4</f>
        <v>13.87</v>
      </c>
      <c r="L4" s="30">
        <v>1</v>
      </c>
      <c r="M4" s="19">
        <f t="shared" ref="M4:M5" si="2">K4*L4/100</f>
        <v>0.13869999999999999</v>
      </c>
      <c r="N4" s="19">
        <v>0</v>
      </c>
      <c r="O4" s="20">
        <f t="shared" ref="O4:O5" si="3">K4+N4</f>
        <v>13.87</v>
      </c>
      <c r="P4" s="21">
        <v>19</v>
      </c>
      <c r="Q4" s="21">
        <f t="shared" ref="Q4:Q5" si="4">O4+(O4*(P4/100))</f>
        <v>16.505299999999998</v>
      </c>
      <c r="R4" s="31">
        <v>2.1999999999999999E-2</v>
      </c>
      <c r="S4" s="23">
        <v>7</v>
      </c>
      <c r="T4" s="24">
        <v>0.14000000000000001</v>
      </c>
      <c r="U4" s="25">
        <v>7</v>
      </c>
      <c r="V4" s="25">
        <f t="shared" ref="V4:V5" si="5">T4+R4+O4</f>
        <v>14.032</v>
      </c>
      <c r="W4" s="32">
        <f t="shared" ref="W4:W5" si="6">V4*1.19</f>
        <v>16.698080000000001</v>
      </c>
      <c r="X4" s="27" t="s">
        <v>30</v>
      </c>
      <c r="Y4" s="12">
        <f t="shared" ref="Y4:Y5" si="7">AE4</f>
        <v>0</v>
      </c>
      <c r="Z4" s="9" t="s">
        <v>33</v>
      </c>
      <c r="AA4" s="12">
        <v>0</v>
      </c>
      <c r="AB4" s="28"/>
      <c r="AC4" s="28">
        <f>AB4*1.19</f>
        <v>0</v>
      </c>
      <c r="AD4" s="28"/>
      <c r="AE4" s="28"/>
      <c r="AF4" s="26" t="s">
        <v>39</v>
      </c>
      <c r="AG4" s="29">
        <v>1000</v>
      </c>
      <c r="AH4" s="29">
        <v>0</v>
      </c>
      <c r="AI4" s="29">
        <v>2000</v>
      </c>
      <c r="AJ4" s="26" t="s">
        <v>40</v>
      </c>
    </row>
    <row r="5" spans="1:36" s="52" customFormat="1" ht="38.25" thickBot="1" x14ac:dyDescent="0.4">
      <c r="A5" s="53" t="s">
        <v>54</v>
      </c>
      <c r="B5" s="54" t="s">
        <v>50</v>
      </c>
      <c r="C5" s="8" t="s">
        <v>55</v>
      </c>
      <c r="D5" s="35" t="s">
        <v>47</v>
      </c>
      <c r="E5" s="35" t="s">
        <v>20</v>
      </c>
      <c r="F5" s="35" t="s">
        <v>21</v>
      </c>
      <c r="G5" s="35" t="s">
        <v>22</v>
      </c>
      <c r="H5" s="36">
        <v>9.6999999999999993</v>
      </c>
      <c r="I5" s="37">
        <v>0</v>
      </c>
      <c r="J5" s="38">
        <f t="shared" si="0"/>
        <v>0</v>
      </c>
      <c r="K5" s="38">
        <f t="shared" si="1"/>
        <v>9.6999999999999993</v>
      </c>
      <c r="L5" s="37">
        <v>0</v>
      </c>
      <c r="M5" s="38">
        <f t="shared" si="2"/>
        <v>0</v>
      </c>
      <c r="N5" s="38">
        <v>0</v>
      </c>
      <c r="O5" s="39">
        <f t="shared" si="3"/>
        <v>9.6999999999999993</v>
      </c>
      <c r="P5" s="40">
        <v>19</v>
      </c>
      <c r="Q5" s="40">
        <f t="shared" si="4"/>
        <v>11.542999999999999</v>
      </c>
      <c r="R5" s="41">
        <v>2.1999999999999999E-2</v>
      </c>
      <c r="S5" s="42">
        <v>7</v>
      </c>
      <c r="T5" s="43">
        <v>0.14000000000000001</v>
      </c>
      <c r="U5" s="44">
        <v>7</v>
      </c>
      <c r="V5" s="44">
        <f t="shared" si="5"/>
        <v>9.8620000000000001</v>
      </c>
      <c r="W5" s="45">
        <f t="shared" si="6"/>
        <v>11.73578</v>
      </c>
      <c r="X5" s="46" t="s">
        <v>30</v>
      </c>
      <c r="Y5" s="12">
        <f t="shared" si="7"/>
        <v>0</v>
      </c>
      <c r="Z5" s="48" t="s">
        <v>33</v>
      </c>
      <c r="AA5" s="47">
        <v>0</v>
      </c>
      <c r="AB5" s="49"/>
      <c r="AC5" s="49">
        <v>0</v>
      </c>
      <c r="AD5" s="49"/>
      <c r="AE5" s="49"/>
      <c r="AF5" s="50" t="s">
        <v>39</v>
      </c>
      <c r="AG5" s="51">
        <v>1000</v>
      </c>
      <c r="AH5" s="51">
        <v>0</v>
      </c>
      <c r="AI5" s="51">
        <v>2000</v>
      </c>
      <c r="AJ5" s="50" t="s">
        <v>40</v>
      </c>
    </row>
    <row r="6" spans="1:36" ht="21.75" thickBot="1" x14ac:dyDescent="0.4">
      <c r="A6" s="1"/>
      <c r="B6" s="2"/>
      <c r="C6" s="8"/>
      <c r="D6" s="10"/>
      <c r="E6" s="10"/>
      <c r="F6" s="10"/>
      <c r="G6" s="10"/>
      <c r="H6" s="17"/>
      <c r="I6" s="30"/>
      <c r="J6" s="19"/>
      <c r="K6" s="19"/>
      <c r="L6" s="30"/>
      <c r="M6" s="19"/>
      <c r="N6" s="19"/>
      <c r="O6" s="20"/>
      <c r="P6" s="21"/>
      <c r="Q6" s="21"/>
      <c r="R6" s="31"/>
      <c r="S6" s="23"/>
      <c r="T6" s="24"/>
      <c r="U6" s="25"/>
      <c r="V6" s="25"/>
      <c r="W6" s="32"/>
      <c r="X6" s="27"/>
      <c r="Y6" s="12"/>
      <c r="Z6" s="9"/>
      <c r="AA6" s="12"/>
      <c r="AB6" s="28"/>
      <c r="AC6" s="28"/>
      <c r="AD6" s="28"/>
      <c r="AE6" s="28"/>
      <c r="AF6" s="26"/>
      <c r="AG6" s="29"/>
      <c r="AH6" s="29"/>
      <c r="AI6" s="29"/>
      <c r="AJ6" s="26"/>
    </row>
    <row r="7" spans="1:36" ht="21.75" thickBot="1" x14ac:dyDescent="0.4">
      <c r="A7" s="1"/>
      <c r="B7" s="2"/>
      <c r="C7" s="8"/>
      <c r="D7" s="10"/>
      <c r="E7" s="10"/>
      <c r="F7" s="10"/>
      <c r="G7" s="10"/>
      <c r="H7" s="17"/>
      <c r="I7" s="30"/>
      <c r="J7" s="19"/>
      <c r="K7" s="19"/>
      <c r="L7" s="30"/>
      <c r="M7" s="19"/>
      <c r="N7" s="19"/>
      <c r="O7" s="20"/>
      <c r="P7" s="21"/>
      <c r="Q7" s="21"/>
      <c r="R7" s="31"/>
      <c r="S7" s="23"/>
      <c r="T7" s="24"/>
      <c r="U7" s="25"/>
      <c r="V7" s="25"/>
      <c r="W7" s="32"/>
      <c r="X7" s="27"/>
      <c r="Y7" s="12"/>
      <c r="Z7" s="9"/>
      <c r="AA7" s="12"/>
      <c r="AB7" s="28"/>
      <c r="AC7" s="28"/>
      <c r="AD7" s="28"/>
      <c r="AE7" s="28"/>
      <c r="AF7" s="26"/>
      <c r="AG7" s="29"/>
      <c r="AH7" s="29"/>
      <c r="AI7" s="29"/>
      <c r="AJ7" s="26"/>
    </row>
    <row r="8" spans="1:36" ht="21.75" thickBot="1" x14ac:dyDescent="0.4">
      <c r="A8" s="1"/>
      <c r="B8" s="2"/>
      <c r="C8" s="8"/>
      <c r="D8" s="10"/>
      <c r="E8" s="10"/>
      <c r="F8" s="10"/>
      <c r="G8" s="10"/>
      <c r="H8" s="17"/>
      <c r="I8" s="30"/>
      <c r="J8" s="19"/>
      <c r="K8" s="19"/>
      <c r="L8" s="30"/>
      <c r="M8" s="19"/>
      <c r="N8" s="19"/>
      <c r="O8" s="20"/>
      <c r="P8" s="21"/>
      <c r="Q8" s="21"/>
      <c r="R8" s="31"/>
      <c r="S8" s="23"/>
      <c r="T8" s="24"/>
      <c r="U8" s="25"/>
      <c r="V8" s="25"/>
      <c r="W8" s="32"/>
      <c r="X8" s="27"/>
      <c r="Y8" s="12"/>
      <c r="Z8" s="9"/>
      <c r="AA8" s="12"/>
      <c r="AB8" s="28"/>
      <c r="AC8" s="28"/>
      <c r="AD8" s="28"/>
      <c r="AE8" s="28"/>
      <c r="AF8" s="26"/>
      <c r="AG8" s="29"/>
      <c r="AH8" s="29"/>
      <c r="AI8" s="29"/>
      <c r="AJ8" s="26"/>
    </row>
    <row r="9" spans="1:36" ht="21" x14ac:dyDescent="0.35">
      <c r="A9" s="1"/>
      <c r="B9" s="2"/>
      <c r="C9" s="8"/>
      <c r="D9" s="34"/>
      <c r="E9" s="10"/>
      <c r="F9" s="10"/>
      <c r="G9" s="10"/>
      <c r="H9" s="17"/>
      <c r="I9" s="30"/>
      <c r="J9" s="19"/>
      <c r="K9" s="19"/>
      <c r="L9" s="30"/>
      <c r="M9" s="19"/>
      <c r="N9" s="19"/>
      <c r="O9" s="20"/>
      <c r="P9" s="21"/>
      <c r="Q9" s="21"/>
      <c r="R9" s="31"/>
      <c r="S9" s="23"/>
      <c r="T9" s="33"/>
      <c r="U9" s="25"/>
      <c r="V9" s="25"/>
      <c r="W9" s="32"/>
      <c r="X9" s="27"/>
      <c r="Y9" s="12"/>
      <c r="Z9" s="9"/>
      <c r="AA9" s="12"/>
      <c r="AB9" s="28"/>
      <c r="AC9" s="28"/>
      <c r="AD9" s="28"/>
      <c r="AE9" s="28"/>
      <c r="AF9" s="26"/>
      <c r="AG9" s="29"/>
      <c r="AH9" s="29"/>
      <c r="AI9" s="29"/>
      <c r="AJ9" s="26"/>
    </row>
  </sheetData>
  <mergeCells count="8">
    <mergeCell ref="AB1:AC1"/>
    <mergeCell ref="AF1:AJ1"/>
    <mergeCell ref="A1:G1"/>
    <mergeCell ref="H1:Q1"/>
    <mergeCell ref="R1:U1"/>
    <mergeCell ref="V1:W1"/>
    <mergeCell ref="X1:Y1"/>
    <mergeCell ref="Z1:AA1"/>
  </mergeCells>
  <conditionalFormatting sqref="A3:A5">
    <cfRule type="duplicateValues" dxfId="10" priority="7"/>
  </conditionalFormatting>
  <conditionalFormatting sqref="A3:A5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</conditionalFormatting>
  <conditionalFormatting sqref="A3:A9">
    <cfRule type="duplicateValues" dxfId="5" priority="15"/>
  </conditionalFormatting>
  <conditionalFormatting sqref="A2:A9">
    <cfRule type="duplicateValues" dxfId="4" priority="16"/>
  </conditionalFormatting>
  <conditionalFormatting sqref="A3:A9">
    <cfRule type="duplicateValues" dxfId="3" priority="18" stopIfTrue="1"/>
    <cfRule type="duplicateValues" dxfId="2" priority="19" stopIfTrue="1"/>
    <cfRule type="duplicateValues" dxfId="1" priority="20" stopIfTrue="1"/>
    <cfRule type="duplicateValues" dxfId="0" priority="2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2022-10-02T15:59:51Z</dcterms:modified>
</cp:coreProperties>
</file>