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aleenjude/Downloads/"/>
    </mc:Choice>
  </mc:AlternateContent>
  <xr:revisionPtr revIDLastSave="0" documentId="8_{78B5924D-428B-044B-84A6-DDC109AE585B}" xr6:coauthVersionLast="47" xr6:coauthVersionMax="47" xr10:uidLastSave="{00000000-0000-0000-0000-000000000000}"/>
  <bookViews>
    <workbookView xWindow="0" yWindow="760" windowWidth="30240" windowHeight="17840" tabRatio="806" activeTab="1" xr2:uid="{00000000-000D-0000-FFFF-FFFF00000000}"/>
  </bookViews>
  <sheets>
    <sheet name="Descriptive Dashboard" sheetId="11" r:id="rId1"/>
    <sheet name="Sheet1" sheetId="13" r:id="rId2"/>
    <sheet name="Sheet2" sheetId="14" r:id="rId3"/>
    <sheet name="Analysis" sheetId="12" r:id="rId4"/>
    <sheet name="Data Dictionary" sheetId="2" r:id="rId5"/>
    <sheet name="Data Table NIRD 20230130_copy" sheetId="1" r:id="rId6"/>
    <sheet name="State Population (2026)" sheetId="8" r:id="rId7"/>
    <sheet name="State Population (2025)" sheetId="7" r:id="rId8"/>
    <sheet name="Top 10 Summary" sheetId="9" r:id="rId9"/>
    <sheet name="Children Under 18 by State" sheetId="10" r:id="rId10"/>
    <sheet name="Data Table NIRD 20230130_orig" sheetId="3" state="hidden" r:id="rId11"/>
  </sheets>
  <externalReferences>
    <externalReference r:id="rId12"/>
  </externalReferences>
  <definedNames>
    <definedName name="_xlnm._FilterDatabase" localSheetId="5" hidden="1">'Data Table NIRD 20230130_copy'!$A$1:$AA$636</definedName>
    <definedName name="_xlnm._FilterDatabase" localSheetId="10" hidden="1">'Data Table NIRD 20230130_orig'!$A$1:$AA$636</definedName>
    <definedName name="_xlchart.v5.0" hidden="1">Analysis!$F$3</definedName>
    <definedName name="_xlchart.v5.1" hidden="1">Analysis!$F$4:$F$53</definedName>
    <definedName name="_xlchart.v5.10" hidden="1">'State Population (2026)'!$C$2:$C$52</definedName>
    <definedName name="_xlchart.v5.11" hidden="1">'State Population (2026)'!$B$1</definedName>
    <definedName name="_xlchart.v5.12" hidden="1">'State Population (2026)'!$B$2:$B$53</definedName>
    <definedName name="_xlchart.v5.13" hidden="1">'State Population (2026)'!$C$1</definedName>
    <definedName name="_xlchart.v5.14" hidden="1">'State Population (2026)'!$C$2:$C$53</definedName>
    <definedName name="_xlchart.v5.2" hidden="1">Analysis!$G$3</definedName>
    <definedName name="_xlchart.v5.3" hidden="1">Analysis!$G$4:$G$53</definedName>
    <definedName name="_xlchart.v5.4" hidden="1">Analysis!$F$3</definedName>
    <definedName name="_xlchart.v5.5" hidden="1">Analysis!$F$4:$F$53</definedName>
    <definedName name="_xlchart.v5.6" hidden="1">Analysis!$G$3</definedName>
    <definedName name="_xlchart.v5.7" hidden="1">Analysis!$G$4:$G$53</definedName>
    <definedName name="_xlchart.v5.8" hidden="1">'State Population (2026)'!$B$1</definedName>
    <definedName name="_xlchart.v5.9" hidden="1">'State Population (2026)'!$B$2:$B$52</definedName>
    <definedName name="Slicer_ABA_VERIFIED">#N/A</definedName>
    <definedName name="Slicer_region">#N/A</definedName>
    <definedName name="Slicer_STATE_FULL">#N/A</definedName>
    <definedName name="solver_eng" localSheetId="4" hidden="1">1</definedName>
    <definedName name="solver_neg" localSheetId="4" hidden="1">1</definedName>
    <definedName name="solver_num" localSheetId="4" hidden="1">0</definedName>
    <definedName name="solver_opt" localSheetId="4" hidden="1">'Data Dictionary'!$B$19</definedName>
    <definedName name="solver_typ" localSheetId="4" hidden="1">1</definedName>
    <definedName name="solver_val" localSheetId="4" hidden="1">0</definedName>
    <definedName name="solver_ver" localSheetId="4" hidden="1">3</definedName>
  </definedNames>
  <calcPr calcId="191029"/>
  <pivotCaches>
    <pivotCache cacheId="4" r:id="rId13"/>
    <pivotCache cacheId="5" r:id="rId14"/>
    <pivotCache cacheId="6"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53" i="12" l="1"/>
  <c r="BI53" i="12"/>
  <c r="BJ52" i="12"/>
  <c r="BI52" i="12"/>
  <c r="BJ51" i="12"/>
  <c r="BI51" i="12"/>
  <c r="BJ50" i="12"/>
  <c r="BI50" i="12"/>
  <c r="BJ49" i="12"/>
  <c r="BI49" i="12"/>
  <c r="BJ48" i="12"/>
  <c r="BI48" i="12"/>
  <c r="BJ47" i="12"/>
  <c r="BI47" i="12"/>
  <c r="BJ46" i="12"/>
  <c r="BI46" i="12"/>
  <c r="BJ45" i="12"/>
  <c r="BI45" i="12"/>
  <c r="BJ44" i="12"/>
  <c r="BI44" i="12"/>
  <c r="BJ43" i="12"/>
  <c r="BI43" i="12"/>
  <c r="BJ42" i="12"/>
  <c r="BI42" i="12"/>
  <c r="BJ41" i="12"/>
  <c r="BI41" i="12"/>
  <c r="BJ40" i="12"/>
  <c r="BI40" i="12"/>
  <c r="BJ39" i="12"/>
  <c r="BI39" i="12"/>
  <c r="BJ38" i="12"/>
  <c r="BI38" i="12"/>
  <c r="BJ37" i="12"/>
  <c r="BI37" i="12"/>
  <c r="BJ36" i="12"/>
  <c r="BI36" i="12"/>
  <c r="BJ35" i="12"/>
  <c r="BI35" i="12"/>
  <c r="BJ34" i="12"/>
  <c r="BI34" i="12"/>
  <c r="BJ33" i="12"/>
  <c r="BI33" i="12"/>
  <c r="BJ32" i="12"/>
  <c r="BI32" i="12"/>
  <c r="BJ31" i="12"/>
  <c r="BI31" i="12"/>
  <c r="BJ30" i="12"/>
  <c r="BI30" i="12"/>
  <c r="BJ29" i="12"/>
  <c r="BI29" i="12"/>
  <c r="BJ28" i="12"/>
  <c r="BI28" i="12"/>
  <c r="BJ27" i="12"/>
  <c r="BI27" i="12"/>
  <c r="BJ26" i="12"/>
  <c r="BI26" i="12"/>
  <c r="BJ25" i="12"/>
  <c r="BI25" i="12"/>
  <c r="BJ24" i="12"/>
  <c r="BI24" i="12"/>
  <c r="BJ23" i="12"/>
  <c r="BI23" i="12"/>
  <c r="BJ22" i="12"/>
  <c r="BI22" i="12"/>
  <c r="BJ21" i="12"/>
  <c r="BI21" i="12"/>
  <c r="BJ20" i="12"/>
  <c r="BI20" i="12"/>
  <c r="BJ19" i="12"/>
  <c r="BI19" i="12"/>
  <c r="BJ18" i="12"/>
  <c r="BI18" i="12"/>
  <c r="BJ17" i="12"/>
  <c r="BI17" i="12"/>
  <c r="BJ16" i="12"/>
  <c r="BI16" i="12"/>
  <c r="BJ15" i="12"/>
  <c r="BI15" i="12"/>
  <c r="BJ14" i="12"/>
  <c r="BI14" i="12"/>
  <c r="BJ13" i="12"/>
  <c r="BI13" i="12"/>
  <c r="BJ12" i="12"/>
  <c r="BI12" i="12"/>
  <c r="BJ11" i="12"/>
  <c r="BI11" i="12"/>
  <c r="BJ10" i="12"/>
  <c r="BI10" i="12"/>
  <c r="BJ9" i="12"/>
  <c r="BI9" i="12"/>
  <c r="BJ8" i="12"/>
  <c r="BI8" i="12"/>
  <c r="BJ7" i="12"/>
  <c r="BI7" i="12"/>
  <c r="BJ6" i="12"/>
  <c r="BI6" i="12"/>
  <c r="BJ5" i="12"/>
  <c r="BI5" i="12"/>
  <c r="BJ4" i="12"/>
  <c r="BI4" i="12"/>
  <c r="C7" i="13"/>
  <c r="C6" i="13"/>
  <c r="C5" i="13"/>
  <c r="C4" i="13"/>
  <c r="C3" i="13"/>
  <c r="AD5" i="12" a="1"/>
  <c r="AD5" i="12" s="1"/>
  <c r="AG5" i="12" s="1"/>
  <c r="AM12" i="12"/>
  <c r="AG8" i="12" l="1"/>
  <c r="AG7" i="12"/>
  <c r="AG6" i="12"/>
  <c r="AF4" i="12"/>
  <c r="AF5" i="12" s="1"/>
  <c r="AF7" i="12" l="1"/>
  <c r="AF6" i="12"/>
  <c r="AF8" i="12"/>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H4" i="12"/>
  <c r="S637" i="1"/>
  <c r="R637" i="1"/>
  <c r="Q637" i="1"/>
  <c r="P637" i="1"/>
  <c r="I637" i="1"/>
  <c r="L637" i="1"/>
  <c r="K637" i="1"/>
  <c r="J637" i="1"/>
  <c r="N637" i="1"/>
  <c r="M637" i="1"/>
  <c r="F4" i="12" a="1"/>
  <c r="F4" i="12" s="1"/>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F5" i="10" l="1"/>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C56" i="10"/>
  <c r="D56" i="10"/>
  <c r="E56" i="10"/>
  <c r="F56" i="10"/>
  <c r="E2" i="8"/>
  <c r="F2" i="8"/>
  <c r="E3" i="8"/>
  <c r="F3" i="8"/>
  <c r="E4" i="8"/>
  <c r="F4" i="8"/>
  <c r="E5" i="8"/>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E34" i="8"/>
  <c r="F34" i="8"/>
  <c r="E35" i="8"/>
  <c r="F35" i="8"/>
  <c r="E36" i="8"/>
  <c r="F36" i="8"/>
  <c r="E37" i="8"/>
  <c r="F37" i="8"/>
  <c r="E38" i="8"/>
  <c r="F38" i="8"/>
  <c r="E39" i="8"/>
  <c r="F39" i="8"/>
  <c r="E40" i="8"/>
  <c r="F40" i="8"/>
  <c r="E41" i="8"/>
  <c r="F41" i="8"/>
  <c r="E42" i="8"/>
  <c r="F42" i="8"/>
  <c r="E43" i="8"/>
  <c r="F43" i="8"/>
  <c r="E44" i="8"/>
  <c r="F44" i="8"/>
  <c r="E45" i="8"/>
  <c r="F45" i="8"/>
  <c r="E46" i="8"/>
  <c r="F46" i="8"/>
  <c r="E47" i="8"/>
  <c r="F47" i="8"/>
  <c r="E48" i="8"/>
  <c r="F48" i="8"/>
  <c r="E49" i="8"/>
  <c r="F49" i="8"/>
  <c r="E50" i="8"/>
  <c r="F50" i="8"/>
  <c r="E51" i="8"/>
  <c r="F51" i="8"/>
  <c r="E52" i="8"/>
  <c r="F52" i="8"/>
  <c r="C53" i="8"/>
  <c r="D53" i="8"/>
  <c r="E53" i="8" s="1"/>
  <c r="D56" i="7"/>
  <c r="C56" i="7"/>
  <c r="E56" i="7" s="1"/>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53" i="8" l="1"/>
  <c r="F5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<sst xmlns="http://schemas.openxmlformats.org/spreadsheetml/2006/main" count="13220" uniqueCount="2822">
  <si>
    <t>STATE_FULL</t>
  </si>
  <si>
    <t>STATE</t>
  </si>
  <si>
    <t>COUNTY</t>
  </si>
  <si>
    <t>ADDRESS</t>
  </si>
  <si>
    <t>CITY</t>
  </si>
  <si>
    <t>ZIP_CODE</t>
  </si>
  <si>
    <t>AHA_ID</t>
  </si>
  <si>
    <t>HOSPITAL_NAME</t>
  </si>
  <si>
    <t>TOTAL_BEDS</t>
  </si>
  <si>
    <t>BURN_BEDS</t>
  </si>
  <si>
    <t>TRAUMA_ADULT</t>
  </si>
  <si>
    <t>TRAUMA_PEDS</t>
  </si>
  <si>
    <t>BURN_ADULT</t>
  </si>
  <si>
    <t>BURN_PEDS</t>
  </si>
  <si>
    <t>ACS_VERIFIED</t>
  </si>
  <si>
    <t>ADULT_TRAUMA_L1</t>
  </si>
  <si>
    <t>ADULT_TRAUMA_L2</t>
  </si>
  <si>
    <t>PEDS_TRAUMA_L1</t>
  </si>
  <si>
    <t>PEDS_TRAUMA_L2</t>
  </si>
  <si>
    <t>ABA_VERIFIED</t>
  </si>
  <si>
    <t>TC_STATE_DESIGNATED</t>
  </si>
  <si>
    <t>BC_STATE_DESIGNATED</t>
  </si>
  <si>
    <t>PHONE</t>
  </si>
  <si>
    <t>Alaska</t>
  </si>
  <si>
    <t>AK</t>
  </si>
  <si>
    <t>Anchorage</t>
  </si>
  <si>
    <t>4315 Diplomacy Dr</t>
  </si>
  <si>
    <t>Alaska Native Medical Center</t>
  </si>
  <si>
    <t>Yes</t>
  </si>
  <si>
    <t>(907) 563-2662</t>
  </si>
  <si>
    <t>3200 Providence Dr</t>
  </si>
  <si>
    <t>Providence Alaska Medical Center/Children's Hospital at Providence</t>
  </si>
  <si>
    <t>(907) 562-2211</t>
  </si>
  <si>
    <t>Alabama</t>
  </si>
  <si>
    <t>AL</t>
  </si>
  <si>
    <t>Houston</t>
  </si>
  <si>
    <t>1108 Ross Clark Cir</t>
  </si>
  <si>
    <t>Dothan</t>
  </si>
  <si>
    <t>Southeast Alabama Medical Center</t>
  </si>
  <si>
    <t>No</t>
  </si>
  <si>
    <t xml:space="preserve">Yes </t>
  </si>
  <si>
    <t>(334) 793-8111</t>
  </si>
  <si>
    <t>Jefferson</t>
  </si>
  <si>
    <t>619 19th St S</t>
  </si>
  <si>
    <t>Birmingham</t>
  </si>
  <si>
    <t>University of Alabama at Birmingham Hospital (UAB Burn Center)</t>
  </si>
  <si>
    <t>(205) 934-3411</t>
  </si>
  <si>
    <t>1600 7th Ave South</t>
  </si>
  <si>
    <t>Children's of Alabama (Children's of Alabama Burn Center)</t>
  </si>
  <si>
    <t>(205) 638-9100</t>
  </si>
  <si>
    <t>Madison</t>
  </si>
  <si>
    <t>101 Sivley Rd</t>
  </si>
  <si>
    <t>Huntsville</t>
  </si>
  <si>
    <t xml:space="preserve">Huntsville Hospital </t>
  </si>
  <si>
    <t>(256) 265-1000</t>
  </si>
  <si>
    <t>Mobile</t>
  </si>
  <si>
    <t>2451 University Hospital Dr</t>
  </si>
  <si>
    <t>USA Health University Hospital (Arnold Luterman Regional Burn Center)</t>
  </si>
  <si>
    <t>(251) 471-7000</t>
  </si>
  <si>
    <t>Montgomery</t>
  </si>
  <si>
    <t>2105 E South Blvd</t>
  </si>
  <si>
    <t xml:space="preserve">Baptist Medical Center South </t>
  </si>
  <si>
    <t>(334) 288-2100</t>
  </si>
  <si>
    <t>Arizona</t>
  </si>
  <si>
    <t>AZ</t>
  </si>
  <si>
    <t>Coconino</t>
  </si>
  <si>
    <t>1200 N Beaver St</t>
  </si>
  <si>
    <t>Flagstaff</t>
  </si>
  <si>
    <t>Flagstaff Medical Center</t>
  </si>
  <si>
    <t>(928) 779-3366</t>
  </si>
  <si>
    <t>Maricopa</t>
  </si>
  <si>
    <t>1955 W Frye Rd</t>
  </si>
  <si>
    <t>Chandler</t>
  </si>
  <si>
    <t>Chandler Regional Medical Center</t>
  </si>
  <si>
    <t>(480) 728-3000</t>
  </si>
  <si>
    <t>5555 W Thunderbird Rd</t>
  </si>
  <si>
    <t>Glendale</t>
  </si>
  <si>
    <t>Banner Thunderbird Medical Center</t>
  </si>
  <si>
    <t>(602) 865-5555</t>
  </si>
  <si>
    <t>13677 W McDowell Rd</t>
  </si>
  <si>
    <t>Goodyear</t>
  </si>
  <si>
    <t>Abrazo West Campus</t>
  </si>
  <si>
    <t>(623) 882-1500</t>
  </si>
  <si>
    <t>1400 S Dobson Rd</t>
  </si>
  <si>
    <t>Mesa</t>
  </si>
  <si>
    <t>Banner Desert Medical Center/Banner Children's at Desert</t>
  </si>
  <si>
    <t>(480) 412-3000</t>
  </si>
  <si>
    <t>1111 E McDowell Rd</t>
  </si>
  <si>
    <t>Phoenix</t>
  </si>
  <si>
    <t>Banner University Medical Center - Phoenix</t>
  </si>
  <si>
    <t>(602) 239-2000</t>
  </si>
  <si>
    <t>350 W Thomas Rd</t>
  </si>
  <si>
    <t>St. Joseph's Hospital and Medical Center</t>
  </si>
  <si>
    <t>(602) 406-3000</t>
  </si>
  <si>
    <t>19829 North 27th Ave</t>
  </si>
  <si>
    <t>HonorHealth Deer Valley Medical Center</t>
  </si>
  <si>
    <t>(623) 879-6100</t>
  </si>
  <si>
    <t>250 E Dunlap Ave</t>
  </si>
  <si>
    <t>HonorHealth John C. Lincoln Medical Center</t>
  </si>
  <si>
    <t>(602) 943-2381</t>
  </si>
  <si>
    <t>1919 E Thomas Rd</t>
  </si>
  <si>
    <t>Phoenix Children's Hospital</t>
  </si>
  <si>
    <t>(602) 933-1000</t>
  </si>
  <si>
    <t>2601 E Roosevelt St</t>
  </si>
  <si>
    <t>Valleywise Health (Arizona Burn Center)</t>
  </si>
  <si>
    <t>(602) 344-5011</t>
  </si>
  <si>
    <t>7400 E Osborn Rd</t>
  </si>
  <si>
    <t>Scottsdale</t>
  </si>
  <si>
    <t>HonorHealth Scottsdale Osborn Medical Center</t>
  </si>
  <si>
    <t>(480) 882-4000</t>
  </si>
  <si>
    <t>Pima</t>
  </si>
  <si>
    <t>1501 N Campbell Ave</t>
  </si>
  <si>
    <t>Tucson</t>
  </si>
  <si>
    <t>Banner University Medical Center - Tucson (Burn Unit at Banner)</t>
  </si>
  <si>
    <t xml:space="preserve">No </t>
  </si>
  <si>
    <t>(520) 694-0111</t>
  </si>
  <si>
    <t>350 N Wilmot Rd</t>
  </si>
  <si>
    <t>Carondelet St. Joseph's Hospital</t>
  </si>
  <si>
    <t>(520) 873-3000</t>
  </si>
  <si>
    <t>Arkansas</t>
  </si>
  <si>
    <t>AR</t>
  </si>
  <si>
    <t>Garland</t>
  </si>
  <si>
    <t>300 Werner St</t>
  </si>
  <si>
    <t>Hot Springs</t>
  </si>
  <si>
    <t>CHI St. Vincent Hospital Hot Springs</t>
  </si>
  <si>
    <t>(501) 622-1000</t>
  </si>
  <si>
    <t>Pulaski</t>
  </si>
  <si>
    <t>1 Children's Way</t>
  </si>
  <si>
    <t xml:space="preserve">Little Rock </t>
  </si>
  <si>
    <t>Arkansas Children's Hospital (Arkansas Children's Hospital Burn Center)</t>
  </si>
  <si>
    <t>(501) 364-1323</t>
  </si>
  <si>
    <t>4301 W Markham St</t>
  </si>
  <si>
    <t>UAMS Medical Center</t>
  </si>
  <si>
    <t>(501) 686-7000</t>
  </si>
  <si>
    <t>9601 Baptist Health Dr</t>
  </si>
  <si>
    <t>Little Rock</t>
  </si>
  <si>
    <t>Baptist Health Medical Center</t>
  </si>
  <si>
    <t>(501) 202-2000</t>
  </si>
  <si>
    <t>2 St Vincent Circle</t>
  </si>
  <si>
    <t xml:space="preserve">CHI St. Vincent Infirmary </t>
  </si>
  <si>
    <t>(501) 552-3000</t>
  </si>
  <si>
    <t>Washington</t>
  </si>
  <si>
    <t>3215 N Northhills Blvd</t>
  </si>
  <si>
    <t>Fayetteville</t>
  </si>
  <si>
    <t>Washington Regional Medical Center</t>
  </si>
  <si>
    <t>(479) 463-1000</t>
  </si>
  <si>
    <t>California</t>
  </si>
  <si>
    <t>CA</t>
  </si>
  <si>
    <t>Alameda</t>
  </si>
  <si>
    <t>1411 East 31st St</t>
  </si>
  <si>
    <t>Oakland</t>
  </si>
  <si>
    <t>Highland Hospital</t>
  </si>
  <si>
    <t>(510) 437-4800</t>
  </si>
  <si>
    <t>20103 Lake Chabot Rd</t>
  </si>
  <si>
    <t>Castro Valley</t>
  </si>
  <si>
    <t>Sutter Health Eden Medical Center</t>
  </si>
  <si>
    <t>(510) 537-1234</t>
  </si>
  <si>
    <t>747 52nd St</t>
  </si>
  <si>
    <t>UCSF Benioff Children's Hospital Oakland</t>
  </si>
  <si>
    <t>(510) 428-3000</t>
  </si>
  <si>
    <t xml:space="preserve">Butte </t>
  </si>
  <si>
    <t>1531 Esplanade</t>
  </si>
  <si>
    <t>Chico</t>
  </si>
  <si>
    <t>Enloe Medical Center</t>
  </si>
  <si>
    <t>(530) 332-7300</t>
  </si>
  <si>
    <t>Contra Costa</t>
  </si>
  <si>
    <t>1601 Ygnacio Valley Rd</t>
  </si>
  <si>
    <t>Walnut Creek</t>
  </si>
  <si>
    <t>John Muir Medical Center, Walnut Creek</t>
  </si>
  <si>
    <t>(925) 939-3000</t>
  </si>
  <si>
    <t>Fresno</t>
  </si>
  <si>
    <t>2823 Fresno St</t>
  </si>
  <si>
    <t>Community Regional Medical Center (Leon S. Peters Burn Center)</t>
  </si>
  <si>
    <t>(559) 459-6000</t>
  </si>
  <si>
    <t>Kern</t>
  </si>
  <si>
    <t>420 34th St</t>
  </si>
  <si>
    <t>Bakersfield</t>
  </si>
  <si>
    <t xml:space="preserve">The Grossman Burn Center at Bakersfield Memorial Hospital </t>
  </si>
  <si>
    <t>(661) 323-2876</t>
  </si>
  <si>
    <t>Los Angeles</t>
  </si>
  <si>
    <t>1600 West Avenue J</t>
  </si>
  <si>
    <t>Lancaster</t>
  </si>
  <si>
    <t xml:space="preserve">Antelope Valley Hospital </t>
  </si>
  <si>
    <t>(661) 949-5000</t>
  </si>
  <si>
    <t>8700 Beverly Blvd</t>
  </si>
  <si>
    <t>West Hollywood</t>
  </si>
  <si>
    <t>Cedar-Sinai Medical Center</t>
  </si>
  <si>
    <t>(310) 423-5000</t>
  </si>
  <si>
    <t>4650 Sunset Blvd</t>
  </si>
  <si>
    <t xml:space="preserve">Los Angeles </t>
  </si>
  <si>
    <t>Children's Hospital Los Angeles</t>
  </si>
  <si>
    <t>(323) 660-2450</t>
  </si>
  <si>
    <t>1798 North Garey Ave</t>
  </si>
  <si>
    <t>Pomona</t>
  </si>
  <si>
    <t>Pomona Valley Hospital Medical Center</t>
  </si>
  <si>
    <t>(909) 865-9500</t>
  </si>
  <si>
    <t>3630 East Imperial Hwy</t>
  </si>
  <si>
    <t>Lynwood</t>
  </si>
  <si>
    <t>St. Francis Medical Center Lynwood</t>
  </si>
  <si>
    <t>(310) 900-8900</t>
  </si>
  <si>
    <t>15031 Rinaldi St</t>
  </si>
  <si>
    <t>Mission Hills</t>
  </si>
  <si>
    <t>Providence Holy Cross Medical Center</t>
  </si>
  <si>
    <t>(818) 365-8051</t>
  </si>
  <si>
    <t>757 Westwood Plaza</t>
  </si>
  <si>
    <t>Ronald Reagan UCLA Medical Center</t>
  </si>
  <si>
    <t>(310) 825-9111</t>
  </si>
  <si>
    <t>7300 Medical Center Dr</t>
  </si>
  <si>
    <t>West Hills</t>
  </si>
  <si>
    <t xml:space="preserve">The Grossman Burn Center at West Hills Hospital &amp; Medical Center </t>
  </si>
  <si>
    <t>(818) 676-4177</t>
  </si>
  <si>
    <t>3330 Lomita Blvd</t>
  </si>
  <si>
    <t>Torrance</t>
  </si>
  <si>
    <t>Torrance Memorial Burn Center</t>
  </si>
  <si>
    <t>(310) 517-4622</t>
  </si>
  <si>
    <t>1401 S Grand Ave</t>
  </si>
  <si>
    <t>California Hospital Medical Center</t>
  </si>
  <si>
    <t>(213) 748-2411</t>
  </si>
  <si>
    <t>18300 Roscoe Blvd</t>
  </si>
  <si>
    <t xml:space="preserve">Northridge </t>
  </si>
  <si>
    <t>Northridge Hospital Medical Center</t>
  </si>
  <si>
    <t>(818) 885-8500</t>
  </si>
  <si>
    <t>1000 W Carson St</t>
  </si>
  <si>
    <t>Harbor-UCLA Medical Center</t>
  </si>
  <si>
    <t>(310)222-2345</t>
  </si>
  <si>
    <t>23845 McBean Pkwy</t>
  </si>
  <si>
    <t>Valencia</t>
  </si>
  <si>
    <t>Henry Mayo Newhall Hospital</t>
  </si>
  <si>
    <t>(661) 200-2000</t>
  </si>
  <si>
    <t>100 W California Blvd</t>
  </si>
  <si>
    <t>Pasadena</t>
  </si>
  <si>
    <t>Huntington Hospital</t>
  </si>
  <si>
    <t>(626) 397-5000</t>
  </si>
  <si>
    <t>1200 N State St</t>
  </si>
  <si>
    <t>LAC + USC Medical Center (LAC + USC Regional Burn Center)</t>
  </si>
  <si>
    <t>(323) 409-1000</t>
  </si>
  <si>
    <t>2801 Atlantic Ave</t>
  </si>
  <si>
    <t>Long Beach</t>
  </si>
  <si>
    <t>Long Beach Medical Center</t>
  </si>
  <si>
    <t>(562) 933-2000</t>
  </si>
  <si>
    <t>1050 Linden Ave</t>
  </si>
  <si>
    <t>St. Mary Medical Center Long Beach</t>
  </si>
  <si>
    <t>(562) 491-9000</t>
  </si>
  <si>
    <t>Madera</t>
  </si>
  <si>
    <t>9300 Valley Children's Place</t>
  </si>
  <si>
    <t>Valley Children's Healthcare</t>
  </si>
  <si>
    <t>(559) 353-3000</t>
  </si>
  <si>
    <t xml:space="preserve">Monterey </t>
  </si>
  <si>
    <t>1441 Constitution Blvd</t>
  </si>
  <si>
    <t xml:space="preserve">Salinas </t>
  </si>
  <si>
    <t>Natividad Medical Center</t>
  </si>
  <si>
    <t>(831) 647-7611</t>
  </si>
  <si>
    <t>Orange</t>
  </si>
  <si>
    <t>27700 Medical Center Rd</t>
  </si>
  <si>
    <t>Mission Viejo</t>
  </si>
  <si>
    <t>Providence Mission Hospital</t>
  </si>
  <si>
    <t>(949) 364-1400</t>
  </si>
  <si>
    <t>101 The City Dr South</t>
  </si>
  <si>
    <t>UC Irvine Health (UCI Regional Burn Center)</t>
  </si>
  <si>
    <t>(714) 456-6011</t>
  </si>
  <si>
    <t xml:space="preserve">Orange </t>
  </si>
  <si>
    <t>1201 West La Veta Ave</t>
  </si>
  <si>
    <t>Children's Hospital of Orange County</t>
  </si>
  <si>
    <t>(714) 997-3000</t>
  </si>
  <si>
    <t>1001 North Tustin Ave</t>
  </si>
  <si>
    <t>Santa Ana</t>
  </si>
  <si>
    <t>Orange County Global Medical Center (Orange County Burn Center)</t>
  </si>
  <si>
    <t>(714) 953-3500</t>
  </si>
  <si>
    <t>Placer</t>
  </si>
  <si>
    <t>1 Medical Plaza Dr</t>
  </si>
  <si>
    <t>Roseville</t>
  </si>
  <si>
    <t>Sutter Roseville Medical Center</t>
  </si>
  <si>
    <t>(916) 781-1000</t>
  </si>
  <si>
    <t>Riverside</t>
  </si>
  <si>
    <t>1150 N Indian Canyon Dr</t>
  </si>
  <si>
    <t>Palm Springs</t>
  </si>
  <si>
    <t>Desert Regional Medical Center</t>
  </si>
  <si>
    <t>(760) 323-6511</t>
  </si>
  <si>
    <t xml:space="preserve">Riverside </t>
  </si>
  <si>
    <t>4445 Magnolia Ave</t>
  </si>
  <si>
    <t>HCA Riverside Community Hospital</t>
  </si>
  <si>
    <t>(951) 788-3000</t>
  </si>
  <si>
    <t>36485 Inland Valley Rd</t>
  </si>
  <si>
    <t>Wildomar</t>
  </si>
  <si>
    <t>Inland Valley Medical Center</t>
  </si>
  <si>
    <t>(951) 677-1111</t>
  </si>
  <si>
    <t>26520 Cactus Avenue</t>
  </si>
  <si>
    <t>Moreno Valley</t>
  </si>
  <si>
    <t>Riverside University Health System Medical Center</t>
  </si>
  <si>
    <t>(951) 486-4000</t>
  </si>
  <si>
    <t xml:space="preserve">Sacramento </t>
  </si>
  <si>
    <t>6501 Coyle Ave</t>
  </si>
  <si>
    <t>Carmichael</t>
  </si>
  <si>
    <t>Mercy San Juan Medical Center</t>
  </si>
  <si>
    <t>(916) 537-5000</t>
  </si>
  <si>
    <t>6600 Bruceville Rd</t>
  </si>
  <si>
    <t>Sacramento</t>
  </si>
  <si>
    <t>Kaiser Permanente South Sacramento Medical Center</t>
  </si>
  <si>
    <t>(916) 688-2430</t>
  </si>
  <si>
    <t>2315 Stockton Blvd</t>
  </si>
  <si>
    <t>UC Davis Medical Center (UC Davis Regional Burn Center)</t>
  </si>
  <si>
    <t>(916) 734-2011</t>
  </si>
  <si>
    <t>2425 Stockton Blvd</t>
  </si>
  <si>
    <t>Shriners Burn Center at Shriners Hospitals for Children - Nothern California</t>
  </si>
  <si>
    <t>(916) 453-2000</t>
  </si>
  <si>
    <t>San Bernardino</t>
  </si>
  <si>
    <t>400 N  Pepper Ave</t>
  </si>
  <si>
    <t>Colton</t>
  </si>
  <si>
    <t>Arrowhead Regional Medical Center (Edward G. Hirschman Burn Center)</t>
  </si>
  <si>
    <t>(909) 580-1000</t>
  </si>
  <si>
    <t>11234 Anderson St</t>
  </si>
  <si>
    <t>Loma Linda</t>
  </si>
  <si>
    <t>Loma Linda University Medical Center/Loma Linda University Children's Hospital</t>
  </si>
  <si>
    <t>(909) 558-4000</t>
  </si>
  <si>
    <t>San Diego</t>
  </si>
  <si>
    <t>2185 West Citracado Pkwy</t>
  </si>
  <si>
    <t>Escondido</t>
  </si>
  <si>
    <t>Palomar Medical Center Escondido</t>
  </si>
  <si>
    <t>(760) 739-3000</t>
  </si>
  <si>
    <t>3020 Children's Way</t>
  </si>
  <si>
    <t>Rady Children's Hospital - San Diego</t>
  </si>
  <si>
    <t>(858) 576-1700</t>
  </si>
  <si>
    <t>9888 Genessee Ave</t>
  </si>
  <si>
    <t>La Jolla</t>
  </si>
  <si>
    <t>Scripps Memorial Hospital</t>
  </si>
  <si>
    <t>(858) 626-4123</t>
  </si>
  <si>
    <t>4077 5th Ave</t>
  </si>
  <si>
    <t>Scripps Mercy Hospital</t>
  </si>
  <si>
    <t>(619) 294-8111</t>
  </si>
  <si>
    <t>7901 Frost St</t>
  </si>
  <si>
    <t>Sharp Memorial Hospital</t>
  </si>
  <si>
    <t>(858) 939-3400</t>
  </si>
  <si>
    <t>200 W Arbor Dr</t>
  </si>
  <si>
    <t>UC San Diego Medical Center (UCSD Regional Burn Center)</t>
  </si>
  <si>
    <t>(619) 543-6222</t>
  </si>
  <si>
    <t xml:space="preserve">San Francisco </t>
  </si>
  <si>
    <t>1001 Potrero Ave</t>
  </si>
  <si>
    <t>San Francisco</t>
  </si>
  <si>
    <t xml:space="preserve">Zuckerberg San Francisco General Hospital </t>
  </si>
  <si>
    <t>(628) 206-8000</t>
  </si>
  <si>
    <t xml:space="preserve">900 Hyde St </t>
  </si>
  <si>
    <t>Bothin Burn Center at St. Francis Memorial Hospital</t>
  </si>
  <si>
    <t>(415) 353-6000</t>
  </si>
  <si>
    <t>San Joaquin</t>
  </si>
  <si>
    <t>500 West Hospital Rd</t>
  </si>
  <si>
    <t>French Camp</t>
  </si>
  <si>
    <t>San Joaquin General Hospital</t>
  </si>
  <si>
    <t>(209) 468-6000</t>
  </si>
  <si>
    <t>Santa Clara</t>
  </si>
  <si>
    <t>300 Pasteur Dr</t>
  </si>
  <si>
    <t>Palo Alto</t>
  </si>
  <si>
    <t>Stanford Health Care/Lucile Packard Children's Hospital Stanford</t>
  </si>
  <si>
    <t>(650) 723-4000</t>
  </si>
  <si>
    <t>Santa Barbara</t>
  </si>
  <si>
    <t>400 W Pueblo St</t>
  </si>
  <si>
    <t>Santa Barbara Cottage Hospital</t>
  </si>
  <si>
    <t>(805) 682-7111</t>
  </si>
  <si>
    <t>751 South Bascom Ave</t>
  </si>
  <si>
    <t>San Jose</t>
  </si>
  <si>
    <t>Santa Clara Valley Medical Center (Santa Clara Valley Medical Center Regional Burn Center)</t>
  </si>
  <si>
    <t>(408) 885-5000</t>
  </si>
  <si>
    <t xml:space="preserve">Santa Clara </t>
  </si>
  <si>
    <t>225 N Jackson Ave</t>
  </si>
  <si>
    <t>HCA Regional Medical Center</t>
  </si>
  <si>
    <t>(408) 259-5000</t>
  </si>
  <si>
    <t>Shasta</t>
  </si>
  <si>
    <t>2175 Rosaline Ave</t>
  </si>
  <si>
    <t>Redding</t>
  </si>
  <si>
    <t>Mercy Medical Center Redding</t>
  </si>
  <si>
    <t>(530) 225-6000</t>
  </si>
  <si>
    <t>Solano</t>
  </si>
  <si>
    <t>1 Quality Dr</t>
  </si>
  <si>
    <t>Vacaville</t>
  </si>
  <si>
    <t>Kaiser Permanente Vacaville Medical Center</t>
  </si>
  <si>
    <t>(707) 624-4000</t>
  </si>
  <si>
    <t>1200 B. Gale Wilson Blvd</t>
  </si>
  <si>
    <t>Fairfield</t>
  </si>
  <si>
    <t>NorthBay Medical Center</t>
  </si>
  <si>
    <t>(707) 646-5000</t>
  </si>
  <si>
    <t>Sonoma</t>
  </si>
  <si>
    <t>1165 Montgomery Dr</t>
  </si>
  <si>
    <t>Santa Rosa</t>
  </si>
  <si>
    <t>Santa Rosa Memorial Hospital</t>
  </si>
  <si>
    <t>(707) 522-4304</t>
  </si>
  <si>
    <t>Stanislaus</t>
  </si>
  <si>
    <t>1441 Florida Ave</t>
  </si>
  <si>
    <t>Modesto</t>
  </si>
  <si>
    <t>Doctors Medical Center</t>
  </si>
  <si>
    <t>(209) 578-1211</t>
  </si>
  <si>
    <t>1700 Coffee Rd</t>
  </si>
  <si>
    <t>Memorial Medical Center</t>
  </si>
  <si>
    <t>(209) 526-4500</t>
  </si>
  <si>
    <t>Ventura</t>
  </si>
  <si>
    <t>300 Hillmont Ave</t>
  </si>
  <si>
    <t xml:space="preserve">Ventura County Medical Center </t>
  </si>
  <si>
    <t>(805) 652-6000</t>
  </si>
  <si>
    <t xml:space="preserve">Ventura </t>
  </si>
  <si>
    <t>215 West Janss Rd</t>
  </si>
  <si>
    <t>Thousand Oaks</t>
  </si>
  <si>
    <t>Los Robles Hospital and Medical Center</t>
  </si>
  <si>
    <t>(805)370-4421</t>
  </si>
  <si>
    <t>Colorado</t>
  </si>
  <si>
    <t>CO</t>
  </si>
  <si>
    <t>Adams</t>
  </si>
  <si>
    <t>13123 East 16th Ave</t>
  </si>
  <si>
    <t>Aurora</t>
  </si>
  <si>
    <t>Children's Hospital Colorado (Children's Hospital Colorado Burn Center)</t>
  </si>
  <si>
    <t>(720) 777-1234</t>
  </si>
  <si>
    <t>12605 E 16th Ave</t>
  </si>
  <si>
    <t>University of Colorado Hospital (Burn &amp; Frostbite Center at UCHealth)</t>
  </si>
  <si>
    <t>(720) 848-0000</t>
  </si>
  <si>
    <t>9191 Grant St</t>
  </si>
  <si>
    <t>Thornton</t>
  </si>
  <si>
    <t>North Suburban Medical Center</t>
  </si>
  <si>
    <t>(303) 451-7800</t>
  </si>
  <si>
    <t>Arapahoe</t>
  </si>
  <si>
    <t>501 E Hampden Ave</t>
  </si>
  <si>
    <t>Englewood</t>
  </si>
  <si>
    <t>Swedish Medical Center (Burn and Reconstructive Centers of Colorado)</t>
  </si>
  <si>
    <t>(303) 788-5000</t>
  </si>
  <si>
    <t>1501 South Potomac St</t>
  </si>
  <si>
    <t xml:space="preserve">Medical Center of Aurora </t>
  </si>
  <si>
    <t>(303) 695-2600</t>
  </si>
  <si>
    <t>7700 S Broadway St</t>
  </si>
  <si>
    <t>Littleton</t>
  </si>
  <si>
    <t xml:space="preserve">Littleton Adventist Hospital </t>
  </si>
  <si>
    <t>(303) 730-8900</t>
  </si>
  <si>
    <t>Boulder</t>
  </si>
  <si>
    <t>200 Exempla Circle</t>
  </si>
  <si>
    <t xml:space="preserve">Lafayette </t>
  </si>
  <si>
    <t>Good Samaritan Medical Center</t>
  </si>
  <si>
    <t>(303) 689-4000</t>
  </si>
  <si>
    <t>4747 Arapahoe Ave</t>
  </si>
  <si>
    <t>Boulder Community Foothills Hospital</t>
  </si>
  <si>
    <t>(720) 854-7000</t>
  </si>
  <si>
    <t>Denver</t>
  </si>
  <si>
    <t>777 Bannock St</t>
  </si>
  <si>
    <t>Denver Health Medical Center</t>
  </si>
  <si>
    <t>(303) 436-6000</t>
  </si>
  <si>
    <t>Douglas</t>
  </si>
  <si>
    <t>10101 Ridge Gale Pkwy</t>
  </si>
  <si>
    <t>Lone Tree</t>
  </si>
  <si>
    <t xml:space="preserve">Sky Ridge Medical Center </t>
  </si>
  <si>
    <t>(720) 225-1000</t>
  </si>
  <si>
    <t>9395 Crown Crest Blvd</t>
  </si>
  <si>
    <t>Parker</t>
  </si>
  <si>
    <t>Parker Adventist Hospital</t>
  </si>
  <si>
    <t>(303) 269-4000</t>
  </si>
  <si>
    <t>El Paso</t>
  </si>
  <si>
    <t>2222 N Nevada Ave</t>
  </si>
  <si>
    <t>Colorado Springs</t>
  </si>
  <si>
    <t>Penrose Hospital</t>
  </si>
  <si>
    <t>(719) 776-5000</t>
  </si>
  <si>
    <t>1400 E Boulder St</t>
  </si>
  <si>
    <t>UCHealth Memorial Hospital</t>
  </si>
  <si>
    <t>(719) 365-5000</t>
  </si>
  <si>
    <t>4090 Briargate Pkwy</t>
  </si>
  <si>
    <t>Children's Hospital of Colorado at Memorial</t>
  </si>
  <si>
    <t>(719) 305-1234</t>
  </si>
  <si>
    <t>11600 W 2nd Pl</t>
  </si>
  <si>
    <t>Lakewood</t>
  </si>
  <si>
    <t>St. Anthony Hospital</t>
  </si>
  <si>
    <t>(720) 321-0000</t>
  </si>
  <si>
    <t>8300 W 38th Ave</t>
  </si>
  <si>
    <t>Wheat Ridge</t>
  </si>
  <si>
    <t>Lutheran Medical Center</t>
  </si>
  <si>
    <t>(303) 425-4500</t>
  </si>
  <si>
    <t>Larimer</t>
  </si>
  <si>
    <t>2500 Rocky Mountain Ave</t>
  </si>
  <si>
    <t>Loveland</t>
  </si>
  <si>
    <t>UCHealth Medical Center of the Rockies</t>
  </si>
  <si>
    <t>(970) 624-2500</t>
  </si>
  <si>
    <t>2635 N 7th St</t>
  </si>
  <si>
    <t>Grand Junction</t>
  </si>
  <si>
    <t>St. Mary's Hospital and Medical Center</t>
  </si>
  <si>
    <t>(970) 298-2273</t>
  </si>
  <si>
    <t>Weld</t>
  </si>
  <si>
    <t>1801 16th St</t>
  </si>
  <si>
    <t>Greeley</t>
  </si>
  <si>
    <t>North Colorado Medical Center (Western States Burn Center)</t>
  </si>
  <si>
    <t>(970) 810-4121</t>
  </si>
  <si>
    <t>Connecticut</t>
  </si>
  <si>
    <t>CT</t>
  </si>
  <si>
    <t>267 Grant St</t>
  </si>
  <si>
    <t>Bridgeport</t>
  </si>
  <si>
    <t>06610</t>
  </si>
  <si>
    <t>Bridgeport Hospital (The Connecticut Burn Center)</t>
  </si>
  <si>
    <t>(203) 384-3000</t>
  </si>
  <si>
    <t>24 Hospital Ave</t>
  </si>
  <si>
    <t>Danbury</t>
  </si>
  <si>
    <t>06810</t>
  </si>
  <si>
    <t>Danbury Hospital</t>
  </si>
  <si>
    <t>(203) 739-7000</t>
  </si>
  <si>
    <t>34 Maple St</t>
  </si>
  <si>
    <t>Norwalk</t>
  </si>
  <si>
    <t>06856</t>
  </si>
  <si>
    <t>Norwalk Hospital</t>
  </si>
  <si>
    <t>(203) 852-2000</t>
  </si>
  <si>
    <t>2800 Main St</t>
  </si>
  <si>
    <t>06606</t>
  </si>
  <si>
    <t xml:space="preserve">St. Vincent's Medical Center </t>
  </si>
  <si>
    <t>(203) 576-6000</t>
  </si>
  <si>
    <t>1 Hospital Plz</t>
  </si>
  <si>
    <t>Stamford</t>
  </si>
  <si>
    <t>06904</t>
  </si>
  <si>
    <t>Stamford Hospital</t>
  </si>
  <si>
    <t>(203) 276-1000</t>
  </si>
  <si>
    <t>Hartford</t>
  </si>
  <si>
    <t>282 Washington St</t>
  </si>
  <si>
    <t>06106</t>
  </si>
  <si>
    <t>Connecticut Children's Medical Center</t>
  </si>
  <si>
    <t>(860) 545-9000</t>
  </si>
  <si>
    <t>80 Seymour St</t>
  </si>
  <si>
    <t>06102</t>
  </si>
  <si>
    <t>Hartford Hospital</t>
  </si>
  <si>
    <t>114 Woodland St</t>
  </si>
  <si>
    <t>06105</t>
  </si>
  <si>
    <t>Saint Francis Hospital and Medical Center</t>
  </si>
  <si>
    <t>(860) 714-4000</t>
  </si>
  <si>
    <t>New Haven</t>
  </si>
  <si>
    <t>56 Franklin St</t>
  </si>
  <si>
    <t>Waterbury</t>
  </si>
  <si>
    <t>06706</t>
  </si>
  <si>
    <t>Saint Mary's Hospital</t>
  </si>
  <si>
    <t>(203) 709-6000</t>
  </si>
  <si>
    <t>64 Robbins St</t>
  </si>
  <si>
    <t>06708</t>
  </si>
  <si>
    <t>Waterbury Hospital</t>
  </si>
  <si>
    <t>(203) 573-6000</t>
  </si>
  <si>
    <t>20 York St</t>
  </si>
  <si>
    <t>06510</t>
  </si>
  <si>
    <t>Yale-New Haven Hospital</t>
  </si>
  <si>
    <t>(203) 688-4242</t>
  </si>
  <si>
    <t>1450 Chapel St</t>
  </si>
  <si>
    <t>06511</t>
  </si>
  <si>
    <t>Yale-New Haven Hospital-Saint Raphael</t>
  </si>
  <si>
    <t>(203) 789-3000</t>
  </si>
  <si>
    <t>Delaware</t>
  </si>
  <si>
    <t>DE</t>
  </si>
  <si>
    <t>New Castle</t>
  </si>
  <si>
    <t>4755 Ogletown-Stanton Rd</t>
  </si>
  <si>
    <t>Newark</t>
  </si>
  <si>
    <t>ChristianaCare</t>
  </si>
  <si>
    <t>(302) 733-1000</t>
  </si>
  <si>
    <t>1600 Rockland Rd</t>
  </si>
  <si>
    <t>Wilmington</t>
  </si>
  <si>
    <t xml:space="preserve">Nemours Children's Hospital </t>
  </si>
  <si>
    <t>(302) 651-4200</t>
  </si>
  <si>
    <t>District of Columbia</t>
  </si>
  <si>
    <t>DC</t>
  </si>
  <si>
    <t>110 Irving St</t>
  </si>
  <si>
    <t>MedStar Washington Hospital Center (The Burn Center at MedStar Washington Hospital Center)</t>
  </si>
  <si>
    <t>(202) 877-7000</t>
  </si>
  <si>
    <t>900 23rd St</t>
  </si>
  <si>
    <t>George Washington University Hospital</t>
  </si>
  <si>
    <t>(202) 715-4000</t>
  </si>
  <si>
    <t>2041 Georgia Ave</t>
  </si>
  <si>
    <t>Howard University Hospital</t>
  </si>
  <si>
    <t>(202) 865-6100</t>
  </si>
  <si>
    <t>111 Michigan Ave</t>
  </si>
  <si>
    <t>Children's National Health System (Children's National Trauma and Burn Center)</t>
  </si>
  <si>
    <t>(202) 476-5000</t>
  </si>
  <si>
    <t>Florida</t>
  </si>
  <si>
    <t>FL</t>
  </si>
  <si>
    <t>Alachua</t>
  </si>
  <si>
    <t>1600 SW Archer Rd</t>
  </si>
  <si>
    <t>Gainesville</t>
  </si>
  <si>
    <t>UF Health Shands Hospital (UF Health Shands Burn Center)</t>
  </si>
  <si>
    <t>(352) 265-0111</t>
  </si>
  <si>
    <t>Bay</t>
  </si>
  <si>
    <t>615 N Bonita Ave</t>
  </si>
  <si>
    <t>Panama City</t>
  </si>
  <si>
    <t>Ascension Sacred Heart Bay</t>
  </si>
  <si>
    <t>(850) 769-1511</t>
  </si>
  <si>
    <t>Brevard</t>
  </si>
  <si>
    <t>1350 Hickory St</t>
  </si>
  <si>
    <t>Melbourne</t>
  </si>
  <si>
    <t>Health First Holmes Regional Medical Center</t>
  </si>
  <si>
    <t>(321) 434-7000</t>
  </si>
  <si>
    <t>Broward</t>
  </si>
  <si>
    <t>3501 Johnson St</t>
  </si>
  <si>
    <t>Hollywood</t>
  </si>
  <si>
    <t>Memorial Regional Hospital/Joe DiMaggio Children's Hospital</t>
  </si>
  <si>
    <t>(954) 987-2000</t>
  </si>
  <si>
    <t>1600 S Andrews Ave</t>
  </si>
  <si>
    <t>Fort Lauderdale</t>
  </si>
  <si>
    <t>Broward Health Medical Center</t>
  </si>
  <si>
    <t>(954) 355-4400</t>
  </si>
  <si>
    <t>201 E Sample Rd</t>
  </si>
  <si>
    <t>Pompano Beach</t>
  </si>
  <si>
    <t>Broward Health North</t>
  </si>
  <si>
    <t>(954) 941-8300</t>
  </si>
  <si>
    <t>Clay</t>
  </si>
  <si>
    <t>2001 Kingsley Ave</t>
  </si>
  <si>
    <t>Orange Park</t>
  </si>
  <si>
    <t>Orange Park Medical Center</t>
  </si>
  <si>
    <t>(904) 639-8500</t>
  </si>
  <si>
    <t>Duval</t>
  </si>
  <si>
    <t>655 W 8th St</t>
  </si>
  <si>
    <t>Jacksonville</t>
  </si>
  <si>
    <t>Shands Jacksonville Medical Center</t>
  </si>
  <si>
    <t>(904) 244-0411</t>
  </si>
  <si>
    <t>800 Prudential Dr</t>
  </si>
  <si>
    <t>Wolfson Children's Hospital</t>
  </si>
  <si>
    <t>(904) 202-8000</t>
  </si>
  <si>
    <t>Escambia</t>
  </si>
  <si>
    <t>1000 W Moreno St</t>
  </si>
  <si>
    <t>Pensacola</t>
  </si>
  <si>
    <t>Baptist Hospital</t>
  </si>
  <si>
    <t>(850) 434-4011</t>
  </si>
  <si>
    <t>5151 N Ninth Ave</t>
  </si>
  <si>
    <t>Ascension Sacred Heart Pensacola</t>
  </si>
  <si>
    <t>(850) 416-7000</t>
  </si>
  <si>
    <t>Hillsborough</t>
  </si>
  <si>
    <t>1 Tampa General Circle</t>
  </si>
  <si>
    <t>Tampa</t>
  </si>
  <si>
    <t>Tampa General Hospital (Tampa General Hospital Regional Burn Center)</t>
  </si>
  <si>
    <t>(813) 844-7000</t>
  </si>
  <si>
    <t>3001 Martin Luther King Jr. Blvd</t>
  </si>
  <si>
    <t>St. Joseph's Hospital</t>
  </si>
  <si>
    <t>(813) 870-4000</t>
  </si>
  <si>
    <t>Lee</t>
  </si>
  <si>
    <t>2776 Cleveland Ave</t>
  </si>
  <si>
    <t>Fort Myers</t>
  </si>
  <si>
    <t>Lee Memorial Hospital</t>
  </si>
  <si>
    <t>(239) 343-2000</t>
  </si>
  <si>
    <t>Leon</t>
  </si>
  <si>
    <t>1300 Miccosukee Rd</t>
  </si>
  <si>
    <t>Tallahassee</t>
  </si>
  <si>
    <t>Tallahassee Memorial HealthCare</t>
  </si>
  <si>
    <t>(850) 431-1155</t>
  </si>
  <si>
    <t>Manatee</t>
  </si>
  <si>
    <t>2020 59th St West</t>
  </si>
  <si>
    <t>Bradenton</t>
  </si>
  <si>
    <t>Blake Medical Center (Burn Center at Blake Medical Center)</t>
  </si>
  <si>
    <t>(941) 792-6611</t>
  </si>
  <si>
    <t>Marion</t>
  </si>
  <si>
    <t>1431 SW 1st Ave</t>
  </si>
  <si>
    <t>Ocala</t>
  </si>
  <si>
    <t>Ocala Regional Medical Center</t>
  </si>
  <si>
    <t>(352) 401-1000</t>
  </si>
  <si>
    <t>Miami-Dade</t>
  </si>
  <si>
    <t>11750 Bird Rd</t>
  </si>
  <si>
    <t>Miami</t>
  </si>
  <si>
    <t>Kendall Regional Medical Center (Burn and Reconstructive Centers of FL)</t>
  </si>
  <si>
    <t>(305) 223-3000</t>
  </si>
  <si>
    <t>1611 NW 12th Ave</t>
  </si>
  <si>
    <t>Jackson Memorial Hospital (Miami Burn Center)</t>
  </si>
  <si>
    <t>(305) 585-1111</t>
  </si>
  <si>
    <t>3100 SW 62nd Ave</t>
  </si>
  <si>
    <t>Nicklaus Children's Hospital</t>
  </si>
  <si>
    <t>(305) 666-6511</t>
  </si>
  <si>
    <t>20900 Biscayne Blvd</t>
  </si>
  <si>
    <t>Aventura Hospital and Medical Center</t>
  </si>
  <si>
    <t>(305) 682-7000</t>
  </si>
  <si>
    <t>9333 SW 152nd St</t>
  </si>
  <si>
    <t>Palmetto Bay</t>
  </si>
  <si>
    <t>Jackson South Community Hospital</t>
  </si>
  <si>
    <t>(305) 251-2500</t>
  </si>
  <si>
    <t>Okaloosa</t>
  </si>
  <si>
    <t>1000 Mar-Walt Dr</t>
  </si>
  <si>
    <t>Fort Walton Beach</t>
  </si>
  <si>
    <t>Fort Walton Beach Medical Center</t>
  </si>
  <si>
    <t>(850) 862-1111</t>
  </si>
  <si>
    <t>52 W Underwood St</t>
  </si>
  <si>
    <t>Orlando</t>
  </si>
  <si>
    <t>Orlando Regional Medical Center/Arnold Palmer Hospital for Children (Warden Burn Center)</t>
  </si>
  <si>
    <t>(407) 841-5111</t>
  </si>
  <si>
    <t>Osceola</t>
  </si>
  <si>
    <t>700 W Oak St</t>
  </si>
  <si>
    <t>Kissimmee</t>
  </si>
  <si>
    <t>Osceola Regional Medical Center</t>
  </si>
  <si>
    <t>(407) 846-2266</t>
  </si>
  <si>
    <t>Palm Beach</t>
  </si>
  <si>
    <t>5352 Linton Blvd</t>
  </si>
  <si>
    <t>Delray Beach</t>
  </si>
  <si>
    <t>Delray Medical Center</t>
  </si>
  <si>
    <t>(561) 498-4440</t>
  </si>
  <si>
    <t>901 45th St</t>
  </si>
  <si>
    <t>Mangonia Park</t>
  </si>
  <si>
    <t>St. Mary's Medical Center</t>
  </si>
  <si>
    <t>(561) 844-6300</t>
  </si>
  <si>
    <t>Pasco</t>
  </si>
  <si>
    <t>14000 Fivay Rd</t>
  </si>
  <si>
    <t>Hudson</t>
  </si>
  <si>
    <t>Regional Medical Center Bayonet Point</t>
  </si>
  <si>
    <t>(727) 869-5400</t>
  </si>
  <si>
    <t>Pinellas</t>
  </si>
  <si>
    <t>701 6th St South</t>
  </si>
  <si>
    <t>St Petersburg</t>
  </si>
  <si>
    <t>Bayfront Health St. Petersburg</t>
  </si>
  <si>
    <t>(727) 823-1234</t>
  </si>
  <si>
    <t>501 6th Ave South</t>
  </si>
  <si>
    <t xml:space="preserve">Johns Hopkins All Children's Hospital </t>
  </si>
  <si>
    <t>(727) 897-4926</t>
  </si>
  <si>
    <t>Polk</t>
  </si>
  <si>
    <t>1324 Lakeland Hills Blvd</t>
  </si>
  <si>
    <t>Lakeland</t>
  </si>
  <si>
    <t>Lakeland Regional Medical Center</t>
  </si>
  <si>
    <t>(863) 284-1853</t>
  </si>
  <si>
    <t>Sarasota</t>
  </si>
  <si>
    <t>1700 S Tamiami Trail</t>
  </si>
  <si>
    <t>Sarasota Memorial Health Care System</t>
  </si>
  <si>
    <t>(941) 917-9000</t>
  </si>
  <si>
    <t>Seminole</t>
  </si>
  <si>
    <t>1401 W Seminole Blvd</t>
  </si>
  <si>
    <t>Sanford</t>
  </si>
  <si>
    <t>Central Florida Regional Hospital</t>
  </si>
  <si>
    <t>(407) 321-4500</t>
  </si>
  <si>
    <t>St. Lucie</t>
  </si>
  <si>
    <t>1700 S 23rd St</t>
  </si>
  <si>
    <t>Fort Pierce</t>
  </si>
  <si>
    <t>Lawnwood Regional Medical Center</t>
  </si>
  <si>
    <t>(772) 461-4000</t>
  </si>
  <si>
    <t>Volusia</t>
  </si>
  <si>
    <t>303 N Clyde Morris Blvd</t>
  </si>
  <si>
    <t>Daytona Beach</t>
  </si>
  <si>
    <t>Halifax Health Medical Center</t>
  </si>
  <si>
    <t>(386) 425-4000</t>
  </si>
  <si>
    <t xml:space="preserve"> 3625 University Blvd S</t>
  </si>
  <si>
    <t>Florida Memorial Hospital (Jacksonville)</t>
  </si>
  <si>
    <t>(904) 702-6111</t>
  </si>
  <si>
    <t>Georgia</t>
  </si>
  <si>
    <t>GA</t>
  </si>
  <si>
    <t>Clarke</t>
  </si>
  <si>
    <t>1199 Prince Ave</t>
  </si>
  <si>
    <t>Athens</t>
  </si>
  <si>
    <t>Piedmont Athens Regional Medical Center</t>
  </si>
  <si>
    <t>(706) 475-7000</t>
  </si>
  <si>
    <t>Chatham</t>
  </si>
  <si>
    <t>303 Parkway Drive Northeast</t>
  </si>
  <si>
    <t>Atlanta</t>
  </si>
  <si>
    <t>WellStar Atlanta Medical Center</t>
  </si>
  <si>
    <t>(404) 265-4000</t>
  </si>
  <si>
    <t>DeKalb</t>
  </si>
  <si>
    <t>1405 Clifton Rd</t>
  </si>
  <si>
    <t>Children's Healthcare of Atlanta at Egleston</t>
  </si>
  <si>
    <t>(404) 785-5437</t>
  </si>
  <si>
    <t>Fulton</t>
  </si>
  <si>
    <t>80 Jesse Hill Jr Dr SE</t>
  </si>
  <si>
    <t>Grady Memorial Hospital (Grady Burn Center)</t>
  </si>
  <si>
    <t>(404) 616-1000</t>
  </si>
  <si>
    <t>1001 Johnson Ferry Rd</t>
  </si>
  <si>
    <t>Children's Healthcare of Atlanta at Scottish Rite</t>
  </si>
  <si>
    <t>(404) 256-5252</t>
  </si>
  <si>
    <t>Richmond</t>
  </si>
  <si>
    <t>1120 15th St</t>
  </si>
  <si>
    <t>Augusta</t>
  </si>
  <si>
    <t>Augusta University Medical Center</t>
  </si>
  <si>
    <t>(706) 721-2273</t>
  </si>
  <si>
    <t>3651 Wheeler Rd</t>
  </si>
  <si>
    <t>Doctors Hospital of Augusta (Joseph M. Still Burn Center)</t>
  </si>
  <si>
    <t>(706) 651-3232</t>
  </si>
  <si>
    <t>Cobb</t>
  </si>
  <si>
    <t>3950 Austell Rd</t>
  </si>
  <si>
    <t>Austell</t>
  </si>
  <si>
    <t xml:space="preserve">Joseph M. Still Burn Center at WellStar Cobb Hospital </t>
  </si>
  <si>
    <t>(470) 732-7060</t>
  </si>
  <si>
    <t>Muscogee</t>
  </si>
  <si>
    <t>710 Center St</t>
  </si>
  <si>
    <t>Columbus</t>
  </si>
  <si>
    <t>Piedmont Columbus Regional Midtown</t>
  </si>
  <si>
    <t>(706) 571-1000</t>
  </si>
  <si>
    <t>Hall</t>
  </si>
  <si>
    <t>743 Spring St</t>
  </si>
  <si>
    <t>Northeast Georgia Medical Center</t>
  </si>
  <si>
    <t>(770) 219-3553</t>
  </si>
  <si>
    <t>Gwinnett</t>
  </si>
  <si>
    <t>1000 Medical Center Blvd</t>
  </si>
  <si>
    <t>Lawrenceville</t>
  </si>
  <si>
    <t>Northside Hospital - Gwinnett</t>
  </si>
  <si>
    <t>(678) 312-1000</t>
  </si>
  <si>
    <t>Bibb</t>
  </si>
  <si>
    <t>777 Hemlock St</t>
  </si>
  <si>
    <t>Macon</t>
  </si>
  <si>
    <t>Atrium Health Navicent The Medical Center</t>
  </si>
  <si>
    <t>(478) 633-1000</t>
  </si>
  <si>
    <t>677 Church St</t>
  </si>
  <si>
    <t>Marietta</t>
  </si>
  <si>
    <t>WellStar Kennestone Hospital</t>
  </si>
  <si>
    <t>(770) 793-5000</t>
  </si>
  <si>
    <t>Floyd</t>
  </si>
  <si>
    <t>304 Turner McCall Blvd</t>
  </si>
  <si>
    <t>Rome</t>
  </si>
  <si>
    <t>Atrium Health Floyd</t>
  </si>
  <si>
    <t>(706) 509-5000</t>
  </si>
  <si>
    <t>3000 Hospital Blvd</t>
  </si>
  <si>
    <t>Roswell</t>
  </si>
  <si>
    <t>WellStar North Fulton Hospital</t>
  </si>
  <si>
    <t>(770) 751-2500</t>
  </si>
  <si>
    <t>4700 Waters Ave</t>
  </si>
  <si>
    <t>Savannah</t>
  </si>
  <si>
    <t>Memorial Health University Medical Center</t>
  </si>
  <si>
    <t>(912) 350-8000</t>
  </si>
  <si>
    <t>Hawaii</t>
  </si>
  <si>
    <t>HI</t>
  </si>
  <si>
    <t>Honolulu</t>
  </si>
  <si>
    <t>1301 Punchbowl St</t>
  </si>
  <si>
    <t>The Queen's Medical Center</t>
  </si>
  <si>
    <t>(808) 691-1000</t>
  </si>
  <si>
    <t>1 Jarrett White Rd</t>
  </si>
  <si>
    <t>Tripler Army Medical Center</t>
  </si>
  <si>
    <t>(808) 433-6661</t>
  </si>
  <si>
    <t>888 South King St</t>
  </si>
  <si>
    <t>Straub Burn Center</t>
  </si>
  <si>
    <t>(808) 522-3577</t>
  </si>
  <si>
    <t>Idaho</t>
  </si>
  <si>
    <t>ID</t>
  </si>
  <si>
    <t>Ada</t>
  </si>
  <si>
    <t>1055 N Curtis Rd</t>
  </si>
  <si>
    <t>Boise</t>
  </si>
  <si>
    <t>Saint Alphonsus Regional Medical Center</t>
  </si>
  <si>
    <t>(208) 367-2121</t>
  </si>
  <si>
    <t>Bannock</t>
  </si>
  <si>
    <t>777 Hospital Way</t>
  </si>
  <si>
    <t>Pocatello</t>
  </si>
  <si>
    <t>Portneuf Medical Center</t>
  </si>
  <si>
    <t>(208) 239-1000</t>
  </si>
  <si>
    <t>Idaho Falls</t>
  </si>
  <si>
    <t>3100 Channing Way</t>
  </si>
  <si>
    <t>Eastern Idaho Regional Medical Center (Burn Center at EIRMC)</t>
  </si>
  <si>
    <t>(208) 529-6111</t>
  </si>
  <si>
    <t>190 E Bannock St</t>
  </si>
  <si>
    <t>St. Luke's Children's Hospital and Regional Medical Center</t>
  </si>
  <si>
    <t>(208) 381-2222</t>
  </si>
  <si>
    <t>Illinois</t>
  </si>
  <si>
    <t>IL</t>
  </si>
  <si>
    <t>1005 Broadway St</t>
  </si>
  <si>
    <t>Quincy</t>
  </si>
  <si>
    <t>Blessing Hospital</t>
  </si>
  <si>
    <t>(217) 223-1200</t>
  </si>
  <si>
    <t>Champaign</t>
  </si>
  <si>
    <t>611 W Park St</t>
  </si>
  <si>
    <t>Urbana</t>
  </si>
  <si>
    <t xml:space="preserve">Carle Foundation Hospital	</t>
  </si>
  <si>
    <t>(217) 383-3311</t>
  </si>
  <si>
    <t>Cook</t>
  </si>
  <si>
    <t>2160 S 1st Ave</t>
  </si>
  <si>
    <t>Maywood</t>
  </si>
  <si>
    <t>Loyola University Medical Center (Loyola Burn Center)</t>
  </si>
  <si>
    <t>(708) 216-9000</t>
  </si>
  <si>
    <t>4440 W 95th St</t>
  </si>
  <si>
    <t>Oak Lawn</t>
  </si>
  <si>
    <t>Advocate Christ Medical Center</t>
  </si>
  <si>
    <t>(708) 684-8000</t>
  </si>
  <si>
    <t>5101 Willow Springs Rd</t>
  </si>
  <si>
    <t>La Grange</t>
  </si>
  <si>
    <t>AMITA Health Adventist Medical Center La Grange</t>
  </si>
  <si>
    <t>(708) 245-9000</t>
  </si>
  <si>
    <t>701 West North Ave</t>
  </si>
  <si>
    <t>Melrose Park</t>
  </si>
  <si>
    <t>Gottlieb Memorial Hospital</t>
  </si>
  <si>
    <t>(708) 681-3200</t>
  </si>
  <si>
    <t>3249 South Oak Park Ave</t>
  </si>
  <si>
    <t>Berwyn</t>
  </si>
  <si>
    <t xml:space="preserve">MacNeal Hospital	</t>
  </si>
  <si>
    <t>(708) 783-9100</t>
  </si>
  <si>
    <t>1775 Dempster St</t>
  </si>
  <si>
    <t>Park Ridge</t>
  </si>
  <si>
    <t>Advocate Lutheran General Hospital</t>
  </si>
  <si>
    <t>(847) 723-2210</t>
  </si>
  <si>
    <t>800 West Biesterfield Road</t>
  </si>
  <si>
    <t>Elk Grove Village</t>
  </si>
  <si>
    <t>AMITA Health Alexian Brothers Medical Center</t>
  </si>
  <si>
    <t>(847) 437-5500</t>
  </si>
  <si>
    <t>800 West Central Road</t>
  </si>
  <si>
    <t>Arlington Heights</t>
  </si>
  <si>
    <t>Northwest Community Healthcare</t>
  </si>
  <si>
    <t>(847) 618-1000</t>
  </si>
  <si>
    <t>1555 Barrington Road</t>
  </si>
  <si>
    <t>Hoffman Estates</t>
  </si>
  <si>
    <t>AMITA Health St. Alexius Medical Center Hoffman Estates</t>
  </si>
  <si>
    <t>(847) 843-2000</t>
  </si>
  <si>
    <t>2650 Ridge Avenue</t>
  </si>
  <si>
    <t>Evanston</t>
  </si>
  <si>
    <t>NorthShore Evanston Hospital</t>
  </si>
  <si>
    <t>(847) 570-2000</t>
  </si>
  <si>
    <t>2100 Pfingsten Road</t>
  </si>
  <si>
    <t>Glenview</t>
  </si>
  <si>
    <t>NorthShore Glenbrook Hospital</t>
  </si>
  <si>
    <t>(847) 657-5800</t>
  </si>
  <si>
    <t>355 Ridge Avenue</t>
  </si>
  <si>
    <t>AMITA Health Saint Francis Hospital Evanston</t>
  </si>
  <si>
    <t>(847) 316-4000</t>
  </si>
  <si>
    <t>836 West Wellington Ave</t>
  </si>
  <si>
    <t>Chicago</t>
  </si>
  <si>
    <t xml:space="preserve">Advocate Illinois Masonic Medical Center	</t>
  </si>
  <si>
    <t>(773) 975-1600</t>
  </si>
  <si>
    <t>225 East Chicago Avenue</t>
  </si>
  <si>
    <t xml:space="preserve">Ann &amp; Robert H. Lurie Children's Hospital of Chicago	</t>
  </si>
  <si>
    <t>(312) 227-4000</t>
  </si>
  <si>
    <t>1969 West Ogden Avenue</t>
  </si>
  <si>
    <t>John H. Stroger Jr. Hospital of Cook County (Sumner L. Koch Burn Center)</t>
  </si>
  <si>
    <t>(312) 864-6000</t>
  </si>
  <si>
    <t>1500 South Fairfield Ave</t>
  </si>
  <si>
    <t xml:space="preserve">Mount Sinai Hospital	</t>
  </si>
  <si>
    <t>(773) 542-2000</t>
  </si>
  <si>
    <t>251 East Huron Street</t>
  </si>
  <si>
    <t>Northwestern Memorial Hospital</t>
  </si>
  <si>
    <t>(312) 926-2000</t>
  </si>
  <si>
    <t>5841 South Maryland Ave</t>
  </si>
  <si>
    <t>University of Chicago Medical Center (University of Chicago Burn Center)</t>
  </si>
  <si>
    <t>(773) 702-1000</t>
  </si>
  <si>
    <t>DuPage</t>
  </si>
  <si>
    <t>701 Winthrop Ave</t>
  </si>
  <si>
    <t>Glendale Heights</t>
  </si>
  <si>
    <t>AMITA Health Adventist Medical Center GlenOaks</t>
  </si>
  <si>
    <t>(630) 545-8000</t>
  </si>
  <si>
    <t>120 North Oak St</t>
  </si>
  <si>
    <t>Hinsdale</t>
  </si>
  <si>
    <t>AMITA Health Adventist Medical Center Hinsdale</t>
  </si>
  <si>
    <t>(630) 856-9000</t>
  </si>
  <si>
    <t>3815 Highland Ave</t>
  </si>
  <si>
    <t>Downers Grove</t>
  </si>
  <si>
    <t xml:space="preserve">Advocate Good Samaritan Hospital	</t>
  </si>
  <si>
    <t>(630) 275-5900</t>
  </si>
  <si>
    <t>25 N Winfield Rd</t>
  </si>
  <si>
    <t>Winfield</t>
  </si>
  <si>
    <t xml:space="preserve">Northwestern Medicine Central Dupage Hospital	</t>
  </si>
  <si>
    <t>(630) 933-1600</t>
  </si>
  <si>
    <t>801 S Washington St</t>
  </si>
  <si>
    <t>Naperville</t>
  </si>
  <si>
    <t xml:space="preserve">Edward Hospital	</t>
  </si>
  <si>
    <t>(630) 527-3000</t>
  </si>
  <si>
    <t>155 East Brush Hill Rd</t>
  </si>
  <si>
    <t>Elmhurst</t>
  </si>
  <si>
    <t xml:space="preserve">Elmhurst Memorial Hospital	</t>
  </si>
  <si>
    <t>(331) 221-1000</t>
  </si>
  <si>
    <t>Jackson</t>
  </si>
  <si>
    <t>405 W Jackson St</t>
  </si>
  <si>
    <t>Carbondale</t>
  </si>
  <si>
    <t xml:space="preserve">Memorial Hospital of Carbondale	</t>
  </si>
  <si>
    <t>(618) 549-0721</t>
  </si>
  <si>
    <t>Kanakee</t>
  </si>
  <si>
    <t>500 W Court St</t>
  </si>
  <si>
    <t>Kankakee</t>
  </si>
  <si>
    <t>AMITA Health St. Mary's Hospital</t>
  </si>
  <si>
    <t>(815) 937-2400</t>
  </si>
  <si>
    <t>350 N Wall Street</t>
  </si>
  <si>
    <t>Riverside Medical Center</t>
  </si>
  <si>
    <t>(815) 933-1671</t>
  </si>
  <si>
    <t>Kane</t>
  </si>
  <si>
    <t>1425 North Randall Rd</t>
  </si>
  <si>
    <t>Elgin</t>
  </si>
  <si>
    <t xml:space="preserve">Advocate Sherman Hospital	</t>
  </si>
  <si>
    <t>(847) 742-9800</t>
  </si>
  <si>
    <t>300 Randall Road</t>
  </si>
  <si>
    <t>Geneva</t>
  </si>
  <si>
    <t>Northwestern Medicine Delnor Hospital</t>
  </si>
  <si>
    <t>(630) 208-3000</t>
  </si>
  <si>
    <t>1325 North Highland Ave</t>
  </si>
  <si>
    <t xml:space="preserve">AMITA Health Mercy Medical Center	</t>
  </si>
  <si>
    <t>(630) 859-2222</t>
  </si>
  <si>
    <t>77 North Airlite Street</t>
  </si>
  <si>
    <t xml:space="preserve">AMITA Health Saint Joseph Hospital	</t>
  </si>
  <si>
    <t>(847) 695-3200</t>
  </si>
  <si>
    <t>2000 Ogden Avenue</t>
  </si>
  <si>
    <t xml:space="preserve">Rush Copley Medical Center	</t>
  </si>
  <si>
    <t>(630) 978-6200</t>
  </si>
  <si>
    <t>Lake</t>
  </si>
  <si>
    <t>450 West Highway 22</t>
  </si>
  <si>
    <t>Barrington</t>
  </si>
  <si>
    <t xml:space="preserve">Advocate Good Shepherd Hospital	</t>
  </si>
  <si>
    <t>(847) 381-0123</t>
  </si>
  <si>
    <t>801 South Milwaukee Ave</t>
  </si>
  <si>
    <t>Libertyville</t>
  </si>
  <si>
    <t xml:space="preserve">Advocate Condell Medical Center	</t>
  </si>
  <si>
    <t>(847) 362-2900</t>
  </si>
  <si>
    <t>777 Park Avenue West</t>
  </si>
  <si>
    <t>Highland Park</t>
  </si>
  <si>
    <t>NorthShore Highland Park Hospital</t>
  </si>
  <si>
    <t>(847) 432-8000</t>
  </si>
  <si>
    <t>1000 N Westmoreland Rd</t>
  </si>
  <si>
    <t>Lake Forest</t>
  </si>
  <si>
    <t xml:space="preserve">Northwestern Medicine Lake Forest Hospital	</t>
  </si>
  <si>
    <t>(847) 234-5600</t>
  </si>
  <si>
    <t>1324 North Sheridan Road</t>
  </si>
  <si>
    <t>Waukegan</t>
  </si>
  <si>
    <t xml:space="preserve">Vista Medical Center East	</t>
  </si>
  <si>
    <t>(847) 360-3000</t>
  </si>
  <si>
    <t>2300 N Edward St</t>
  </si>
  <si>
    <t>Decatur</t>
  </si>
  <si>
    <t xml:space="preserve">Decatur Memorial Hospital	</t>
  </si>
  <si>
    <t>(217) 876-8121</t>
  </si>
  <si>
    <t>Marris</t>
  </si>
  <si>
    <t>150 West High St</t>
  </si>
  <si>
    <t>Morris</t>
  </si>
  <si>
    <t>Morris Hospital &amp; Healthcare Centers</t>
  </si>
  <si>
    <t>(815) 942-2932</t>
  </si>
  <si>
    <t>McHenry</t>
  </si>
  <si>
    <t>10400 Haligus Road</t>
  </si>
  <si>
    <t>Huntley</t>
  </si>
  <si>
    <t>Northwestern Medicine Huntley</t>
  </si>
  <si>
    <t>(815) 344-5000</t>
  </si>
  <si>
    <t>4201 Medical Center Drive</t>
  </si>
  <si>
    <t>Northwestern Medicine McHenry Hospital</t>
  </si>
  <si>
    <t>McLean</t>
  </si>
  <si>
    <t>1304 Franklin Ave</t>
  </si>
  <si>
    <t>Normal</t>
  </si>
  <si>
    <t>Carle BroMenn Medical Center</t>
  </si>
  <si>
    <t>(309) 454-1400</t>
  </si>
  <si>
    <t>2200 E Washington St</t>
  </si>
  <si>
    <t>Bloomington</t>
  </si>
  <si>
    <t xml:space="preserve">OSF St. Joseph Medical Center	</t>
  </si>
  <si>
    <t>(309) 308-6363</t>
  </si>
  <si>
    <t>Peoria</t>
  </si>
  <si>
    <t>530 NE Glen Oak Ave</t>
  </si>
  <si>
    <t xml:space="preserve">OSF St. Francis Medical Center/OSF Children's Hospital of Illinois	</t>
  </si>
  <si>
    <t>(309) 655-2000</t>
  </si>
  <si>
    <t>221 NE Glen Oak Ave</t>
  </si>
  <si>
    <t>UnityPoint Health - Methodist Hospital</t>
  </si>
  <si>
    <t>(309) 672-5522</t>
  </si>
  <si>
    <t>Rock Island</t>
  </si>
  <si>
    <t>801 Illini Dr</t>
  </si>
  <si>
    <t>Silvis</t>
  </si>
  <si>
    <t>Genesis Medical Center, Silvis</t>
  </si>
  <si>
    <t>(309) 281-4000</t>
  </si>
  <si>
    <t>2701 17th St</t>
  </si>
  <si>
    <t>UnityPoint Health - Trinity Rock Island</t>
  </si>
  <si>
    <t>(309) 779-5000</t>
  </si>
  <si>
    <t>Sangamon</t>
  </si>
  <si>
    <t>701 North 1st St</t>
  </si>
  <si>
    <t>Springfield</t>
  </si>
  <si>
    <t>Memorial Medical Center (Regional Burn Center)</t>
  </si>
  <si>
    <t>(217) 788-3000</t>
  </si>
  <si>
    <t>800 E Carpenter St</t>
  </si>
  <si>
    <t xml:space="preserve">St. John's Hospital/St. John's Children's Hospital	</t>
  </si>
  <si>
    <t>(217) 544-6464</t>
  </si>
  <si>
    <t>Will</t>
  </si>
  <si>
    <t>333 North Madison St</t>
  </si>
  <si>
    <t>Joliet</t>
  </si>
  <si>
    <t xml:space="preserve">Presence St. Joseph Medical Center	</t>
  </si>
  <si>
    <t>(815) 725-7133</t>
  </si>
  <si>
    <t>1900 Silver Cross Blvd</t>
  </si>
  <si>
    <t>New Lenox</t>
  </si>
  <si>
    <t xml:space="preserve">Silver Cross Hospital	</t>
  </si>
  <si>
    <t>(815) 300-1100</t>
  </si>
  <si>
    <t>500 Remington Blvd</t>
  </si>
  <si>
    <t>Bolingbrook</t>
  </si>
  <si>
    <t xml:space="preserve">AMITA Health Adventist Medical Center Bolingbrook	</t>
  </si>
  <si>
    <t>(630) 312-5000</t>
  </si>
  <si>
    <t>Winnebago</t>
  </si>
  <si>
    <t>5666 E State St</t>
  </si>
  <si>
    <t>Rockford</t>
  </si>
  <si>
    <t>OSF Saint Anthony Medical Center (w/ Burn Unit)</t>
  </si>
  <si>
    <t>(815) 226-2000</t>
  </si>
  <si>
    <t>8201 E Riverside Blvd</t>
  </si>
  <si>
    <t>Mercyhealth Javon Bea Hospital - Riverside Campus</t>
  </si>
  <si>
    <t>(815) 971-7000</t>
  </si>
  <si>
    <t>1401 E State St</t>
  </si>
  <si>
    <t>SwedishAmerican - A Division of UW Health</t>
  </si>
  <si>
    <t>(779) 696-4400</t>
  </si>
  <si>
    <t>Indiana</t>
  </si>
  <si>
    <t>IN</t>
  </si>
  <si>
    <t>Allen</t>
  </si>
  <si>
    <t>7950 West Jefferson Blvd</t>
  </si>
  <si>
    <t>Fort Wayne</t>
  </si>
  <si>
    <t>Lutheran Hospital (Lutheran Hospital Burn Center)</t>
  </si>
  <si>
    <t>(260) 435-7001</t>
  </si>
  <si>
    <t>11109 Parkview Plaza Dr</t>
  </si>
  <si>
    <t>Parkview Regional Medical Center</t>
  </si>
  <si>
    <t>(260) 266-1000</t>
  </si>
  <si>
    <t>2001 West 86th St</t>
  </si>
  <si>
    <t>Indianapolis</t>
  </si>
  <si>
    <t>Ascension St. Vincent Indianapolis Hospital/Peyton Manning Children's Hospital (Burn Center)</t>
  </si>
  <si>
    <t>(317) 338-2345</t>
  </si>
  <si>
    <t>720 Eskenazi Ave</t>
  </si>
  <si>
    <t>Eskenazi Health (Richard M. Fairbanks Burn Center)</t>
  </si>
  <si>
    <t>(317) 880-0000</t>
  </si>
  <si>
    <t>1701 N Senate</t>
  </si>
  <si>
    <t>Indiana University Health Methodist Hospital</t>
  </si>
  <si>
    <t>(317) 962-2000</t>
  </si>
  <si>
    <t>705 Riley Hospital Dr</t>
  </si>
  <si>
    <t>Riley Hospital for Children at Indiana University Health (Burn Program at Riley IU Health)</t>
  </si>
  <si>
    <t>(317) 274-5000</t>
  </si>
  <si>
    <t>St. Joseph</t>
  </si>
  <si>
    <t>615 N Michigan St</t>
  </si>
  <si>
    <t>South Bend</t>
  </si>
  <si>
    <t>Memorial Hospital of South Bend</t>
  </si>
  <si>
    <t>(574) 647-1000</t>
  </si>
  <si>
    <t>Vanderburgh</t>
  </si>
  <si>
    <t>3700 Washington Ave</t>
  </si>
  <si>
    <t>Evansville</t>
  </si>
  <si>
    <t>Ascension St. Vincent Evansville</t>
  </si>
  <si>
    <t>(812) 485-4000</t>
  </si>
  <si>
    <t>600 Mary St</t>
  </si>
  <si>
    <t>Deaconess Midtown Hospital</t>
  </si>
  <si>
    <t>(812) 450-5000</t>
  </si>
  <si>
    <t>Iowa</t>
  </si>
  <si>
    <t>IA</t>
  </si>
  <si>
    <t>Johnson</t>
  </si>
  <si>
    <t>200 Hawkins Dr</t>
  </si>
  <si>
    <t>Iowa City</t>
  </si>
  <si>
    <t>University of Iowa Hospitals and Clinics/Stead Family Children's Hospital (UI Burn Center)</t>
  </si>
  <si>
    <t>(319) 356-1616</t>
  </si>
  <si>
    <t>1200 Pleasant St</t>
  </si>
  <si>
    <t>Des Moines</t>
  </si>
  <si>
    <t>UnityPoint Health - Iowa Methodist Medical Center/Blank Children's Hospital</t>
  </si>
  <si>
    <t>(515) 241-6212</t>
  </si>
  <si>
    <t>1111 6th Ave</t>
  </si>
  <si>
    <t>MercyOne Des Moines Medical Center</t>
  </si>
  <si>
    <t>(515) 247-3121</t>
  </si>
  <si>
    <t>Woodbury</t>
  </si>
  <si>
    <t>801 5th St</t>
  </si>
  <si>
    <t>Sioux City</t>
  </si>
  <si>
    <t>MercyOne Siouxland Medical Center</t>
  </si>
  <si>
    <t>(712) 279-2010</t>
  </si>
  <si>
    <t>Kansas</t>
  </si>
  <si>
    <t>KS</t>
  </si>
  <si>
    <t>10500 Quivira Rd</t>
  </si>
  <si>
    <t>Overland Park</t>
  </si>
  <si>
    <t>Overland Park Regional Medical Center</t>
  </si>
  <si>
    <t>(913) 541-5000</t>
  </si>
  <si>
    <t>Sedgwick</t>
  </si>
  <si>
    <t>929 N St. Francis St</t>
  </si>
  <si>
    <t>Wichita</t>
  </si>
  <si>
    <t>Ascension Via Christi St. Francis (Ascension Via Christi Regional Burn Center)</t>
  </si>
  <si>
    <t>(316) 268-5000</t>
  </si>
  <si>
    <t>550 N Hillside</t>
  </si>
  <si>
    <t>Wesley Healthcare Center/Wesley Children's Hospital</t>
  </si>
  <si>
    <t>(316) 962-2000</t>
  </si>
  <si>
    <t>Shawnee</t>
  </si>
  <si>
    <t>1500 SW 10th Ave</t>
  </si>
  <si>
    <t>Topeka</t>
  </si>
  <si>
    <t>Stormont Vail Health</t>
  </si>
  <si>
    <t>(785) 354-6000</t>
  </si>
  <si>
    <t>Wyandotte</t>
  </si>
  <si>
    <t>4000 Cambridge St</t>
  </si>
  <si>
    <t>Kansas City</t>
  </si>
  <si>
    <t>The University of Kansas Hospital (Burnett Burn Center)</t>
  </si>
  <si>
    <t>(913) 588-1227</t>
  </si>
  <si>
    <t>Kentucky</t>
  </si>
  <si>
    <t>KY</t>
  </si>
  <si>
    <t xml:space="preserve">Fayette </t>
  </si>
  <si>
    <t>800 Rose St</t>
  </si>
  <si>
    <t>Lexington</t>
  </si>
  <si>
    <t xml:space="preserve">University of Kentucky Albert B. Chandler Hospital </t>
  </si>
  <si>
    <t>(859) 323-5000</t>
  </si>
  <si>
    <t>231 East Chestnut St</t>
  </si>
  <si>
    <t>Louisville</t>
  </si>
  <si>
    <t>Norton Children's Hospital</t>
  </si>
  <si>
    <t>(502) 629-6000</t>
  </si>
  <si>
    <t>530 South Jackson St</t>
  </si>
  <si>
    <t>UL Hospital (University of Louisville Burn Center)</t>
  </si>
  <si>
    <t>(502) 562-3000</t>
  </si>
  <si>
    <t>Pike</t>
  </si>
  <si>
    <t>911 Bypass Rd</t>
  </si>
  <si>
    <t>Pikeville</t>
  </si>
  <si>
    <t>Pikeville Medical Center</t>
  </si>
  <si>
    <t>(606) 430-3500</t>
  </si>
  <si>
    <t>Louisiana</t>
  </si>
  <si>
    <t>LA</t>
  </si>
  <si>
    <t>Caddo</t>
  </si>
  <si>
    <t>1541 Kings Hwy</t>
  </si>
  <si>
    <t>Shreveport</t>
  </si>
  <si>
    <t>Ochsner LSU Health Shreveport (LSU Health Burn Center)</t>
  </si>
  <si>
    <t>(318) 626-0000</t>
  </si>
  <si>
    <t>East Baton Rouge</t>
  </si>
  <si>
    <t>5000 Hennessy Blvd</t>
  </si>
  <si>
    <t>Baton Rouge</t>
  </si>
  <si>
    <t>Our Lady of the Lake Regional Medical Center</t>
  </si>
  <si>
    <t>(225) 765-6565</t>
  </si>
  <si>
    <t>8585 Picardy Ave</t>
  </si>
  <si>
    <t>Baton Rouge General Regional Burn Center</t>
  </si>
  <si>
    <t>(225) 763-4000</t>
  </si>
  <si>
    <t>Lafayette Parish</t>
  </si>
  <si>
    <t>1214 Coolidge Blvd</t>
  </si>
  <si>
    <t>Lafayette</t>
  </si>
  <si>
    <t>Ochsner Lafayette General Medical Center</t>
  </si>
  <si>
    <t>(337) 289-7991</t>
  </si>
  <si>
    <t>4801 Ambassador Caffery Pkwy</t>
  </si>
  <si>
    <t>Grossman Burn Center at Our Lady of Lourdes Regional Medical Center</t>
  </si>
  <si>
    <t>(337) 470-2603</t>
  </si>
  <si>
    <t>Orleans Parish</t>
  </si>
  <si>
    <t>2000 Canal St</t>
  </si>
  <si>
    <t>New Orleans</t>
  </si>
  <si>
    <t>University Medical Center New Orleans (UMC Burn Center)</t>
  </si>
  <si>
    <t>(504) 702-3000</t>
  </si>
  <si>
    <t>Rapides</t>
  </si>
  <si>
    <t>211 Fourth St</t>
  </si>
  <si>
    <t>Alexandria</t>
  </si>
  <si>
    <t>Rapides Regional Medical Center - Alexandria</t>
  </si>
  <si>
    <t>(318) 769-3000</t>
  </si>
  <si>
    <t>St. Tammany Parish</t>
  </si>
  <si>
    <t>95 Judge Tanner Blvd</t>
  </si>
  <si>
    <t>Covington</t>
  </si>
  <si>
    <t>Lakeview Regional Medical Center</t>
  </si>
  <si>
    <t>(985) 867-3800</t>
  </si>
  <si>
    <t xml:space="preserve">	Tangipahoa Parish</t>
  </si>
  <si>
    <t>15790 Paul Vega MD Dr</t>
  </si>
  <si>
    <t>Hammond</t>
  </si>
  <si>
    <t>North Oaks Medical Center</t>
  </si>
  <si>
    <t>(985) 345-2700</t>
  </si>
  <si>
    <t>Maine</t>
  </si>
  <si>
    <t>ME</t>
  </si>
  <si>
    <t>Cumberland</t>
  </si>
  <si>
    <t>22 Bramhall St</t>
  </si>
  <si>
    <t>Portland</t>
  </si>
  <si>
    <t>04102</t>
  </si>
  <si>
    <t>Maine Medical Center (Maine Medical Center Burn Unit)</t>
  </si>
  <si>
    <t>(207) 662-0111</t>
  </si>
  <si>
    <t>Penobscot</t>
  </si>
  <si>
    <t>489 State St</t>
  </si>
  <si>
    <t>Bangor</t>
  </si>
  <si>
    <t>04401</t>
  </si>
  <si>
    <t>Northern Light Eastern Maine Medical Center</t>
  </si>
  <si>
    <t>(207) 973-7000</t>
  </si>
  <si>
    <t>Maryland</t>
  </si>
  <si>
    <t>MD</t>
  </si>
  <si>
    <t>Baltimore City</t>
  </si>
  <si>
    <t>600 N Wolfe St</t>
  </si>
  <si>
    <t>Baltimore</t>
  </si>
  <si>
    <t>Johns Hopkins Hospital (Johns Hopkins Pediatric Burn Center)</t>
  </si>
  <si>
    <t>(410) 955-5000</t>
  </si>
  <si>
    <t>4940 Eastern Ave</t>
  </si>
  <si>
    <t>Johns Hopkins Bayview Medical Center (Johns Hopkins Adult Burn Center)</t>
  </si>
  <si>
    <t>(410) 550-0100</t>
  </si>
  <si>
    <t>2401 W Belvedere Ave</t>
  </si>
  <si>
    <t>Sinai Hospital of Baltimore</t>
  </si>
  <si>
    <t>(410) 601-9000</t>
  </si>
  <si>
    <t>8901 Rockville Pike</t>
  </si>
  <si>
    <t>Bethesda</t>
  </si>
  <si>
    <t>Walter Reed National Military Medical Center</t>
  </si>
  <si>
    <t>(301) 295-4000</t>
  </si>
  <si>
    <t>8600 Old Georgetown Rd</t>
  </si>
  <si>
    <t>Suburban Hospital</t>
  </si>
  <si>
    <t>(301) 896-3100</t>
  </si>
  <si>
    <t xml:space="preserve">Prince George's </t>
  </si>
  <si>
    <t>3001 Hospital Drive</t>
  </si>
  <si>
    <t>Cheverly</t>
  </si>
  <si>
    <t>University of Maryland Capital Region Medical Center</t>
  </si>
  <si>
    <t>(240) 677-1000</t>
  </si>
  <si>
    <t>Massachusetts</t>
  </si>
  <si>
    <t>MA</t>
  </si>
  <si>
    <t>Bristol</t>
  </si>
  <si>
    <t>101 Page St</t>
  </si>
  <si>
    <t>New Bedford</t>
  </si>
  <si>
    <t>02740</t>
  </si>
  <si>
    <t>St. Luke's Hospital</t>
  </si>
  <si>
    <t>(508) 997-1515</t>
  </si>
  <si>
    <t>Hampden</t>
  </si>
  <si>
    <t>759 Chestnut St</t>
  </si>
  <si>
    <t>01199</t>
  </si>
  <si>
    <t>Baystate Medical Center</t>
  </si>
  <si>
    <t>(413) 794-0000</t>
  </si>
  <si>
    <t>Middlesex</t>
  </si>
  <si>
    <t>41 Mall Rd</t>
  </si>
  <si>
    <t>Burlington</t>
  </si>
  <si>
    <t>01805</t>
  </si>
  <si>
    <t>Lahey Hospital &amp; Medical Center, Burlington</t>
  </si>
  <si>
    <t>(781) 744-5100</t>
  </si>
  <si>
    <t>Norfolk</t>
  </si>
  <si>
    <t>55 Fogg Rd</t>
  </si>
  <si>
    <t>South Weymouth</t>
  </si>
  <si>
    <t>02190</t>
  </si>
  <si>
    <t>South Shore Hospital</t>
  </si>
  <si>
    <t>(781) 624-8000</t>
  </si>
  <si>
    <t>Suffolk</t>
  </si>
  <si>
    <t>330 Brookline Ave</t>
  </si>
  <si>
    <t>Boston</t>
  </si>
  <si>
    <t>02215</t>
  </si>
  <si>
    <t>Beth Israel Deaconess Medical Center</t>
  </si>
  <si>
    <t>(617) 667-7000</t>
  </si>
  <si>
    <t>300 Longwood Ave</t>
  </si>
  <si>
    <t>02115</t>
  </si>
  <si>
    <t>Boston Children's Hospital</t>
  </si>
  <si>
    <t>(617) 355-6000</t>
  </si>
  <si>
    <t>1 Boston Medical Center Pl</t>
  </si>
  <si>
    <t>02118</t>
  </si>
  <si>
    <t>Boston Medical Center</t>
  </si>
  <si>
    <t>(617) 638-8000</t>
  </si>
  <si>
    <t>75 Francis St</t>
  </si>
  <si>
    <t>Brigham and Women's Hospital (Burn Center)</t>
  </si>
  <si>
    <t>(617) 732-5500</t>
  </si>
  <si>
    <t>55 Fruit St</t>
  </si>
  <si>
    <t>02114</t>
  </si>
  <si>
    <t>Massachusetts General Hospital (Sumner M. Redstone Burn Center)</t>
  </si>
  <si>
    <t>(617) 726-2000</t>
  </si>
  <si>
    <t>800 Washington St</t>
  </si>
  <si>
    <t>02111</t>
  </si>
  <si>
    <t>Tufts Medical Center</t>
  </si>
  <si>
    <t>(617) 636-5000</t>
  </si>
  <si>
    <t>51 Blossom St</t>
  </si>
  <si>
    <t>Shriners Burn Center at Shriners Hospitals for Children-Boston</t>
  </si>
  <si>
    <t>(617) 722-3000</t>
  </si>
  <si>
    <t>Michigan</t>
  </si>
  <si>
    <t>MI</t>
  </si>
  <si>
    <t>Emmet</t>
  </si>
  <si>
    <t>416 Connable Ave</t>
  </si>
  <si>
    <t>Petoskey</t>
  </si>
  <si>
    <t>McLaren Northern Michigan</t>
  </si>
  <si>
    <t>(231) 627-1368</t>
  </si>
  <si>
    <t>Genesee</t>
  </si>
  <si>
    <t>1 Genesys Pkwy</t>
  </si>
  <si>
    <t>Grand Blanc</t>
  </si>
  <si>
    <t>Ascension Genesys Hospital</t>
  </si>
  <si>
    <t>(810) 606-5000</t>
  </si>
  <si>
    <t>1 Hurley Plz</t>
  </si>
  <si>
    <t>Flint</t>
  </si>
  <si>
    <t>Hurley Medical Center/Hurley Children's Hospital (Hurley Medical Center Regional Burn Center)</t>
  </si>
  <si>
    <t>(810) 262-9000</t>
  </si>
  <si>
    <t>Grand Traverse</t>
  </si>
  <si>
    <t>1105 Sixth St</t>
  </si>
  <si>
    <t>Traverse City</t>
  </si>
  <si>
    <t>Munson Medical Center</t>
  </si>
  <si>
    <t>(231) 935-5000</t>
  </si>
  <si>
    <t>Ingham</t>
  </si>
  <si>
    <t>1215 E Michigan Ave</t>
  </si>
  <si>
    <t>Lansing</t>
  </si>
  <si>
    <t>Sparrow Hospital</t>
  </si>
  <si>
    <t>(517) 364-1000</t>
  </si>
  <si>
    <t>205 N East Ave</t>
  </si>
  <si>
    <t>Henry Ford Allegiance Health</t>
  </si>
  <si>
    <t>(517) 205-4800</t>
  </si>
  <si>
    <t>Kalamazoo</t>
  </si>
  <si>
    <t>1521 Gull Rd</t>
  </si>
  <si>
    <t>Ascension Borgess Hospital</t>
  </si>
  <si>
    <t>(269) 226-7000</t>
  </si>
  <si>
    <t>601 John St</t>
  </si>
  <si>
    <t>Bronson Methodist Hospital (Bronson Methodist Hospital Burn Center)</t>
  </si>
  <si>
    <t>(269) 341-7654</t>
  </si>
  <si>
    <t>Kent</t>
  </si>
  <si>
    <t>200 Jefferson Ave</t>
  </si>
  <si>
    <t>Grand Rapids</t>
  </si>
  <si>
    <t>Mercy Health Saint Mary's</t>
  </si>
  <si>
    <t>(616) 685-5000</t>
  </si>
  <si>
    <t>100 Michigan Street NE</t>
  </si>
  <si>
    <t>Spectrum Health - Butterworth Hospital/Helen DeVos Children's Hospital (Spectrum Health Regional Burn Center)</t>
  </si>
  <si>
    <t>(866) 989-7999</t>
  </si>
  <si>
    <t>5900 Byron Center Rd</t>
  </si>
  <si>
    <t>Wyoming</t>
  </si>
  <si>
    <t>Metro Health - University of Michigan Health</t>
  </si>
  <si>
    <t>(616) 252-7200</t>
  </si>
  <si>
    <t>Lapeer</t>
  </si>
  <si>
    <t>1375 N Main St</t>
  </si>
  <si>
    <t>McLaren Lapeer Region</t>
  </si>
  <si>
    <t>(810) 667-5500</t>
  </si>
  <si>
    <t>Macomb</t>
  </si>
  <si>
    <t>15855 Nineteen Mile Rd</t>
  </si>
  <si>
    <t>Clinton Township</t>
  </si>
  <si>
    <t>Henry Ford Macomb Hospital</t>
  </si>
  <si>
    <t>(586) 263-2300</t>
  </si>
  <si>
    <t>1000 Harrington St</t>
  </si>
  <si>
    <t>Mount Clemens</t>
  </si>
  <si>
    <t>McLaren Macomb Hospital</t>
  </si>
  <si>
    <t>(586) 493-8000</t>
  </si>
  <si>
    <t>Marquette</t>
  </si>
  <si>
    <t xml:space="preserve">580 W College Avenue </t>
  </si>
  <si>
    <t>UP Health System-Marquette</t>
  </si>
  <si>
    <t>(906) 449-3000</t>
  </si>
  <si>
    <t>Midland</t>
  </si>
  <si>
    <t>4000 Wellness Dr</t>
  </si>
  <si>
    <t>MidMichigan Medical Center-Midland</t>
  </si>
  <si>
    <t>(989) 839-3000</t>
  </si>
  <si>
    <t>Muskegon</t>
  </si>
  <si>
    <t>1700 Clinton St</t>
  </si>
  <si>
    <t>Mercy Health Muskegon</t>
  </si>
  <si>
    <t>(231) 726-3511</t>
  </si>
  <si>
    <t>16001 W Nine Mile Rd</t>
  </si>
  <si>
    <t>Southfield</t>
  </si>
  <si>
    <t>Ascension Providence Hospital, Southfield Campus</t>
  </si>
  <si>
    <t>(248) 849-3000</t>
  </si>
  <si>
    <t>47601 Grand River Ave</t>
  </si>
  <si>
    <t>Novi</t>
  </si>
  <si>
    <t>Providence Park Hospital, Novi Campus</t>
  </si>
  <si>
    <t>248) 465-4100</t>
  </si>
  <si>
    <t>44201 Dequindre Rd</t>
  </si>
  <si>
    <t>Troy</t>
  </si>
  <si>
    <t>Beaumont Hospital - Troy</t>
  </si>
  <si>
    <t>(248) 964-5000</t>
  </si>
  <si>
    <t>3601 W 13 Mile Rd</t>
  </si>
  <si>
    <t>Royal Oak</t>
  </si>
  <si>
    <t>Beaumont Hospital - Royal Oak</t>
  </si>
  <si>
    <t>(248) 898-5000</t>
  </si>
  <si>
    <t>28050 Grand River Ave</t>
  </si>
  <si>
    <t>Farmington Hills</t>
  </si>
  <si>
    <t>Beaumont Hospital - Farmington Hills</t>
  </si>
  <si>
    <t>(947) 521-8000</t>
  </si>
  <si>
    <t>50 N Perry St</t>
  </si>
  <si>
    <t>Pontiac</t>
  </si>
  <si>
    <t>McLaren Oakland</t>
  </si>
  <si>
    <t>(248) 338-5000</t>
  </si>
  <si>
    <t>44405 Woodward Ave</t>
  </si>
  <si>
    <t>St. Joseph Mercy Oakland</t>
  </si>
  <si>
    <t>(248) 858-3000</t>
  </si>
  <si>
    <t>Saginaw</t>
  </si>
  <si>
    <t>800 S Washington Ave</t>
  </si>
  <si>
    <t xml:space="preserve">Saginaw </t>
  </si>
  <si>
    <t>Ascension St. Mary's of Michigan</t>
  </si>
  <si>
    <t>(989) 907-8000</t>
  </si>
  <si>
    <t>1447 N Harrison</t>
  </si>
  <si>
    <t>Covenant HealthCare</t>
  </si>
  <si>
    <t>(989) 583-7000</t>
  </si>
  <si>
    <t>Washtenaw</t>
  </si>
  <si>
    <t>5301 Mcauley Dr</t>
  </si>
  <si>
    <t>Ypsilanti</t>
  </si>
  <si>
    <t>St. Joseph Mercy Ann Arbor</t>
  </si>
  <si>
    <t>(734) 712-3456</t>
  </si>
  <si>
    <t>1500 E Medical Center Dr</t>
  </si>
  <si>
    <t>Ann Arbor</t>
  </si>
  <si>
    <t>University of Michigan Health System/C.S. Mott Children's Hospital (UM Trauma Burn Center)</t>
  </si>
  <si>
    <t>(734) 936-4000</t>
  </si>
  <si>
    <t>Wayne</t>
  </si>
  <si>
    <t>22101 Moross Rd</t>
  </si>
  <si>
    <t>Detroit</t>
  </si>
  <si>
    <t>Ascension St. John Hospital</t>
  </si>
  <si>
    <t>(313) 343-4000</t>
  </si>
  <si>
    <t>5450 Fort St</t>
  </si>
  <si>
    <t>Trenton</t>
  </si>
  <si>
    <t>Beaumont Hospital - Trenton</t>
  </si>
  <si>
    <t>(734) 671-3800</t>
  </si>
  <si>
    <t>18101 Oakwood Blvd</t>
  </si>
  <si>
    <t>Dearborn</t>
  </si>
  <si>
    <t>Beaumont Hospital - Dearborn</t>
  </si>
  <si>
    <t>(313) 593-7000</t>
  </si>
  <si>
    <t>3901 Beaubien Blvd</t>
  </si>
  <si>
    <t>DMC - Children's Hospital of Michigan (Children's Hospital of Michigan Burn Center)</t>
  </si>
  <si>
    <t>(313) 745-5437</t>
  </si>
  <si>
    <t>6071 West Outer Dr</t>
  </si>
  <si>
    <t>DMC - Sinai-Grace Hospital</t>
  </si>
  <si>
    <t>(313) 966-3300</t>
  </si>
  <si>
    <t>4201 Saint Antoine St</t>
  </si>
  <si>
    <t>Detroit Receiving Hospital (Detroit Receiving Hospital Burn Center)</t>
  </si>
  <si>
    <t>(313) 745-3000</t>
  </si>
  <si>
    <t>2799 West Grand Blvd</t>
  </si>
  <si>
    <t>Henry Ford Hospital</t>
  </si>
  <si>
    <t>(313) 916-2600</t>
  </si>
  <si>
    <t>36475 Five Mile Rd</t>
  </si>
  <si>
    <t>Livonia</t>
  </si>
  <si>
    <t>St. Mary Mercy Livonia Hospital</t>
  </si>
  <si>
    <t>(734) 655-4800</t>
  </si>
  <si>
    <t xml:space="preserve">Minnesota </t>
  </si>
  <si>
    <t>MN</t>
  </si>
  <si>
    <t>Anoka</t>
  </si>
  <si>
    <t>4050 Coon Rapids Blvd</t>
  </si>
  <si>
    <t>Coon Rapids</t>
  </si>
  <si>
    <t>Mercy Hospital</t>
  </si>
  <si>
    <t>(763) 236-6000</t>
  </si>
  <si>
    <t>St. Louis</t>
  </si>
  <si>
    <t>407 E 3rd St</t>
  </si>
  <si>
    <t>Duluth</t>
  </si>
  <si>
    <t>Essentia Health St. Mary's Medical Center</t>
  </si>
  <si>
    <t>(218) 786-4000</t>
  </si>
  <si>
    <t>915 E 1st St</t>
  </si>
  <si>
    <t>(218) 249-5555</t>
  </si>
  <si>
    <t>502 E 2nd St</t>
  </si>
  <si>
    <t>Miller-Dwan Burn Center at Essentia Health Duluth</t>
  </si>
  <si>
    <t>(218) 727-8762</t>
  </si>
  <si>
    <t>Hennepin</t>
  </si>
  <si>
    <t>2525 Chicago Ave South</t>
  </si>
  <si>
    <t>Minneapolis</t>
  </si>
  <si>
    <t>Children's Hospital and Clinics of Minnesota</t>
  </si>
  <si>
    <t>(612) 813-6000</t>
  </si>
  <si>
    <t>701 Park Ave S</t>
  </si>
  <si>
    <t>Hennepin Healthcare/Hennepin Healthcare Children's Hospital (Hennepin Healthcare Burn Center)</t>
  </si>
  <si>
    <t>(612) 873-3000</t>
  </si>
  <si>
    <t>420 Delaware St SE</t>
  </si>
  <si>
    <t>University of Minnesota Medical Center</t>
  </si>
  <si>
    <t>(612) 273-8400</t>
  </si>
  <si>
    <t>3300 Oakdale Ave N</t>
  </si>
  <si>
    <t>Robbinsdale</t>
  </si>
  <si>
    <t>North Memorial Health Hospital</t>
  </si>
  <si>
    <t>(763) 520-5200</t>
  </si>
  <si>
    <t>Olmsted</t>
  </si>
  <si>
    <t>1216 2nd Street SW</t>
  </si>
  <si>
    <t>Rochester</t>
  </si>
  <si>
    <t>Mayo Clinic Hospital, Saint Mary's Campus</t>
  </si>
  <si>
    <t>(507) 255-5123</t>
  </si>
  <si>
    <t>Stearns</t>
  </si>
  <si>
    <t>1406 Sixth Ave N</t>
  </si>
  <si>
    <t>Saint Cloud</t>
  </si>
  <si>
    <t>CentraCare - St. Cloud Hospital</t>
  </si>
  <si>
    <t>(320) 251-2700</t>
  </si>
  <si>
    <t>Ramsey</t>
  </si>
  <si>
    <t>640 Jackson St</t>
  </si>
  <si>
    <t>Saint Paul</t>
  </si>
  <si>
    <t>Regions Hospital/Gillette Children's Specialty Healthcare (Regions Hospital Burn Center)</t>
  </si>
  <si>
    <t>(651) 254-3456</t>
  </si>
  <si>
    <t>Mississippi</t>
  </si>
  <si>
    <t>MS</t>
  </si>
  <si>
    <t>Forrest</t>
  </si>
  <si>
    <t>6051 US Highway 49</t>
  </si>
  <si>
    <t>Hattiesburg</t>
  </si>
  <si>
    <t>Forrest General Hospital</t>
  </si>
  <si>
    <t>(601) 288-7000</t>
  </si>
  <si>
    <t>Harrison</t>
  </si>
  <si>
    <t>4500 13th Street</t>
  </si>
  <si>
    <t>Gulfport</t>
  </si>
  <si>
    <t>Memorial Hospital at Gulfport</t>
  </si>
  <si>
    <t>(228) 867-4000</t>
  </si>
  <si>
    <t>Hinds</t>
  </si>
  <si>
    <t>2500 North State St</t>
  </si>
  <si>
    <t>University of Mississippi Medical Center</t>
  </si>
  <si>
    <t>(601) 984-1000</t>
  </si>
  <si>
    <t>Pontotoc</t>
  </si>
  <si>
    <t>830 South Gloster St</t>
  </si>
  <si>
    <t>Tupelo</t>
  </si>
  <si>
    <t>North Mississippi Medical Center - Tupelo</t>
  </si>
  <si>
    <t>(662) 377-3000</t>
  </si>
  <si>
    <t>Missouri</t>
  </si>
  <si>
    <t>MO</t>
  </si>
  <si>
    <t>Boone</t>
  </si>
  <si>
    <t>1 Hospital Dr</t>
  </si>
  <si>
    <t>Columbia</t>
  </si>
  <si>
    <t>University of Missouri Health System (George D. Peak Memorial Burn &amp; Wound Center)</t>
  </si>
  <si>
    <t>(573) 882-4141</t>
  </si>
  <si>
    <t>Buchanan</t>
  </si>
  <si>
    <t>5325 Faron St</t>
  </si>
  <si>
    <t>Saint Joseph</t>
  </si>
  <si>
    <t>Mosaic Life Care at St. Joseph - Medical Center</t>
  </si>
  <si>
    <t>(816) 271-6000</t>
  </si>
  <si>
    <t>2525 Glenn Hendren Dr</t>
  </si>
  <si>
    <t>Liberty</t>
  </si>
  <si>
    <t>Liberty Hospital</t>
  </si>
  <si>
    <t>(816) 781-7200</t>
  </si>
  <si>
    <t>2800 Clay Edwards Dr</t>
  </si>
  <si>
    <t>North Kansas City</t>
  </si>
  <si>
    <t>North Kansas City Hospital</t>
  </si>
  <si>
    <t>(816) 691-2000</t>
  </si>
  <si>
    <t>Greene</t>
  </si>
  <si>
    <t>3801 S National Ave</t>
  </si>
  <si>
    <t>Cox Medical Center South</t>
  </si>
  <si>
    <t>(417) 269-6000</t>
  </si>
  <si>
    <t>1235 E Cherokee</t>
  </si>
  <si>
    <t>Mercy Hospital Springfield (Mercy Burn Center Springfield)</t>
  </si>
  <si>
    <t>(417) 820-2000</t>
  </si>
  <si>
    <t>2401 Gillham Rd</t>
  </si>
  <si>
    <t>Children's Mercy Kansas City (Children's Mercy Burn Unit)</t>
  </si>
  <si>
    <t>(816) 234-3000</t>
  </si>
  <si>
    <t>2316 E Meyer Blvd</t>
  </si>
  <si>
    <t>HCA Research Medical Center (The Grossman Burn Center)</t>
  </si>
  <si>
    <t>(816) 276-4000</t>
  </si>
  <si>
    <t>2301 Holmes St</t>
  </si>
  <si>
    <t>University Health Truman Medical Center</t>
  </si>
  <si>
    <t>(816) 404-1380</t>
  </si>
  <si>
    <t>4401 Wornall Rd</t>
  </si>
  <si>
    <t>St. Luke's Hospital of Kansas City</t>
  </si>
  <si>
    <t>(816) 932-3800</t>
  </si>
  <si>
    <t>19600 East 39th St</t>
  </si>
  <si>
    <t xml:space="preserve">Independence </t>
  </si>
  <si>
    <t>Centerpoint Medical Center</t>
  </si>
  <si>
    <t>(816)698-7000</t>
  </si>
  <si>
    <t>Jasper</t>
  </si>
  <si>
    <t>1102 W 32nd St</t>
  </si>
  <si>
    <t>Joplin</t>
  </si>
  <si>
    <t>Freeman Health System</t>
  </si>
  <si>
    <t>(417) 347-1111</t>
  </si>
  <si>
    <t>100 Mercy Way</t>
  </si>
  <si>
    <t>Mercy Hospital Joplin</t>
  </si>
  <si>
    <t>(417) 781-2727</t>
  </si>
  <si>
    <t>12303 DePaul Dr</t>
  </si>
  <si>
    <t>Bridgeton</t>
  </si>
  <si>
    <t>SSM Health DePaul Hospital - St. Louis</t>
  </si>
  <si>
    <t>(314) 344-6000</t>
  </si>
  <si>
    <t xml:space="preserve">St. Louis </t>
  </si>
  <si>
    <t>10010 Kennerly Rd</t>
  </si>
  <si>
    <t>Saint Louis</t>
  </si>
  <si>
    <t>Mercy Hospital South</t>
  </si>
  <si>
    <t>(314) 525-1000</t>
  </si>
  <si>
    <t>1 Barnes Jewish Hospital Plz</t>
  </si>
  <si>
    <t>Barnes-Jewish Hospital (Burn Center)</t>
  </si>
  <si>
    <t>(314) 747-3000</t>
  </si>
  <si>
    <t>3635 Vista Ave</t>
  </si>
  <si>
    <t>SSM Health St. Louis University Hospital</t>
  </si>
  <si>
    <t>(314) 577-8000</t>
  </si>
  <si>
    <t>1 Childrens Pl</t>
  </si>
  <si>
    <t>St. Louis Children's Hospital (Children's Hospital Burn Center)</t>
  </si>
  <si>
    <t>(314) 454-2782</t>
  </si>
  <si>
    <t>615 S New Ballas Rd</t>
  </si>
  <si>
    <t>Mercy Hospital St. Louis (Mercy Burn Center St. Louis)</t>
  </si>
  <si>
    <t>(314) 251-6000</t>
  </si>
  <si>
    <t>1465 S Grand Blvd</t>
  </si>
  <si>
    <t>SSM Cardinal Glennon Children's Hospital</t>
  </si>
  <si>
    <t>(314) 577-5600</t>
  </si>
  <si>
    <t>Montana</t>
  </si>
  <si>
    <t>MT</t>
  </si>
  <si>
    <t>Cascade</t>
  </si>
  <si>
    <t>1101 26th St S</t>
  </si>
  <si>
    <t>Great Falls</t>
  </si>
  <si>
    <t>Benefis Hospitals</t>
  </si>
  <si>
    <t>(406) 455-5000</t>
  </si>
  <si>
    <t>Missoula</t>
  </si>
  <si>
    <t>500 W Broadway</t>
  </si>
  <si>
    <t>Providence St. Patrick Hospital</t>
  </si>
  <si>
    <t>(406) 543-7271</t>
  </si>
  <si>
    <t>Yellowstone</t>
  </si>
  <si>
    <t>2800 10th Ave North</t>
  </si>
  <si>
    <t>Billings</t>
  </si>
  <si>
    <t>Billings Clinic</t>
  </si>
  <si>
    <t>(406) 238-2500</t>
  </si>
  <si>
    <t>1233 N 30th St</t>
  </si>
  <si>
    <t>SCL Health - St. Vincent Healthcare</t>
  </si>
  <si>
    <t>(406) 237-7000</t>
  </si>
  <si>
    <t>Nebraska</t>
  </si>
  <si>
    <t>NE</t>
  </si>
  <si>
    <t>Buffalo</t>
  </si>
  <si>
    <t>10 E 31st St</t>
  </si>
  <si>
    <t xml:space="preserve">Kearney </t>
  </si>
  <si>
    <t>CHI Health Good Samaritan</t>
  </si>
  <si>
    <t>(308) 865-7100</t>
  </si>
  <si>
    <t>7500 Mercy Rd</t>
  </si>
  <si>
    <t>Omaha</t>
  </si>
  <si>
    <t>CHI Health Creighton University Medical Center - Bergan Mercy</t>
  </si>
  <si>
    <t>(402) 398-6060</t>
  </si>
  <si>
    <t>8200 Dodge St</t>
  </si>
  <si>
    <t>Children's Hospital &amp; Medical Center</t>
  </si>
  <si>
    <t>(402) 955-5400</t>
  </si>
  <si>
    <t>4350 Dewey Ave</t>
  </si>
  <si>
    <t>Nebraska Medicine - Nebraska Medical Center</t>
  </si>
  <si>
    <t>(402) 552-2000</t>
  </si>
  <si>
    <t>2300 South 16th St</t>
  </si>
  <si>
    <t>Lincoln</t>
  </si>
  <si>
    <t>Bryan Medical Center West</t>
  </si>
  <si>
    <t>(402) 481-1111</t>
  </si>
  <si>
    <t>555 S 70th St</t>
  </si>
  <si>
    <t>CHI Health St. Elizabeth Regional Burn Center</t>
  </si>
  <si>
    <t>(402) 219-7680</t>
  </si>
  <si>
    <t>Sioux</t>
  </si>
  <si>
    <t>4021 Avenue B</t>
  </si>
  <si>
    <t>Scottsbluff</t>
  </si>
  <si>
    <t>Regional West Medical Center</t>
  </si>
  <si>
    <t>(308) 635-3711</t>
  </si>
  <si>
    <t>Nevada</t>
  </si>
  <si>
    <t>NV</t>
  </si>
  <si>
    <t>Clark</t>
  </si>
  <si>
    <t>3186 S Maryland Pkwy</t>
  </si>
  <si>
    <t>Las Vegas</t>
  </si>
  <si>
    <t>Sunrise Hospital and Medical Center (Burn and Reconstructive Center of Sunrise Hospital)</t>
  </si>
  <si>
    <t>(702) 961-5000</t>
  </si>
  <si>
    <t>1800 W Charleston Blvd</t>
  </si>
  <si>
    <t>University Medical Center (Lions Burn Center)</t>
  </si>
  <si>
    <t>(702) 383-2000</t>
  </si>
  <si>
    <t>Washoe</t>
  </si>
  <si>
    <t>1155 Mill St</t>
  </si>
  <si>
    <t>Reno</t>
  </si>
  <si>
    <t>Renown Regional Medical Center</t>
  </si>
  <si>
    <t>(775) 982-4100</t>
  </si>
  <si>
    <t>New Hampshire</t>
  </si>
  <si>
    <t>NH</t>
  </si>
  <si>
    <t>Grafton</t>
  </si>
  <si>
    <t>1 Medical Center Dr</t>
  </si>
  <si>
    <t>Lebanon</t>
  </si>
  <si>
    <t>03756</t>
  </si>
  <si>
    <t>Dartmouth-Hitchcock Medical Center</t>
  </si>
  <si>
    <t>(603) 650-5000</t>
  </si>
  <si>
    <t>Merrimack</t>
  </si>
  <si>
    <t>250 Pleasant St</t>
  </si>
  <si>
    <t>Concord</t>
  </si>
  <si>
    <t>03301</t>
  </si>
  <si>
    <t>Concord Hospital</t>
  </si>
  <si>
    <t>(603) 225-2711</t>
  </si>
  <si>
    <t>Rockingham</t>
  </si>
  <si>
    <t>1 Elliot Way</t>
  </si>
  <si>
    <t>Manchester</t>
  </si>
  <si>
    <t>03103</t>
  </si>
  <si>
    <t>Elliot Hospital</t>
  </si>
  <si>
    <t>(603) 669-5300</t>
  </si>
  <si>
    <t>333 Borthwick Ave</t>
  </si>
  <si>
    <t>Portsmouth</t>
  </si>
  <si>
    <t>03801</t>
  </si>
  <si>
    <t>Portsmouth Regional Hospital</t>
  </si>
  <si>
    <t>(603) 436-5110</t>
  </si>
  <si>
    <t>New Jersey</t>
  </si>
  <si>
    <t>NJ</t>
  </si>
  <si>
    <t>Atlantic</t>
  </si>
  <si>
    <t>1925 Pacific Ave</t>
  </si>
  <si>
    <t>Atlantic City</t>
  </si>
  <si>
    <t>08401</t>
  </si>
  <si>
    <t>AtlantiCare Regional Medical Center</t>
  </si>
  <si>
    <t>(609) 345-4000</t>
  </si>
  <si>
    <t>Bergen</t>
  </si>
  <si>
    <t>30 Prospect Ave</t>
  </si>
  <si>
    <t>Hackensack</t>
  </si>
  <si>
    <t>07601</t>
  </si>
  <si>
    <t>Hackensack University Medical Center</t>
  </si>
  <si>
    <t>(551) 996-2000</t>
  </si>
  <si>
    <t>Camden</t>
  </si>
  <si>
    <t>1 Cooper Plaza</t>
  </si>
  <si>
    <t>08103</t>
  </si>
  <si>
    <t>Cooper University Health Care</t>
  </si>
  <si>
    <t>(856) 342-2000</t>
  </si>
  <si>
    <t>Essex</t>
  </si>
  <si>
    <t>150 Bergen St</t>
  </si>
  <si>
    <t>07103</t>
  </si>
  <si>
    <t>New Jersey Trauma Center at the University Hospital</t>
  </si>
  <si>
    <t>(973) 972-4300</t>
  </si>
  <si>
    <t>94 Old Short Hills Rd</t>
  </si>
  <si>
    <t>Livingston</t>
  </si>
  <si>
    <t>07039</t>
  </si>
  <si>
    <t>The Burn Center at Cooperman Barnabas Medical Center</t>
  </si>
  <si>
    <t>(973) 322-5924</t>
  </si>
  <si>
    <t>355 Grand St</t>
  </si>
  <si>
    <t>Jersey City</t>
  </si>
  <si>
    <t>07302</t>
  </si>
  <si>
    <t>Jersey City Medical Center - RWJBarnabas Health</t>
  </si>
  <si>
    <t>(201) 885-4750</t>
  </si>
  <si>
    <t>Mercer</t>
  </si>
  <si>
    <t>750 Brunswick Ave</t>
  </si>
  <si>
    <t>08638</t>
  </si>
  <si>
    <t>Capital Health Regional Medical Center</t>
  </si>
  <si>
    <t>(609) 394-6000</t>
  </si>
  <si>
    <t>1 Robert Wood Johnson Pl</t>
  </si>
  <si>
    <t>New Brunswick</t>
  </si>
  <si>
    <t>08901</t>
  </si>
  <si>
    <t>Robert Wood Johnson University Hospital</t>
  </si>
  <si>
    <t>(732) 828-3000</t>
  </si>
  <si>
    <t>Monmouth</t>
  </si>
  <si>
    <t>1945 Route 33</t>
  </si>
  <si>
    <t>Neptune</t>
  </si>
  <si>
    <t>07754</t>
  </si>
  <si>
    <t>Jersey Shore University Medical Center</t>
  </si>
  <si>
    <t>(732) 775-5500</t>
  </si>
  <si>
    <t>100 Madison Ave</t>
  </si>
  <si>
    <t>Morristown</t>
  </si>
  <si>
    <t>07960</t>
  </si>
  <si>
    <t>Morristown Medical Center</t>
  </si>
  <si>
    <t>(973) 971-5000</t>
  </si>
  <si>
    <t>Passaic</t>
  </si>
  <si>
    <t>703 Main St</t>
  </si>
  <si>
    <t>Paterson</t>
  </si>
  <si>
    <t>07503</t>
  </si>
  <si>
    <t>St. Joseph's University Medical Center</t>
  </si>
  <si>
    <t>(973) 754-2000</t>
  </si>
  <si>
    <t>New Mexico</t>
  </si>
  <si>
    <t>NM</t>
  </si>
  <si>
    <t>Bernalillo</t>
  </si>
  <si>
    <t>2211 Lomas Blvd NE</t>
  </si>
  <si>
    <t>Albuquerque</t>
  </si>
  <si>
    <t>University of New Mexico Hospital (UNM Regional Burn Center)</t>
  </si>
  <si>
    <t>(505) 272-2111</t>
  </si>
  <si>
    <t>New York</t>
  </si>
  <si>
    <t>NY</t>
  </si>
  <si>
    <t>Albany</t>
  </si>
  <si>
    <t>43 New Scotland Ave</t>
  </si>
  <si>
    <t>Albany Medical Center</t>
  </si>
  <si>
    <t>(518) 262-3474</t>
  </si>
  <si>
    <t>Bronx</t>
  </si>
  <si>
    <t>234 E 149th St</t>
  </si>
  <si>
    <t>NYC Health + Hospitals / Lincoln Medical &amp; Mental Health Center</t>
  </si>
  <si>
    <t>(718) 579-5700</t>
  </si>
  <si>
    <t>1400 Pelham Parkway South</t>
  </si>
  <si>
    <t>NYC Health + Hospitals / Jacobi Medical Center (Jacobi Burn Center)</t>
  </si>
  <si>
    <t>(718) 918-5000</t>
  </si>
  <si>
    <t>4422 Third Ave</t>
  </si>
  <si>
    <t>St. Barnabas Hospital</t>
  </si>
  <si>
    <t>(718) 960-9000</t>
  </si>
  <si>
    <t>Broome</t>
  </si>
  <si>
    <t>33-57 Harrison St</t>
  </si>
  <si>
    <t>Johnson City</t>
  </si>
  <si>
    <t>UHS Wilson Medical Center</t>
  </si>
  <si>
    <t>(607) 763-6000</t>
  </si>
  <si>
    <t>Dutchess</t>
  </si>
  <si>
    <t>241 North Rd</t>
  </si>
  <si>
    <t>Poughkeepsie</t>
  </si>
  <si>
    <t>Mid Hudson Regional Hospital of Westchester Medical Center</t>
  </si>
  <si>
    <t>(845) 483-5000</t>
  </si>
  <si>
    <t>45 Reade Pl</t>
  </si>
  <si>
    <t>Vassar Brothers Medical Center</t>
  </si>
  <si>
    <t>(845) 454-8500</t>
  </si>
  <si>
    <t>Erie</t>
  </si>
  <si>
    <t>462 Grider St</t>
  </si>
  <si>
    <t>Erie County Medical Center (Roger W. Seibel, MD, Burn Treatment Center)</t>
  </si>
  <si>
    <t>(716) 898-3000</t>
  </si>
  <si>
    <t>100 High St</t>
  </si>
  <si>
    <t>John R. Oishei Children's Hospital</t>
  </si>
  <si>
    <t>(716) 878-7000</t>
  </si>
  <si>
    <t>Kings</t>
  </si>
  <si>
    <t>1 Brookdale Plaza</t>
  </si>
  <si>
    <t>Brooklyn</t>
  </si>
  <si>
    <t>Brookdale Hospital Medical Center</t>
  </si>
  <si>
    <t>(718) 240-5000</t>
  </si>
  <si>
    <t>4802 10th Ave</t>
  </si>
  <si>
    <t>Maimonides Medical Center/Maimonides Children's Hospital</t>
  </si>
  <si>
    <t>(718) 283-6000</t>
  </si>
  <si>
    <t>506 6th St</t>
  </si>
  <si>
    <t>NewYork Presbyterian Brooklyn Methodist Hospital</t>
  </si>
  <si>
    <t>(718) 780-3101</t>
  </si>
  <si>
    <t>451 Clarkson Ave</t>
  </si>
  <si>
    <t>NYC Health + Hospitals / Kings County</t>
  </si>
  <si>
    <t>(718) 245-3901</t>
  </si>
  <si>
    <t>150 55th St</t>
  </si>
  <si>
    <t xml:space="preserve">NYU Langone Hospital-Brooklyn </t>
  </si>
  <si>
    <t>(718) 630-7300</t>
  </si>
  <si>
    <t>Monroe</t>
  </si>
  <si>
    <t>601 Elmwwod Ave</t>
  </si>
  <si>
    <t>University of Rochester Medical Center/Strong Memorial Hospital (Kessler Burn Center)</t>
  </si>
  <si>
    <t>(585) 275-8387</t>
  </si>
  <si>
    <t>Nassau</t>
  </si>
  <si>
    <t>1 Health Way</t>
  </si>
  <si>
    <t>Oceanside</t>
  </si>
  <si>
    <t>Mount Sinai South Nassau</t>
  </si>
  <si>
    <t>(516) 632-3000</t>
  </si>
  <si>
    <t>2201 Hempstead Turnpike</t>
  </si>
  <si>
    <t>East Meadow</t>
  </si>
  <si>
    <t>Nassau University Medical Center (Nassau County Firefighters Burn Center)</t>
  </si>
  <si>
    <t>(516) 572-0123</t>
  </si>
  <si>
    <t>26901 76th Ave</t>
  </si>
  <si>
    <t>New Hyde Park</t>
  </si>
  <si>
    <t>Cohen Children's Medical Center</t>
  </si>
  <si>
    <t>(718) 470-7764</t>
  </si>
  <si>
    <t>300 Community Dr</t>
  </si>
  <si>
    <t>Manhasset</t>
  </si>
  <si>
    <t>North Shore University Hospital</t>
  </si>
  <si>
    <t>(516) 562-0100</t>
  </si>
  <si>
    <t>259 1st St</t>
  </si>
  <si>
    <t>Mineola</t>
  </si>
  <si>
    <t>NYU Langone Hospital-Long Island</t>
  </si>
  <si>
    <t>(516) 663-0333</t>
  </si>
  <si>
    <t>1111 Amsterdam Ave</t>
  </si>
  <si>
    <t>Mount Sinai Morningside</t>
  </si>
  <si>
    <t>(212) 523-4000</t>
  </si>
  <si>
    <t>622 W 168th St</t>
  </si>
  <si>
    <t>Morgan Stanley Children's Hospital of New York-Presbyterian</t>
  </si>
  <si>
    <t>(212) 305-2500</t>
  </si>
  <si>
    <t>462 First Ave</t>
  </si>
  <si>
    <t>NYC Health + Hospitals / Bellevue Hospital</t>
  </si>
  <si>
    <t>(212) 562-4132</t>
  </si>
  <si>
    <t xml:space="preserve">New York	</t>
  </si>
  <si>
    <t>525 E 68th St</t>
  </si>
  <si>
    <t>New York-Presbyterian Hospital/Weill Cornell Medical Center (William Randolph Hearst Burn Center)</t>
  </si>
  <si>
    <t>(212) 746-5454</t>
  </si>
  <si>
    <t>506 Lenox Ave</t>
  </si>
  <si>
    <t>NYC Health + Hospitals / Harlem Hospital (Harlem Burn Center)</t>
  </si>
  <si>
    <t>(212) 939-1000</t>
  </si>
  <si>
    <t>Onondaga</t>
  </si>
  <si>
    <t>750 E Adams St</t>
  </si>
  <si>
    <t>Syracuse</t>
  </si>
  <si>
    <t>Upstate University Hospital/Upstate Golisano Children's Hospital (Clark Burn Center)</t>
  </si>
  <si>
    <t>(315) 464-5540</t>
  </si>
  <si>
    <t>707 East Main St</t>
  </si>
  <si>
    <t>Middletown</t>
  </si>
  <si>
    <t>Garnet Health Medical Center</t>
  </si>
  <si>
    <t>(845) 333-1000</t>
  </si>
  <si>
    <t>Queens</t>
  </si>
  <si>
    <t>8900 Van Wyck Expressway</t>
  </si>
  <si>
    <t>Jamaica</t>
  </si>
  <si>
    <t>Jamaica Hospital Medical Center</t>
  </si>
  <si>
    <t>(718) 206-6000</t>
  </si>
  <si>
    <t>5645 Main St</t>
  </si>
  <si>
    <t>Flushing</t>
  </si>
  <si>
    <t>New York-Presbyterian - Queens</t>
  </si>
  <si>
    <t>(718) 670-2000</t>
  </si>
  <si>
    <t>7901 Broadway</t>
  </si>
  <si>
    <t>NYC Health + Hospitals / Elmhurst</t>
  </si>
  <si>
    <t>(718) 334-4000</t>
  </si>
  <si>
    <t>475 Seaview Ave</t>
  </si>
  <si>
    <t>Staten Island</t>
  </si>
  <si>
    <t>Staten Island University Hospital (Staten Island University Hospital Burn Center)</t>
  </si>
  <si>
    <t>(718) 226-9515</t>
  </si>
  <si>
    <t>355 Bard Ave</t>
  </si>
  <si>
    <t>Richmond University Medical Center</t>
  </si>
  <si>
    <t>(718) 818-1234</t>
  </si>
  <si>
    <t>1000 Montauk Hwy</t>
  </si>
  <si>
    <t>West Islip</t>
  </si>
  <si>
    <t>Good Samaritan Hospital Medical Center</t>
  </si>
  <si>
    <t>(631) 376-3000</t>
  </si>
  <si>
    <t>301 E Main St</t>
  </si>
  <si>
    <t>Bay Shore</t>
  </si>
  <si>
    <t>South Shore University Hospital (SSUH)</t>
  </si>
  <si>
    <t>(631) 968-3000</t>
  </si>
  <si>
    <t>101 Nicolls Rd</t>
  </si>
  <si>
    <t>Stony Brook</t>
  </si>
  <si>
    <t>Stony Brook Medicine (Suffolk County Volunteer Firefighters Burn Center)</t>
  </si>
  <si>
    <t>(631) 444-1077</t>
  </si>
  <si>
    <t>Westchester</t>
  </si>
  <si>
    <t>100 Woods Rd</t>
  </si>
  <si>
    <t>Valhalla</t>
  </si>
  <si>
    <t>Westchester Medical Center/Maria Fareri Children's Hospital (Trauma Center at Westchester Medical Center)</t>
  </si>
  <si>
    <t>(914) 493-7018</t>
  </si>
  <si>
    <t>North Carolina</t>
  </si>
  <si>
    <t>NC</t>
  </si>
  <si>
    <t>Buncombe</t>
  </si>
  <si>
    <t>509 Biltmore Ave</t>
  </si>
  <si>
    <t>Asheville</t>
  </si>
  <si>
    <t>Mission Hospitals</t>
  </si>
  <si>
    <t>(828) 213-1111</t>
  </si>
  <si>
    <t>Durham</t>
  </si>
  <si>
    <t>2301 Erwin Rd</t>
  </si>
  <si>
    <t>Duke University Hospital</t>
  </si>
  <si>
    <t>(919) 684-8111</t>
  </si>
  <si>
    <t>Forsyth</t>
  </si>
  <si>
    <t>1 Medical Center Blvd</t>
  </si>
  <si>
    <t>Winston-Salem</t>
  </si>
  <si>
    <t>Wake Forest Baptist Medical Center/Brenner Children's Hospital (Wake Forest Baptist Burn Center)</t>
  </si>
  <si>
    <t>(336) 716-2011</t>
  </si>
  <si>
    <t>Guilford</t>
  </si>
  <si>
    <t>1200 N Elm St</t>
  </si>
  <si>
    <t>Greensboro</t>
  </si>
  <si>
    <t>Moses H. Cone Memorial Hospital</t>
  </si>
  <si>
    <t>(336) 832-7000</t>
  </si>
  <si>
    <t>Mecklenburg</t>
  </si>
  <si>
    <t>1000 Blythe Blvd</t>
  </si>
  <si>
    <t>Charlotte</t>
  </si>
  <si>
    <t>Carolinas Medical Center/Levine Children's Hospital</t>
  </si>
  <si>
    <t>(704) 355-2000</t>
  </si>
  <si>
    <t>New Hanover</t>
  </si>
  <si>
    <t>2131 South 17th St</t>
  </si>
  <si>
    <t>New Hanover Regional Medical Center</t>
  </si>
  <si>
    <t>(910) 667-7000</t>
  </si>
  <si>
    <t>101 Manning Dr</t>
  </si>
  <si>
    <t>Chapel Hill</t>
  </si>
  <si>
    <t>University of North CarolinaHospitals/North Carolina Children's Hospital (North Carolina Jaycee Burn Center)</t>
  </si>
  <si>
    <t>(984) 974-1000</t>
  </si>
  <si>
    <t>Pitt</t>
  </si>
  <si>
    <t>2100 Stantonsburg Rd</t>
  </si>
  <si>
    <t>Greenville</t>
  </si>
  <si>
    <t>Vidant Medical Center/Maynard Children's Hospital</t>
  </si>
  <si>
    <t>(252) 847-4100</t>
  </si>
  <si>
    <t>Wake</t>
  </si>
  <si>
    <t>3000 New Bern Ave</t>
  </si>
  <si>
    <t>Raleigh</t>
  </si>
  <si>
    <t>WakeMed Health &amp; Hospitals, Raleigh Campus</t>
  </si>
  <si>
    <t>(919) 350-8000</t>
  </si>
  <si>
    <t>North Dakota</t>
  </si>
  <si>
    <t>ND</t>
  </si>
  <si>
    <t>Burleigh</t>
  </si>
  <si>
    <t>900 E Broadway</t>
  </si>
  <si>
    <t>Bismarck</t>
  </si>
  <si>
    <t>CHI St. Alexius Health Bismarck</t>
  </si>
  <si>
    <t>(701) 530-7000</t>
  </si>
  <si>
    <t>300 North 7th St</t>
  </si>
  <si>
    <t>Sanford Medical Center</t>
  </si>
  <si>
    <t>(701) 323-6000</t>
  </si>
  <si>
    <t>Cass</t>
  </si>
  <si>
    <t>3000 32nd Ave South</t>
  </si>
  <si>
    <t>Fargo</t>
  </si>
  <si>
    <t>Essentia Health Fargo</t>
  </si>
  <si>
    <t>(701) 364-8000</t>
  </si>
  <si>
    <t>801 Broadway N</t>
  </si>
  <si>
    <t>Sanford Medical Center Fargo</t>
  </si>
  <si>
    <t>(701) 417-2000</t>
  </si>
  <si>
    <t>Grand Forks</t>
  </si>
  <si>
    <t>1200 S Columbia Rd</t>
  </si>
  <si>
    <t>Altru Health System</t>
  </si>
  <si>
    <t>(701) 780-5000</t>
  </si>
  <si>
    <t>Ward</t>
  </si>
  <si>
    <t>1 Burdick Expy</t>
  </si>
  <si>
    <t>Minot</t>
  </si>
  <si>
    <t>Trinity Health</t>
  </si>
  <si>
    <t>(701) 857-5000</t>
  </si>
  <si>
    <t>Ohio</t>
  </si>
  <si>
    <t>OH</t>
  </si>
  <si>
    <t>1001 Bellefontaine Ave</t>
  </si>
  <si>
    <t>Lima</t>
  </si>
  <si>
    <t>Lima Memorial Health System</t>
  </si>
  <si>
    <t>(419) 228-3335</t>
  </si>
  <si>
    <t>730 W Market St</t>
  </si>
  <si>
    <t>Mercy Health - St. Rita's Medical Center</t>
  </si>
  <si>
    <t>(419) 226-9637</t>
  </si>
  <si>
    <t>Cuyahoga</t>
  </si>
  <si>
    <t>6780 Mayfield Rd</t>
  </si>
  <si>
    <t>Mayfield Heights</t>
  </si>
  <si>
    <t>Cleveland Clinic Hillcrest Hospital</t>
  </si>
  <si>
    <t>(440) 312-4500</t>
  </si>
  <si>
    <t>18101 Lorain Ave</t>
  </si>
  <si>
    <t>Cleveland</t>
  </si>
  <si>
    <t>Fairview Hospital</t>
  </si>
  <si>
    <t>(216) 476-7000</t>
  </si>
  <si>
    <t>2500 MetroHealth Dr</t>
  </si>
  <si>
    <t>MetroHealth Medical Center (Burn Care Center at MetroHealth)</t>
  </si>
  <si>
    <t>(216) 778-7800</t>
  </si>
  <si>
    <t>2101 Adelbert Rd</t>
  </si>
  <si>
    <t>UH Rainbow Babies and Children's Hospital</t>
  </si>
  <si>
    <t>(216) 844-1000</t>
  </si>
  <si>
    <t>11100 Euclid Ave</t>
  </si>
  <si>
    <t>University Hospitals Cleveland Medical Center</t>
  </si>
  <si>
    <t>(866) 844-2273</t>
  </si>
  <si>
    <t>Franklin</t>
  </si>
  <si>
    <t>111 S Grant Ave</t>
  </si>
  <si>
    <t>Grant Medical Center</t>
  </si>
  <si>
    <t>(614) 566-9000</t>
  </si>
  <si>
    <t>700 Children's Dr</t>
  </si>
  <si>
    <t>Nationwide Children's Hospital (Burn Center at Nationwide Children's Hospital)</t>
  </si>
  <si>
    <t xml:space="preserve"> (614) 722-2000</t>
  </si>
  <si>
    <t>410 West 10th Ave</t>
  </si>
  <si>
    <t>Ohio State University Wexner Medical Center (The Ohio State Comprehensive Burn Center)</t>
  </si>
  <si>
    <t>(614) 293-8000</t>
  </si>
  <si>
    <t>6001 East Broad Street</t>
  </si>
  <si>
    <t>Mount Carmel East</t>
  </si>
  <si>
    <t>(614) 234-6000</t>
  </si>
  <si>
    <t>3535 Olentangy River Rd</t>
  </si>
  <si>
    <t>OhioHealth Riverside Methodist Hospital</t>
  </si>
  <si>
    <t>(614) 566-5000</t>
  </si>
  <si>
    <t>Hamilton</t>
  </si>
  <si>
    <t>3333 Burnet Ave</t>
  </si>
  <si>
    <t>Cincinnati</t>
  </si>
  <si>
    <t>Cincinnati Children's Hospital Medical Center</t>
  </si>
  <si>
    <t>(513) 636-4200</t>
  </si>
  <si>
    <t>234 Goodman St</t>
  </si>
  <si>
    <t>University of Cincinnati Medical Center (UC Medical Center Burn Center)</t>
  </si>
  <si>
    <t>(513) 584-1000</t>
  </si>
  <si>
    <t>Lucas</t>
  </si>
  <si>
    <t>2213 Cherry St</t>
  </si>
  <si>
    <t>Toledo</t>
  </si>
  <si>
    <t>Mercy St. Vincent Medical Center (Mercy Health Medical Burn Center)</t>
  </si>
  <si>
    <t>(419) 251-3232</t>
  </si>
  <si>
    <t>2142 N Cove Blvd</t>
  </si>
  <si>
    <t>ProMedica Toledo Hospital/Russell J. Ebeid Children's Hospital</t>
  </si>
  <si>
    <t>(419) 291-4000</t>
  </si>
  <si>
    <t>Mahoning</t>
  </si>
  <si>
    <t>1044 Belmont Ave</t>
  </si>
  <si>
    <t xml:space="preserve">Youngstown </t>
  </si>
  <si>
    <t>Mercy Health - St. Elizabeth Youngstown Hospital</t>
  </si>
  <si>
    <t>(330) 746-7211</t>
  </si>
  <si>
    <t>1 Childrens Plz</t>
  </si>
  <si>
    <t>Dayton</t>
  </si>
  <si>
    <t>Dayton Children's Hospital (Shriners Children's Ohio Burn Center)</t>
  </si>
  <si>
    <t>(937) 641-3000</t>
  </si>
  <si>
    <t>3535 Southern Blvd</t>
  </si>
  <si>
    <t>Kettering</t>
  </si>
  <si>
    <t>Kettering Health Main Campus</t>
  </si>
  <si>
    <t>(937) 298-4331</t>
  </si>
  <si>
    <t>1 Wyoming St</t>
  </si>
  <si>
    <t>Miami Valley Hospital (Miami Valley Hospital Regional Burn Center)</t>
  </si>
  <si>
    <t>(937) 208-8000</t>
  </si>
  <si>
    <t>Richland</t>
  </si>
  <si>
    <t>335 Glessner Ave</t>
  </si>
  <si>
    <t>Mansfield</t>
  </si>
  <si>
    <t>OhioHealth MedCentral Mansfield Hospital</t>
  </si>
  <si>
    <t>(419) 526-8000</t>
  </si>
  <si>
    <t>Stark</t>
  </si>
  <si>
    <t>2600 6th Street SW</t>
  </si>
  <si>
    <t>Canton</t>
  </si>
  <si>
    <t>Aultman Hospital</t>
  </si>
  <si>
    <t>(330) 452-9911</t>
  </si>
  <si>
    <t>1320 Mercy Dr NW</t>
  </si>
  <si>
    <t>Mercy Medical Center - Canton</t>
  </si>
  <si>
    <t>(330) 489-1000</t>
  </si>
  <si>
    <t>Summit</t>
  </si>
  <si>
    <t>1 Perkins Sq</t>
  </si>
  <si>
    <t>Akron</t>
  </si>
  <si>
    <t>Akron Children's Hospital (Akron Children's Hospital Burn Center)</t>
  </si>
  <si>
    <t>(330) 543-1000</t>
  </si>
  <si>
    <t>1 Akron General Ave</t>
  </si>
  <si>
    <t>Cleveland Clinic Akron General</t>
  </si>
  <si>
    <t>(330) 344-6000</t>
  </si>
  <si>
    <t>525 E Market St</t>
  </si>
  <si>
    <t>Summa Akron City Hospital</t>
  </si>
  <si>
    <t>(330) 375-3000</t>
  </si>
  <si>
    <t>Oklahoma</t>
  </si>
  <si>
    <t>OK</t>
  </si>
  <si>
    <t>700 NE 13th St</t>
  </si>
  <si>
    <t>Oklahoma City</t>
  </si>
  <si>
    <t>OU Medical Center</t>
  </si>
  <si>
    <t>(405) 271-4700</t>
  </si>
  <si>
    <t>3300 NW Expy</t>
  </si>
  <si>
    <t>Paul Silvertein Burn Center</t>
  </si>
  <si>
    <t>(405) 949-3345</t>
  </si>
  <si>
    <t>Tulsa</t>
  </si>
  <si>
    <t>1923 S Utica Ave</t>
  </si>
  <si>
    <t>Ascension St. John Medical Center (Alexander Burn Center)</t>
  </si>
  <si>
    <t>(918) 744-2345</t>
  </si>
  <si>
    <t>Oregon</t>
  </si>
  <si>
    <t>OR</t>
  </si>
  <si>
    <t>Benton</t>
  </si>
  <si>
    <t>3600 NW Samaritan Dr</t>
  </si>
  <si>
    <t>Corvallis</t>
  </si>
  <si>
    <t>Good Samaritan Regional Medical Center</t>
  </si>
  <si>
    <t>(541) 768-5111</t>
  </si>
  <si>
    <t>Deschutes</t>
  </si>
  <si>
    <t>2500 NE Neff Rd</t>
  </si>
  <si>
    <t>Bend</t>
  </si>
  <si>
    <t>St. Charles Medical Center Bend</t>
  </si>
  <si>
    <t>(541) 382-4321</t>
  </si>
  <si>
    <t>2825 E Barnett Rd</t>
  </si>
  <si>
    <t>Medford</t>
  </si>
  <si>
    <t>Asante Rogue Regional Medical Center</t>
  </si>
  <si>
    <t>(541) 789-7000</t>
  </si>
  <si>
    <t>Lane</t>
  </si>
  <si>
    <t>3333 River Bend Dr</t>
  </si>
  <si>
    <t>Peacehealth Sacred Heart Medical Center at RiverBend</t>
  </si>
  <si>
    <t>(541) 222-7300</t>
  </si>
  <si>
    <t>890 SE Oak St</t>
  </si>
  <si>
    <t>Salem</t>
  </si>
  <si>
    <t>Salem Hospital</t>
  </si>
  <si>
    <t>(503) 561-5200</t>
  </si>
  <si>
    <t>Multnomah</t>
  </si>
  <si>
    <t>2801 N Gantenbein Ave</t>
  </si>
  <si>
    <t>Legacy Emanuel Medical Center/Randall Children's Hospital (Oregon Burn Center)</t>
  </si>
  <si>
    <t>(503) 413-2200</t>
  </si>
  <si>
    <t>3181 SW Sam Jackson Park Rd</t>
  </si>
  <si>
    <t>Oregon Health &amp; Science University/Doernbecher Children's Hospital</t>
  </si>
  <si>
    <t>(503) 494-8311</t>
  </si>
  <si>
    <t>Pennsylvania</t>
  </si>
  <si>
    <t>PA</t>
  </si>
  <si>
    <t>Allegheny</t>
  </si>
  <si>
    <t>320 E North Ave</t>
  </si>
  <si>
    <t>Pittsburgh</t>
  </si>
  <si>
    <t>Allegheny General Hospital</t>
  </si>
  <si>
    <t>(412) 359-3131</t>
  </si>
  <si>
    <t>1400 Locust St</t>
  </si>
  <si>
    <t>UPMC Mercy (UPMC Mercy Burn Center)</t>
  </si>
  <si>
    <t>(412) 232-8111</t>
  </si>
  <si>
    <t>200 Lothrop St</t>
  </si>
  <si>
    <t>UPMC Presbyterian</t>
  </si>
  <si>
    <t>(412) 647-2345</t>
  </si>
  <si>
    <t>4401 Penn Avenue</t>
  </si>
  <si>
    <t>UPMC Children's Hospital of Pittsburgh</t>
  </si>
  <si>
    <t>(412) 682-8288</t>
  </si>
  <si>
    <t>2570 Haymaker Rd</t>
  </si>
  <si>
    <t xml:space="preserve">Monroeville </t>
  </si>
  <si>
    <t>Forbes Hospital</t>
  </si>
  <si>
    <t>(412) 858-2000</t>
  </si>
  <si>
    <t>4800 Friendship Ave</t>
  </si>
  <si>
    <t>West Penn Hospital Burn Center</t>
  </si>
  <si>
    <t>(412) 578-5120</t>
  </si>
  <si>
    <t>Berks</t>
  </si>
  <si>
    <t>420 S 5th Ave</t>
  </si>
  <si>
    <t>West Reading</t>
  </si>
  <si>
    <t>Reading Hospital - Tower Health</t>
  </si>
  <si>
    <t>(484) 628-8000</t>
  </si>
  <si>
    <t>Blair</t>
  </si>
  <si>
    <t>620 Howard Ave</t>
  </si>
  <si>
    <t xml:space="preserve">Altoona </t>
  </si>
  <si>
    <t>UPMC Altoona</t>
  </si>
  <si>
    <t>(814) 889-2011</t>
  </si>
  <si>
    <t>Bradford</t>
  </si>
  <si>
    <t>1 Guthrie Sq</t>
  </si>
  <si>
    <t xml:space="preserve">Sayre </t>
  </si>
  <si>
    <t>Guthrie Robert Packer Hospital</t>
  </si>
  <si>
    <t>(570) 887-4050</t>
  </si>
  <si>
    <t>Bucks</t>
  </si>
  <si>
    <t>1201 Langhorne-Newtown R</t>
  </si>
  <si>
    <t xml:space="preserve">Langhorne </t>
  </si>
  <si>
    <t>St. Mary Medical Center</t>
  </si>
  <si>
    <t>(215) 710-2000</t>
  </si>
  <si>
    <t>700 Lawn Ave</t>
  </si>
  <si>
    <t xml:space="preserve">Sellersville </t>
  </si>
  <si>
    <t>Grand View Health</t>
  </si>
  <si>
    <t>(215) 453-4000</t>
  </si>
  <si>
    <t>Cambria</t>
  </si>
  <si>
    <t>1086 Franklin St</t>
  </si>
  <si>
    <t xml:space="preserve">Johnstown </t>
  </si>
  <si>
    <t>Conemaugh Memorial Medical Center</t>
  </si>
  <si>
    <t>(814) 534-9000</t>
  </si>
  <si>
    <t>Chester</t>
  </si>
  <si>
    <t>255 W Lancaster Ave</t>
  </si>
  <si>
    <t xml:space="preserve">Paoli </t>
  </si>
  <si>
    <t>Paoli Hospital</t>
  </si>
  <si>
    <t>(484) 465-1000</t>
  </si>
  <si>
    <t>503 N 21st St</t>
  </si>
  <si>
    <t>Camp Hill</t>
  </si>
  <si>
    <t>Penn State Health Holy Spirit Medical Center</t>
  </si>
  <si>
    <t>(717) 763-2100</t>
  </si>
  <si>
    <t>Dauphin</t>
  </si>
  <si>
    <t>500 University Dr</t>
  </si>
  <si>
    <t>Hershey</t>
  </si>
  <si>
    <t>Penn State Milton S. Hershey Medical Center/Penn State Children's Hospital</t>
  </si>
  <si>
    <t>(717) 531-6066</t>
  </si>
  <si>
    <t>Crozer-Chester Medical Center (Nathan Speare Regional Burn Treatment Center)</t>
  </si>
  <si>
    <t>(610) 447-2000</t>
  </si>
  <si>
    <t>201 State St</t>
  </si>
  <si>
    <t xml:space="preserve">Erie </t>
  </si>
  <si>
    <t>UPMC Hamot</t>
  </si>
  <si>
    <t>(814) 877-6000</t>
  </si>
  <si>
    <t xml:space="preserve">Lackawanna </t>
  </si>
  <si>
    <t>1800 Mulberry St</t>
  </si>
  <si>
    <t xml:space="preserve">Scranton </t>
  </si>
  <si>
    <t>Geisinger Community Medical Center</t>
  </si>
  <si>
    <t>(570) 703-7245</t>
  </si>
  <si>
    <t>555 N Duke St</t>
  </si>
  <si>
    <t xml:space="preserve">Lancaster </t>
  </si>
  <si>
    <t>Penn Medicine Lancaster General Hospital</t>
  </si>
  <si>
    <t>(717) 544-5511</t>
  </si>
  <si>
    <t>Lehigh</t>
  </si>
  <si>
    <t>1200 S Cedar Crest Blvd</t>
  </si>
  <si>
    <t>Allentown</t>
  </si>
  <si>
    <t>Lehigh Valley Hospital-Cedar Crest/Lehigh Valley Reilly Children's Hospital (Lehigh Valley Health Network Regional Burn Center)</t>
  </si>
  <si>
    <t>(610) 402-8000</t>
  </si>
  <si>
    <t>Luzerne</t>
  </si>
  <si>
    <t>1000 E Mountain Dr</t>
  </si>
  <si>
    <t>Wilkes-Barre</t>
  </si>
  <si>
    <t>Geisinger Wyoming Valley Medical Center</t>
  </si>
  <si>
    <t>(570) 808-7300</t>
  </si>
  <si>
    <t>1200 Old York Rd</t>
  </si>
  <si>
    <t xml:space="preserve">Abington </t>
  </si>
  <si>
    <t>Jefferson Abington Health</t>
  </si>
  <si>
    <t>(215) 481-2000</t>
  </si>
  <si>
    <t>100 E Lancaster Ave</t>
  </si>
  <si>
    <t xml:space="preserve">Wynnewood </t>
  </si>
  <si>
    <t>Lankenau Medical Center</t>
  </si>
  <si>
    <t>(484) 479-2000</t>
  </si>
  <si>
    <t>Montour</t>
  </si>
  <si>
    <t>100 North Academy Ave</t>
  </si>
  <si>
    <t>Danville</t>
  </si>
  <si>
    <t>Geisinger Medical Center/ Geisinger Janet Weis Children's Hospital</t>
  </si>
  <si>
    <t>(570) 271-7149</t>
  </si>
  <si>
    <t>Northampton</t>
  </si>
  <si>
    <t>801 Ostrum St</t>
  </si>
  <si>
    <t xml:space="preserve">Bethlehem </t>
  </si>
  <si>
    <t>St. Luke's University Hospital - Bethlehem Campus</t>
  </si>
  <si>
    <t>(484) 526-4000</t>
  </si>
  <si>
    <t>2545 Schoenersville Rd</t>
  </si>
  <si>
    <t>Lehigh Valley Hospital - Muhlenberg</t>
  </si>
  <si>
    <t>1872 St Luke's Blvd</t>
  </si>
  <si>
    <t xml:space="preserve">Easton </t>
  </si>
  <si>
    <t>St. Luke's Anderson Campus</t>
  </si>
  <si>
    <t>(866) 785-8537</t>
  </si>
  <si>
    <t>Philadelphia</t>
  </si>
  <si>
    <t>5501 Old York Rd</t>
  </si>
  <si>
    <t xml:space="preserve">Philadelphia </t>
  </si>
  <si>
    <t>Einstein Medical Center Philadelphia</t>
  </si>
  <si>
    <t>(215) 456-7890</t>
  </si>
  <si>
    <t>3401 N Broad St</t>
  </si>
  <si>
    <t>Temple University Hospital (Temple Burn Center)</t>
  </si>
  <si>
    <t>(215) 707-2000</t>
  </si>
  <si>
    <t>111 South 11th St</t>
  </si>
  <si>
    <t>Thomas Jefferson University Hospital (Thomas Jefferson University Hospital Burn Center)</t>
  </si>
  <si>
    <t>(215) 955-6000</t>
  </si>
  <si>
    <t>51 N 39th St</t>
  </si>
  <si>
    <t>Penn Presbyterian Medical Center</t>
  </si>
  <si>
    <t>(215) 662-4000</t>
  </si>
  <si>
    <t>3601 A Street</t>
  </si>
  <si>
    <t>St. Christopher's Hospital for Children (Stuart J. Hulnick Burn Center)</t>
  </si>
  <si>
    <t>(215) 427-5000</t>
  </si>
  <si>
    <t>3401 Civic Center Blvd</t>
  </si>
  <si>
    <t>Children's Hospital of Philadelphia</t>
  </si>
  <si>
    <t>(215) 590-4678</t>
  </si>
  <si>
    <t>10800 Knights Rd</t>
  </si>
  <si>
    <t>Jefferson Torresdale Hospital</t>
  </si>
  <si>
    <t>(215) 612-4000</t>
  </si>
  <si>
    <t>Williamsport</t>
  </si>
  <si>
    <t>700 High St</t>
  </si>
  <si>
    <t xml:space="preserve">Williamsport </t>
  </si>
  <si>
    <t>UPMC Williamsport</t>
  </si>
  <si>
    <t>(570) 321-1000</t>
  </si>
  <si>
    <t>York</t>
  </si>
  <si>
    <t>1001 S George Sr</t>
  </si>
  <si>
    <t>WellSpan York Hospital</t>
  </si>
  <si>
    <t>(717) 851-2345</t>
  </si>
  <si>
    <t>Rhode Island</t>
  </si>
  <si>
    <t>RI</t>
  </si>
  <si>
    <t>Providence</t>
  </si>
  <si>
    <t>593 Eddy St</t>
  </si>
  <si>
    <t>02903</t>
  </si>
  <si>
    <t>Rhode Island Hospital/Hasbro Children's Hospital (Rhode Island Burn Center)</t>
  </si>
  <si>
    <t>(401) 444-4000</t>
  </si>
  <si>
    <t>South Carolina</t>
  </si>
  <si>
    <t>SC</t>
  </si>
  <si>
    <t>Charleston</t>
  </si>
  <si>
    <t>9330 Medical Plaza Dr</t>
  </si>
  <si>
    <t xml:space="preserve">HCA Trident Medical Center </t>
  </si>
  <si>
    <t>(843) 797-7000</t>
  </si>
  <si>
    <t>169 Ashley Ave</t>
  </si>
  <si>
    <t>MUSC Health University Medical Center (South Carolina Burn Center at MUSC)</t>
  </si>
  <si>
    <t>(843) 792-2300</t>
  </si>
  <si>
    <t>10 McClennan Banks Dr</t>
  </si>
  <si>
    <t>Shawn Jenkins Children's Hospital</t>
  </si>
  <si>
    <t>(843) 792-1414</t>
  </si>
  <si>
    <t>Florence</t>
  </si>
  <si>
    <t>555 E Cheves St</t>
  </si>
  <si>
    <t>McLeod Regional Medical Center</t>
  </si>
  <si>
    <t>(843) 777-2000</t>
  </si>
  <si>
    <t>701 Grove Rd</t>
  </si>
  <si>
    <t>Prisma Health Greenville Memorial Hospital</t>
  </si>
  <si>
    <t>(864) 455-7000</t>
  </si>
  <si>
    <t>Horry</t>
  </si>
  <si>
    <t>809 82nd Pkwy</t>
  </si>
  <si>
    <t>Myrtle Beach</t>
  </si>
  <si>
    <t>Grand Strand Medical Center</t>
  </si>
  <si>
    <t>(843) 692-1000</t>
  </si>
  <si>
    <t>5 Richland Medical Park Dr</t>
  </si>
  <si>
    <t>Prisma Health Richland</t>
  </si>
  <si>
    <t>(803) 434-7000</t>
  </si>
  <si>
    <t>Spartanburg</t>
  </si>
  <si>
    <t>101 E Wood St</t>
  </si>
  <si>
    <t>Spartanburg Medical Center - Church Street Campus</t>
  </si>
  <si>
    <t>(864) 560-6000</t>
  </si>
  <si>
    <t>South Dakota</t>
  </si>
  <si>
    <t>SD</t>
  </si>
  <si>
    <t>Meade</t>
  </si>
  <si>
    <t>353 Fairmont Blvd</t>
  </si>
  <si>
    <t>Rapid City</t>
  </si>
  <si>
    <t>Monument Health Rapid City Hospital</t>
  </si>
  <si>
    <t>(605) 755-1000</t>
  </si>
  <si>
    <t>Minnehaha</t>
  </si>
  <si>
    <t>1325 S Cliff Ave</t>
  </si>
  <si>
    <t>Sioux Falls</t>
  </si>
  <si>
    <t>Avera McKennan Hospital and University Health Center</t>
  </si>
  <si>
    <t>(605) 322-8000</t>
  </si>
  <si>
    <t>1305 W 18th St</t>
  </si>
  <si>
    <t>Sanford USD Medical Center</t>
  </si>
  <si>
    <t>(605) 333-1000</t>
  </si>
  <si>
    <t>Tennessee</t>
  </si>
  <si>
    <t>TN</t>
  </si>
  <si>
    <t>Davidson</t>
  </si>
  <si>
    <t>3441 Dickerson Pike</t>
  </si>
  <si>
    <t>Nashville</t>
  </si>
  <si>
    <t>TriStar Skyline Medical Center (TriStar Skyline Burn and Reconstruction Center)</t>
  </si>
  <si>
    <t>(615) 769-2000</t>
  </si>
  <si>
    <t>1211 Medical Center Dr</t>
  </si>
  <si>
    <t>Vanderbilt University Medical Center/Monroe Carell Jr. Children's Hospital at Vanderbilt (Vanderbilt Burn Center)</t>
  </si>
  <si>
    <t>(615) 322-5000</t>
  </si>
  <si>
    <t>975 E Third St</t>
  </si>
  <si>
    <t>Chattanooga</t>
  </si>
  <si>
    <t>Erlanger Baroness Hospital</t>
  </si>
  <si>
    <t>(423) 778-7000</t>
  </si>
  <si>
    <t>Knox</t>
  </si>
  <si>
    <t>1924 Alcoa Hwy</t>
  </si>
  <si>
    <t>Knoxville</t>
  </si>
  <si>
    <t>University of Tennessee Medical Center</t>
  </si>
  <si>
    <t>(865) 305-9000</t>
  </si>
  <si>
    <t>Shelby</t>
  </si>
  <si>
    <t>848 Adams Ave</t>
  </si>
  <si>
    <t>Memphis</t>
  </si>
  <si>
    <t>Le Bonheur Children's Hospital</t>
  </si>
  <si>
    <t>(901) 287-5437</t>
  </si>
  <si>
    <t>877 Jefferson Ave</t>
  </si>
  <si>
    <t>Regional One Health (Firefighters Regional One Burn Center)</t>
  </si>
  <si>
    <t>(901) 545-7100</t>
  </si>
  <si>
    <t>Sullivan</t>
  </si>
  <si>
    <t>1 Medical Park Blvd</t>
  </si>
  <si>
    <t>Bristol Regional Medical Center</t>
  </si>
  <si>
    <t>(423) 844-1121</t>
  </si>
  <si>
    <t>400 N State of Franklin Rd</t>
  </si>
  <si>
    <t>Johnson City Medical Center</t>
  </si>
  <si>
    <t>(423) 431-6111</t>
  </si>
  <si>
    <t>Texas</t>
  </si>
  <si>
    <t>TX</t>
  </si>
  <si>
    <t>Bell</t>
  </si>
  <si>
    <t>2401 S 31st St</t>
  </si>
  <si>
    <t>Temple</t>
  </si>
  <si>
    <t>Baylor Scott &amp; White Medical Center - Temple</t>
  </si>
  <si>
    <t>(254) 724-2111</t>
  </si>
  <si>
    <t>Bexar</t>
  </si>
  <si>
    <t>3551 Roger Brooke Dr</t>
  </si>
  <si>
    <t>Fort Sam Houston</t>
  </si>
  <si>
    <t>Brooke Army Medical Center (USAISR Burn Center)</t>
  </si>
  <si>
    <t>(210) 916-4141</t>
  </si>
  <si>
    <t>4502 Medical Dr</t>
  </si>
  <si>
    <t>San Antonio</t>
  </si>
  <si>
    <t>University Hospital (Pediatric Burn Center)</t>
  </si>
  <si>
    <t>(210) 358-4000</t>
  </si>
  <si>
    <t>7700 Floyd Curl Dr</t>
  </si>
  <si>
    <t>Burn and Reconstructive Centers of America at Methodist Hospital</t>
  </si>
  <si>
    <t>(855) 863-9595</t>
  </si>
  <si>
    <t>Brazos</t>
  </si>
  <si>
    <t>2801 Franciscan Dr</t>
  </si>
  <si>
    <t>Bryan</t>
  </si>
  <si>
    <t>CHI St. Joseph Regional Health Center</t>
  </si>
  <si>
    <t>(979) 776-3777</t>
  </si>
  <si>
    <t>Cameron</t>
  </si>
  <si>
    <t>2101 Pease St</t>
  </si>
  <si>
    <t>Harlingen</t>
  </si>
  <si>
    <t>Valley Baptist Medical Center-Harlingen</t>
  </si>
  <si>
    <t>(956) 389-1100</t>
  </si>
  <si>
    <t>Collin</t>
  </si>
  <si>
    <t>3901 W 15th St</t>
  </si>
  <si>
    <t>Plano</t>
  </si>
  <si>
    <t>Medical City Plano (Burn and Reconstructive Center)</t>
  </si>
  <si>
    <t>(972) 596-6800</t>
  </si>
  <si>
    <t>6200 W Parker Rd</t>
  </si>
  <si>
    <t>Texas Health Presbyterian Hospital Plano</t>
  </si>
  <si>
    <t>(972) 981-8000</t>
  </si>
  <si>
    <t>Dallas</t>
  </si>
  <si>
    <t>3500 Gaston Ave</t>
  </si>
  <si>
    <t>Baylor University Medical Center at Dallas</t>
  </si>
  <si>
    <t>(214) 820-0111</t>
  </si>
  <si>
    <t>1935 Medical District Dr</t>
  </si>
  <si>
    <t>Children's Medical Center of Dallas</t>
  </si>
  <si>
    <t>(214) 456-7000</t>
  </si>
  <si>
    <t>7777 Forest Ln</t>
  </si>
  <si>
    <t>Medical City Dallas</t>
  </si>
  <si>
    <t>(972) 566-7000</t>
  </si>
  <si>
    <t>1441 N Beckley Ave</t>
  </si>
  <si>
    <t>Methodist Dallas Medical Center</t>
  </si>
  <si>
    <t>(214) 947-8181</t>
  </si>
  <si>
    <t>5200 Harry Hines Blvd</t>
  </si>
  <si>
    <t>Parkland Memorial Hospital (Parkland Burn Center)</t>
  </si>
  <si>
    <t>(214) 590-8000</t>
  </si>
  <si>
    <t>8200 Walnut Hill Ln</t>
  </si>
  <si>
    <t>Texas Health Presbyterian Hospital of Dallas</t>
  </si>
  <si>
    <t>(214) 345-6789</t>
  </si>
  <si>
    <t>Denton</t>
  </si>
  <si>
    <t>3535 S I-35 E</t>
  </si>
  <si>
    <t>Medical City Denton</t>
  </si>
  <si>
    <t>(940) 384-3535</t>
  </si>
  <si>
    <t>10301 Gateway Blvd W</t>
  </si>
  <si>
    <t>Del Sol Medical Center</t>
  </si>
  <si>
    <t>(915) 595-9000</t>
  </si>
  <si>
    <t>4815 Alameda Ave</t>
  </si>
  <si>
    <t>University Medical Center of El Paso</t>
  </si>
  <si>
    <t>(915) 544-1200</t>
  </si>
  <si>
    <t>Galveston</t>
  </si>
  <si>
    <t>301 University Blvd</t>
  </si>
  <si>
    <t>University of Texas Medical Branch (Blocker Burn Unit)</t>
  </si>
  <si>
    <t>(409) 772-1011</t>
  </si>
  <si>
    <t>815 Market St</t>
  </si>
  <si>
    <t>Shriners Hospital for Children - Galveston Pediatric Burn Center</t>
  </si>
  <si>
    <t>(409) 770-6600</t>
  </si>
  <si>
    <t>Harris</t>
  </si>
  <si>
    <t>1504 Ben Taub Loop</t>
  </si>
  <si>
    <t>Ben Taub Hospital - Harris Health System</t>
  </si>
  <si>
    <t>(713) 873-2000</t>
  </si>
  <si>
    <t>500 W Medical Center Blvd</t>
  </si>
  <si>
    <t>Webster</t>
  </si>
  <si>
    <t>HCA Houston Healthcare Clear Lake</t>
  </si>
  <si>
    <t>(281) 332-2511</t>
  </si>
  <si>
    <t>6411 Fannin St</t>
  </si>
  <si>
    <t>Memorial Hermann Texas Medical Center (John S. Dunn Burn Center)</t>
  </si>
  <si>
    <t>(713) 704-4000</t>
  </si>
  <si>
    <t>6621 Fannin St</t>
  </si>
  <si>
    <t>Texas Children's Hospital</t>
  </si>
  <si>
    <t>(832) 824-1000</t>
  </si>
  <si>
    <t>Hays</t>
  </si>
  <si>
    <t>6001 Kyle Pkwy</t>
  </si>
  <si>
    <t>Kyle</t>
  </si>
  <si>
    <t>Ascension Seton Hays</t>
  </si>
  <si>
    <t>(512) 504-5000</t>
  </si>
  <si>
    <t>Hidalgo</t>
  </si>
  <si>
    <t>5501 S McColl Rd</t>
  </si>
  <si>
    <t>Edinburg</t>
  </si>
  <si>
    <t>Doctors Hospital at Renaissance</t>
  </si>
  <si>
    <t>(956) 362-8677</t>
  </si>
  <si>
    <t>301 West Expy 83</t>
  </si>
  <si>
    <t>McAllen</t>
  </si>
  <si>
    <t>McAllen Medical Center</t>
  </si>
  <si>
    <t>(956) 632-4000</t>
  </si>
  <si>
    <t>Lubbock</t>
  </si>
  <si>
    <t>4015 22nd Pl</t>
  </si>
  <si>
    <t>Covenant Children's Hospital</t>
  </si>
  <si>
    <t>(806) 725-0000</t>
  </si>
  <si>
    <t>3615 19th St</t>
  </si>
  <si>
    <t>Covenant Medical Center</t>
  </si>
  <si>
    <t>602 Indiana Ave</t>
  </si>
  <si>
    <t>University Medical Center (Timothy J. Harnar Burn Center)</t>
  </si>
  <si>
    <t>(806) 775-8200</t>
  </si>
  <si>
    <t>McLennan</t>
  </si>
  <si>
    <t>100 Hillcrest Medical Blvd</t>
  </si>
  <si>
    <t>Waco</t>
  </si>
  <si>
    <t>Baylor Scott &amp; White Hillcrest Medical Center</t>
  </si>
  <si>
    <t>(254) 202-2000</t>
  </si>
  <si>
    <t>504 Medical Center Blvd</t>
  </si>
  <si>
    <t>Conroe</t>
  </si>
  <si>
    <t>HCA Houston Healthcare Conroe</t>
  </si>
  <si>
    <t>(936) 539-1111</t>
  </si>
  <si>
    <t>9250 Pinecroft Ave</t>
  </si>
  <si>
    <t>The Woodlands</t>
  </si>
  <si>
    <t>Memorial Hermann The Woodlands Hospital</t>
  </si>
  <si>
    <t>(713) 897-2300</t>
  </si>
  <si>
    <t>Nueces</t>
  </si>
  <si>
    <t>600 Elizabeth St</t>
  </si>
  <si>
    <t>Corpus Christi</t>
  </si>
  <si>
    <t>CHRISTUS Spohn Hospital Corpus Christi Shoreline</t>
  </si>
  <si>
    <t>(361) 881-3811</t>
  </si>
  <si>
    <t>Smith</t>
  </si>
  <si>
    <t>1000 S Beckham Ave</t>
  </si>
  <si>
    <t>Tyler</t>
  </si>
  <si>
    <t>UT Health Tyler</t>
  </si>
  <si>
    <t>(903) 531-8890</t>
  </si>
  <si>
    <t>Tarrant</t>
  </si>
  <si>
    <t>1650 W College St</t>
  </si>
  <si>
    <t>Grapevine</t>
  </si>
  <si>
    <t>Baylor Scott &amp; White Medical Center - Grapevine</t>
  </si>
  <si>
    <t>(817) 481-1588</t>
  </si>
  <si>
    <t>801 7th Ave</t>
  </si>
  <si>
    <t>Fort Worth</t>
  </si>
  <si>
    <t>Cook Children's Medical Center</t>
  </si>
  <si>
    <t>(682) 885-4000</t>
  </si>
  <si>
    <t>3301 Matlock Rd</t>
  </si>
  <si>
    <t>Arlington</t>
  </si>
  <si>
    <t>Medical City Arlington</t>
  </si>
  <si>
    <t>(682) 509-6200</t>
  </si>
  <si>
    <t>1500 South Main St</t>
  </si>
  <si>
    <t>JPS Health Network</t>
  </si>
  <si>
    <t>(817) 702-1100</t>
  </si>
  <si>
    <t>1301 Pennsylvania Ave</t>
  </si>
  <si>
    <t>Texas Health Harris Methodist Hospital Fort Worth</t>
  </si>
  <si>
    <t>(817) 250-2000</t>
  </si>
  <si>
    <t>Travis</t>
  </si>
  <si>
    <t>4900 Mueller Blvd</t>
  </si>
  <si>
    <t>Austin</t>
  </si>
  <si>
    <t>Dell Children's Medical Center of Central Texas</t>
  </si>
  <si>
    <t>(512) 324-0000</t>
  </si>
  <si>
    <t>1500 Red River</t>
  </si>
  <si>
    <t>Dell Seton Medical Center at the University of Texas (w/ Burn Center)</t>
  </si>
  <si>
    <t>(512) 324-7000</t>
  </si>
  <si>
    <t>901 W Ben White Blvd</t>
  </si>
  <si>
    <t>HCA St. David's South Austin Medical Center</t>
  </si>
  <si>
    <t>(512) 447-2211</t>
  </si>
  <si>
    <t>1600 11th St</t>
  </si>
  <si>
    <t>Wichita Falls</t>
  </si>
  <si>
    <t>United Regional Health Care System</t>
  </si>
  <si>
    <t>(940) 764-7000</t>
  </si>
  <si>
    <t>Williamson</t>
  </si>
  <si>
    <t>201 Seton Pkwy</t>
  </si>
  <si>
    <t>Round Rock</t>
  </si>
  <si>
    <t>Ascension Seton Williamson</t>
  </si>
  <si>
    <t>(512) 324-4000</t>
  </si>
  <si>
    <t>2400 Round Rock Ave</t>
  </si>
  <si>
    <t>HCA St. David's Round Rock Medical Center</t>
  </si>
  <si>
    <t>(512) 341-1000</t>
  </si>
  <si>
    <t>800 E Dawson</t>
  </si>
  <si>
    <t>CHRISTUS Trinity Mother Frances Hospital - Tyler</t>
  </si>
  <si>
    <t>(903) 510-7000</t>
  </si>
  <si>
    <t>7101 S Padre Island Dr</t>
  </si>
  <si>
    <t>HCA Corpus Christi Medical Center - Bay Area</t>
  </si>
  <si>
    <t>(361) 985-1200</t>
  </si>
  <si>
    <t>710 Cypress Creek Pkwy</t>
  </si>
  <si>
    <t>HCA Houston Healthcare Northwest</t>
  </si>
  <si>
    <t>(281) 440-1000</t>
  </si>
  <si>
    <t>Utah</t>
  </si>
  <si>
    <t>UT</t>
  </si>
  <si>
    <t>Salt Lake</t>
  </si>
  <si>
    <t>1200 East 3900 South</t>
  </si>
  <si>
    <t>Salt Lake City</t>
  </si>
  <si>
    <t>HCA St. Mark's Hospital</t>
  </si>
  <si>
    <t>(801) 268-7111</t>
  </si>
  <si>
    <t>5121 S Cottonwood St</t>
  </si>
  <si>
    <t>Murray</t>
  </si>
  <si>
    <t>Intermountain Medical Center</t>
  </si>
  <si>
    <t>(801) 507-7000</t>
  </si>
  <si>
    <t>100 N Mario Capecchi Dr</t>
  </si>
  <si>
    <t>Primary Children's Hospital</t>
  </si>
  <si>
    <t>(801) 662-1000</t>
  </si>
  <si>
    <t>50 Medical Dr N</t>
  </si>
  <si>
    <t>University of Utah Health (University of Utah Health Burn Center)</t>
  </si>
  <si>
    <t>(801) 581-2121</t>
  </si>
  <si>
    <t>1034 N 500 W</t>
  </si>
  <si>
    <t>Provo</t>
  </si>
  <si>
    <t>Utah Valley Hospital</t>
  </si>
  <si>
    <t>(801) 357-7850</t>
  </si>
  <si>
    <t>1380 E Medical Center Dr</t>
  </si>
  <si>
    <t>St George</t>
  </si>
  <si>
    <t>St. George Regional Hospital</t>
  </si>
  <si>
    <t>(435) 251-1000</t>
  </si>
  <si>
    <t>Weber</t>
  </si>
  <si>
    <t>5475 S 500 E</t>
  </si>
  <si>
    <t>Ogden</t>
  </si>
  <si>
    <t>HCA Ogden Regional Medical Center</t>
  </si>
  <si>
    <t>(801) 479-2111</t>
  </si>
  <si>
    <t>4401 Harrison Blvd</t>
  </si>
  <si>
    <t>McKay-Dee Hospital</t>
  </si>
  <si>
    <t>(801) 387-2800</t>
  </si>
  <si>
    <t>Vermont</t>
  </si>
  <si>
    <t>VT</t>
  </si>
  <si>
    <t>Chittenden</t>
  </si>
  <si>
    <t>111 Colchester Ave</t>
  </si>
  <si>
    <t>05401</t>
  </si>
  <si>
    <t>The University of Vermont Medical Center (University of Vermont Burn Center)</t>
  </si>
  <si>
    <t>(802) 847-0000</t>
  </si>
  <si>
    <t>Virginia</t>
  </si>
  <si>
    <t>VA</t>
  </si>
  <si>
    <t>1701 N George Mason Dr</t>
  </si>
  <si>
    <t>Virginia Hospital Center in Arlington</t>
  </si>
  <si>
    <t>(703) 558-5000</t>
  </si>
  <si>
    <t>Charlottesville</t>
  </si>
  <si>
    <t>1215 Lee St</t>
  </si>
  <si>
    <t>University of Virginia Medical Center</t>
  </si>
  <si>
    <t>(434) 924-3627</t>
  </si>
  <si>
    <t>Fairfax</t>
  </si>
  <si>
    <t>1850 Town Center Pkwy</t>
  </si>
  <si>
    <t>Reston</t>
  </si>
  <si>
    <t>Reston Hospital Center</t>
  </si>
  <si>
    <t>(703) 689-9000</t>
  </si>
  <si>
    <t>3300 Gallows Rd</t>
  </si>
  <si>
    <t>Falls Church</t>
  </si>
  <si>
    <t>Inova Fairfax Hospital</t>
  </si>
  <si>
    <t>(703) 776-2274</t>
  </si>
  <si>
    <t>Fredericksburg</t>
  </si>
  <si>
    <t>1001 Sam Perry Blvd</t>
  </si>
  <si>
    <t xml:space="preserve">Fredericksburg </t>
  </si>
  <si>
    <t>Mary Washington Hospital</t>
  </si>
  <si>
    <t>(540) 741-1100</t>
  </si>
  <si>
    <t>Henrico</t>
  </si>
  <si>
    <t>1602 Skipwith Rd</t>
  </si>
  <si>
    <t>Henrico Doctors' Hospital</t>
  </si>
  <si>
    <t>(804) 289-4500</t>
  </si>
  <si>
    <t>Lynchburg</t>
  </si>
  <si>
    <t>1901 Tate Springs Road</t>
  </si>
  <si>
    <t xml:space="preserve">Lynchburg </t>
  </si>
  <si>
    <t>Centra Lynchburg General Hospital</t>
  </si>
  <si>
    <t>(434) 200-4700</t>
  </si>
  <si>
    <t>Newport News</t>
  </si>
  <si>
    <t>500 J Clyde Morris Blvd</t>
  </si>
  <si>
    <t>Riverside Regional Medical Center</t>
  </si>
  <si>
    <t>(757) 594-2000</t>
  </si>
  <si>
    <t>601 Children's Ln</t>
  </si>
  <si>
    <t>Children's Hospital of The King's Daughters</t>
  </si>
  <si>
    <t>(757) 668-7000</t>
  </si>
  <si>
    <t>600 Gresham Dr</t>
  </si>
  <si>
    <t>Sentara Norfolk General Hospital (Burn Center at Sentara Norfolk General Hospital)</t>
  </si>
  <si>
    <t>(757) 388-3000</t>
  </si>
  <si>
    <t>Richmond City</t>
  </si>
  <si>
    <t>7101 Jahnke Rd</t>
  </si>
  <si>
    <t>Chippenham Hospital (Wound Healing Center)</t>
  </si>
  <si>
    <t>(804) 483-0000</t>
  </si>
  <si>
    <t>1250 E Marshall St</t>
  </si>
  <si>
    <t>VCU Medical Center (Evans-Haynes Burn Center)</t>
  </si>
  <si>
    <t>(804) 828-9000</t>
  </si>
  <si>
    <t>Roanoke City</t>
  </si>
  <si>
    <t>1906 Belleview Ave</t>
  </si>
  <si>
    <t>Roanoke</t>
  </si>
  <si>
    <t>Carilion Roanoke Memorial Hospital</t>
  </si>
  <si>
    <t>(540) 981-7000</t>
  </si>
  <si>
    <t>Winchester</t>
  </si>
  <si>
    <t>1840 Amherst St</t>
  </si>
  <si>
    <t xml:space="preserve">Winchester </t>
  </si>
  <si>
    <t>Winchester Medical Center</t>
  </si>
  <si>
    <t>(540) 536-8000</t>
  </si>
  <si>
    <t>WA</t>
  </si>
  <si>
    <t>400 NE Mother Joseph Pl</t>
  </si>
  <si>
    <t>Vancouver</t>
  </si>
  <si>
    <t>PeaceHealth Southwest Medical Center</t>
  </si>
  <si>
    <t>(360) 514-2000</t>
  </si>
  <si>
    <t>King</t>
  </si>
  <si>
    <t>325 9th Ave</t>
  </si>
  <si>
    <t>Seattle</t>
  </si>
  <si>
    <t>UW Medicine/Harborview Medical Center (UW Medicine Regional Burn Center at Harborview)</t>
  </si>
  <si>
    <t>(206) 744-3000</t>
  </si>
  <si>
    <t>Pierce</t>
  </si>
  <si>
    <t>9040 Jackson Ave</t>
  </si>
  <si>
    <t>Joint Base Lewis-McChord</t>
  </si>
  <si>
    <t xml:space="preserve">Madigan Army Medical Center Joint Base Lewis </t>
  </si>
  <si>
    <t>(253) 968-1110</t>
  </si>
  <si>
    <t>315 Martin Luther King Jr Way</t>
  </si>
  <si>
    <t>Tacoma</t>
  </si>
  <si>
    <t>Tacoma Trauma Center</t>
  </si>
  <si>
    <t>(253) 403-1000</t>
  </si>
  <si>
    <t>317 Martin Luther King Jr Way</t>
  </si>
  <si>
    <t>MultiCare Mary Bridge Children's Hospital and Health Center</t>
  </si>
  <si>
    <t>(253) 403-1400</t>
  </si>
  <si>
    <t>Snohomish</t>
  </si>
  <si>
    <t>1321 Colby Ave</t>
  </si>
  <si>
    <t>Everett</t>
  </si>
  <si>
    <t>Providence Regional Medical Center Everett</t>
  </si>
  <si>
    <t>(425) 261-2000</t>
  </si>
  <si>
    <t>Spokane</t>
  </si>
  <si>
    <t>101 W 8th Ave</t>
  </si>
  <si>
    <t>Providence Sacred Heart Medical Center &amp; Children's Hospital</t>
  </si>
  <si>
    <t>(509) 474-3131</t>
  </si>
  <si>
    <t>Whatcom</t>
  </si>
  <si>
    <t>2901 Squalicum Pkwy</t>
  </si>
  <si>
    <t>Bellingham</t>
  </si>
  <si>
    <t xml:space="preserve">PeaceHealth St. Joseph Medical Center </t>
  </si>
  <si>
    <t>(360) 734-5400</t>
  </si>
  <si>
    <t>West Virginia</t>
  </si>
  <si>
    <t>WV</t>
  </si>
  <si>
    <t>Cabell</t>
  </si>
  <si>
    <t>1340 Hal Greer Blvd</t>
  </si>
  <si>
    <t>Huntington</t>
  </si>
  <si>
    <t>Cabell Huntington Hospital (Cabell Huntington Burn Intensive Care Unit)</t>
  </si>
  <si>
    <t>(304) 526-2000</t>
  </si>
  <si>
    <t xml:space="preserve">Kanawha </t>
  </si>
  <si>
    <t>501 Morris St</t>
  </si>
  <si>
    <t>Charleston Area Medical Center</t>
  </si>
  <si>
    <t>(304) 388-5432</t>
  </si>
  <si>
    <t>2900 1st Ave</t>
  </si>
  <si>
    <t>St. Mary's Medical Center - Huntington</t>
  </si>
  <si>
    <t>(304) 526-1234</t>
  </si>
  <si>
    <t xml:space="preserve">Monongalia </t>
  </si>
  <si>
    <t>Morgantown</t>
  </si>
  <si>
    <t>West Virginia University Hospitals (J.W. Ruby Memorial Hospital)</t>
  </si>
  <si>
    <t>(304) 598-4000</t>
  </si>
  <si>
    <t>1 Medical Park</t>
  </si>
  <si>
    <t>Wheeling</t>
  </si>
  <si>
    <t>Wheeling Hospital</t>
  </si>
  <si>
    <t>(304) 243-3000</t>
  </si>
  <si>
    <t>Wisconsin</t>
  </si>
  <si>
    <t>WI</t>
  </si>
  <si>
    <t>Brown</t>
  </si>
  <si>
    <t>2845 Greenbrier Rd</t>
  </si>
  <si>
    <t>Green Bay</t>
  </si>
  <si>
    <t>Aurora BayCare Medical Center</t>
  </si>
  <si>
    <t>(920) 288-8000</t>
  </si>
  <si>
    <t>835 S Van Buren St</t>
  </si>
  <si>
    <t>HSHS St. Vincent Hospital</t>
  </si>
  <si>
    <t>(920) 433-0111</t>
  </si>
  <si>
    <t>Dane</t>
  </si>
  <si>
    <t>700 S Park St</t>
  </si>
  <si>
    <t>SSM Health St. Mary's Hospital Madison</t>
  </si>
  <si>
    <t>(608) 251-6100</t>
  </si>
  <si>
    <t>600 Highland Ave</t>
  </si>
  <si>
    <t>University of Wisconsin Hospitals (UW Burn and Wound Center)</t>
  </si>
  <si>
    <t>(608) 263-6400</t>
  </si>
  <si>
    <t>Eau Claire</t>
  </si>
  <si>
    <t>1221 Whipple St</t>
  </si>
  <si>
    <t>Mayo Clinic Health System Eau Claire</t>
  </si>
  <si>
    <t>(715) 838-3311</t>
  </si>
  <si>
    <t>La Crosse</t>
  </si>
  <si>
    <t>1910 South Ave</t>
  </si>
  <si>
    <t>Gundersen Lutheran Medical Center</t>
  </si>
  <si>
    <t>(608) 782-7300</t>
  </si>
  <si>
    <t>Marathon</t>
  </si>
  <si>
    <t>333 Pine Ridge Blvd</t>
  </si>
  <si>
    <t>Wausau</t>
  </si>
  <si>
    <t>Aspirus Wausau Hospital</t>
  </si>
  <si>
    <t>(715) 847-2121</t>
  </si>
  <si>
    <t>Milwaukee</t>
  </si>
  <si>
    <t>9000 W Wisconsin Ave</t>
  </si>
  <si>
    <t>Children's Wisconsin (Children's Wisconsin Burn Program)</t>
  </si>
  <si>
    <t>(414) 266-2000</t>
  </si>
  <si>
    <t>9200 W Wisconsin Ave</t>
  </si>
  <si>
    <t>Froedtert Hospital</t>
  </si>
  <si>
    <t>(414) 805-3000</t>
  </si>
  <si>
    <t>2301 North Lake Dr</t>
  </si>
  <si>
    <t>Ascension Columbia St. Mary's Hospital Regional Burn Center</t>
  </si>
  <si>
    <t>(414) 585-1163</t>
  </si>
  <si>
    <t>Rock</t>
  </si>
  <si>
    <t>1000 Mineral Point Ave</t>
  </si>
  <si>
    <t>Janesville</t>
  </si>
  <si>
    <t>Mercyhealth Hospital and Trauma Center</t>
  </si>
  <si>
    <t>(608) 314-3605</t>
  </si>
  <si>
    <t>Waukesha</t>
  </si>
  <si>
    <t>36500 Aurora Dr</t>
  </si>
  <si>
    <t>Aurora Medical Center Summit</t>
  </si>
  <si>
    <t>(262) 434-1000</t>
  </si>
  <si>
    <t>130 2nd St</t>
  </si>
  <si>
    <t>Neenah</t>
  </si>
  <si>
    <t>ThedaCare Regional Medical Center - Neenah</t>
  </si>
  <si>
    <t>(920) 729-2155</t>
  </si>
  <si>
    <t>Wood</t>
  </si>
  <si>
    <t>611 N Saint Joseph Ave</t>
  </si>
  <si>
    <t>Marshfield</t>
  </si>
  <si>
    <t>Marshfield Medical Center</t>
  </si>
  <si>
    <t>(715) 387-1713</t>
  </si>
  <si>
    <t>Field Name</t>
  </si>
  <si>
    <t>Definition</t>
  </si>
  <si>
    <t>Value</t>
  </si>
  <si>
    <t>Full spelling of the Hospital's state</t>
  </si>
  <si>
    <t>2 letter abbreviation of the Hospital's state</t>
  </si>
  <si>
    <t>Hospital county</t>
  </si>
  <si>
    <t>Hospital street level address</t>
  </si>
  <si>
    <t>Hospital city</t>
  </si>
  <si>
    <t>Hosptial 5-digit zip code</t>
  </si>
  <si>
    <t>Hospital American Hospital Association Identified</t>
  </si>
  <si>
    <t>Hospital Name</t>
  </si>
  <si>
    <t>Total number of staffed beds - Reported from hospital websites, SDH documents, and/or AHA Guide Hospital Quick Search when available. If bed count was unreported across these sources, the hospital was contacted by an investigator.</t>
  </si>
  <si>
    <t>Number of beds dedicated to burn care - Reported from hospital websites, SDH burn center lists, 2012 ABA Burn Center Directory List, and/or by contacting burn center via phone.</t>
  </si>
  <si>
    <t>1 if either ADULT_TRAUMA_L1 or ADULT_TRAUMA_L2 are 1.  ACS verified and/or state designated Adult Trauma Center, Level 1 or Level 2 – Reported from the ACS COT Hospitals and Facilities List, state department of health, and/or institution website. If adult capabilities were not reported online, the institution was contacted by an investigator.</t>
  </si>
  <si>
    <t>1 or blank</t>
  </si>
  <si>
    <t>1 if PEDS_TRAUMA_L1 or PEDS_TRAUMA_L2 are 1.  ACS verified and/or state designated Pediatric Trauma Center, Level 1 or Level 2 – Reported from the ACS COT Hospitals and Facilities List, state department of health, and/or institution website. If pediatric capabilities were not reported online, the institution was contacted by an investigator.</t>
  </si>
  <si>
    <t>1 if ABA Verified, ABA non-verified, and/or state designated Adult Burn Center – Reported from the ABA Burn Center Directory, state department of health, and/or burn center website.</t>
  </si>
  <si>
    <t>1 if ABA Verified, ABA non-verified, and/or state designated Adult Pediatric Burn Center – Reported from the ABA Burn Center Directory, state department of health, and/or burn center website.</t>
  </si>
  <si>
    <t>Trauma Centers - Verified by the ACS COT, Level 1 or Level 2. Note: These institutions can also be designated by SDH.</t>
  </si>
  <si>
    <t>Yes or No</t>
  </si>
  <si>
    <t>Adult Level 1 Trauma Center Designated by American College of Surgeons and/or SDH.</t>
  </si>
  <si>
    <t>Adult Level 2 Trauma Center Designated by American College of Surgeons and/or SDH</t>
  </si>
  <si>
    <t>Pediatric Level 1 Trauma Center Designated by American College of Surgeons and/or SDH</t>
  </si>
  <si>
    <t>Pediatric Level 2 Trauma Center Designated by American College of Surgeons and/or SDH</t>
  </si>
  <si>
    <t>Burn Centers - Verified by the ABA. Note: These institutions can also be designated or recognized by the state.</t>
  </si>
  <si>
    <t>TC Designated by the SDH, Level 1 or Level 2. Note: These institutions may also be verified by the ACS COT.</t>
  </si>
  <si>
    <t>BC Designated or Recognized by the SDH. Note: These institutions may also be recognized by the ABA.</t>
  </si>
  <si>
    <t>Main hospital phone number reported from hospital websites</t>
  </si>
  <si>
    <t>*Note: Each institution is either ABA/ACS Verified, State Designated, or Both</t>
  </si>
  <si>
    <t xml:space="preserve">*Note: If a TC was only designated by the state, TC level was reported from the SDH. In cases where TC were ACS COT V AND State D and TC Level varied between the two, ACS level was reported and a note was made under the institution. </t>
  </si>
  <si>
    <t>SDH = State Department of Health</t>
  </si>
  <si>
    <t>National Injury Resource Database (NIRD)</t>
  </si>
  <si>
    <t>TC = Trauma Center</t>
  </si>
  <si>
    <t>Yes or No or blank</t>
  </si>
  <si>
    <t>AHA_ID(American Hospital Association Identifier)</t>
  </si>
  <si>
    <t>TOTAL_BEDS(Total staffed hospital beds)</t>
  </si>
  <si>
    <t>Row Labels</t>
  </si>
  <si>
    <t>Grand Total</t>
  </si>
  <si>
    <t>Minnesota</t>
  </si>
  <si>
    <t>State</t>
  </si>
  <si>
    <t>U.S. State Population — Vintage 2025 Estimates (July 1, 2025)</t>
  </si>
  <si>
    <t>Source: U.S. Census Bureau, Vintage 2025 Population Estimates (Released January 27, 2026)</t>
  </si>
  <si>
    <t>Rank</t>
  </si>
  <si>
    <t>Population (Jul 1, 2025)</t>
  </si>
  <si>
    <t>Population (Jul 1, 2024)</t>
  </si>
  <si>
    <t>Numeric Change</t>
  </si>
  <si>
    <t>% Change (2024–2025)</t>
  </si>
  <si>
    <t>—</t>
  </si>
  <si>
    <t>U.S. Total (50 States + D.C.)</t>
  </si>
  <si>
    <t>Total Population</t>
  </si>
  <si>
    <t>% of State Population</t>
  </si>
  <si>
    <t>Children Under 18</t>
  </si>
  <si>
    <t>Children Rank</t>
  </si>
  <si>
    <t>Top 10 States by Children Under 18 Population (July 1, 2025)</t>
  </si>
  <si>
    <t>YoY Change</t>
  </si>
  <si>
    <t>% of U.S. Total</t>
  </si>
  <si>
    <t>Top 10 States by Total Population (July 1, 2025)</t>
  </si>
  <si>
    <t>Top 10 States — Population &amp; Children Rankings (Vintage 2025)</t>
  </si>
  <si>
    <t>Note: Children under 18 derived from SCPRC-EST2025-18+POP (Total Population minus 18+ Population). D.C. shown for reference only; not a state. Utah has the highest child share (~28%); D.C. lowest (~15%).</t>
  </si>
  <si>
    <t>Children
Rank</t>
  </si>
  <si>
    <t>Children % of Total</t>
  </si>
  <si>
    <t>Adults 18+</t>
  </si>
  <si>
    <t>Total Population
(Jul 1, 2025)</t>
  </si>
  <si>
    <t>Rank
(Total Pop)</t>
  </si>
  <si>
    <t>Source: U.S. Census Bureau, Vintage 2025 Population Estimates (Released January 27, 2026) — Children Under 18 = Total Population minus 18+ Population</t>
  </si>
  <si>
    <t>U.S. Population Under Age 18 by State — Vintage 2025 Estimates (July 1, 2025)</t>
  </si>
  <si>
    <t>Sum of BURN_PEDS</t>
  </si>
  <si>
    <t>Sum of BURN_ADULT</t>
  </si>
  <si>
    <t>Sum of TOTAL_BEDS(Total staffed hospital beds)</t>
  </si>
  <si>
    <t>Values</t>
  </si>
  <si>
    <t xml:space="preserve">  Burn Beds Adult</t>
  </si>
  <si>
    <t>Burn Beds Peds</t>
  </si>
  <si>
    <t>Dedicated Burn Beds</t>
  </si>
  <si>
    <t>Evaluating Burn Trauma cases in the US</t>
  </si>
  <si>
    <t>NIRD Burn Dashboard</t>
  </si>
  <si>
    <t>BURN_BEDS(beds dedicated to burn care)</t>
  </si>
  <si>
    <t>Total staffed hospital beds</t>
  </si>
  <si>
    <t>Sum of BURN_BEDS(beds dedicated to burn care)</t>
  </si>
  <si>
    <t>Normalization</t>
  </si>
  <si>
    <t>Total population</t>
  </si>
  <si>
    <t>Beds dedicated to burn care</t>
  </si>
  <si>
    <t>(All)</t>
  </si>
  <si>
    <t>No data</t>
  </si>
  <si>
    <t>Montana Sum of BURN_BEDS(beds dedicated to burn care)</t>
  </si>
  <si>
    <t>Montana Sum of TOTAL_BEDS(Total staffed hospital beds)</t>
  </si>
  <si>
    <t>Total Sum of BURN_BEDS(beds dedicated to burn care)</t>
  </si>
  <si>
    <t>Total Sum of TOTAL_BEDS(Total staffed hospital beds)</t>
  </si>
  <si>
    <t>Region</t>
  </si>
  <si>
    <t>Midwest</t>
  </si>
  <si>
    <t>Northeast</t>
  </si>
  <si>
    <t>South</t>
  </si>
  <si>
    <t>West</t>
  </si>
  <si>
    <t>Distribution of burn centres and by census region and state population</t>
  </si>
  <si>
    <t>region</t>
  </si>
  <si>
    <t>Helper</t>
  </si>
  <si>
    <t>Dedicated beds</t>
  </si>
  <si>
    <t>Data Column</t>
  </si>
  <si>
    <t>Column Labels</t>
  </si>
  <si>
    <t>Trauma report 2022: Summary of 2021 Data</t>
  </si>
  <si>
    <t>Percentage of Verified beds ABA</t>
  </si>
  <si>
    <t>Source: Montana Trauma Registry Annual Report 2022</t>
  </si>
  <si>
    <t>Quantity</t>
  </si>
  <si>
    <t>Create a help column using lamda of 1.3</t>
  </si>
  <si>
    <t>Once the doughnut chart is created, it can be pasted on the dashshboard</t>
  </si>
  <si>
    <t>Sum of Dedicated Burn Beds</t>
  </si>
  <si>
    <t>Sum of Total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</si>
</sst>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b/>
      <sz val="11"/>
      <color rgb="FFFFFF00"/>
      <name val="Calibri"/>
      <family val="2"/>
    </font>
    <font>
      <b/>
      <sz val="18"/>
      <color theme="1"/>
      <name val="Aptos Narrow"/>
      <family val="2"/>
      <scheme val="minor"/>
    </font>
    <font>
      <b/>
      <sz val="9"/>
      <color theme="1"/>
      <name val="Aptos Narrow"/>
      <family val="2"/>
      <scheme val="minor"/>
    </font>
    <font>
      <sz val="9"/>
      <color theme="1"/>
      <name val="Aptos Narrow"/>
      <family val="2"/>
      <scheme val="minor"/>
    </font>
    <font>
      <b/>
      <sz val="14"/>
      <color rgb="FFFFFFFF"/>
      <name val="Arial"/>
      <family val="2"/>
    </font>
    <font>
      <i/>
      <sz val="9"/>
      <color rgb="FF666666"/>
      <name val="Arial"/>
      <family val="2"/>
    </font>
    <font>
      <b/>
      <sz val="11"/>
      <color rgb="FFFFFFFF"/>
      <name val="Arial"/>
      <family val="2"/>
    </font>
    <font>
      <sz val="10"/>
      <name val="Arial"/>
      <family val="2"/>
    </font>
    <font>
      <i/>
      <sz val="10"/>
      <color rgb="FF555555"/>
      <name val="Arial"/>
      <family val="2"/>
    </font>
    <font>
      <b/>
      <sz val="11"/>
      <color rgb="FF1F4E79"/>
      <name val="Arial"/>
      <family val="2"/>
    </font>
    <font>
      <i/>
      <sz val="8"/>
      <color rgb="FF777777"/>
      <name val="Arial"/>
      <family val="2"/>
    </font>
    <font>
      <sz val="11"/>
      <color rgb="FF7030A0"/>
      <name val="Aptos Narrow"/>
      <family val="2"/>
      <scheme val="minor"/>
    </font>
    <font>
      <sz val="36"/>
      <color theme="0"/>
      <name val="Aptos Narrow"/>
      <family val="2"/>
      <scheme val="minor"/>
    </font>
    <font>
      <sz val="18"/>
      <color rgb="FFFFFF00"/>
      <name val="Aptos Narrow"/>
      <family val="2"/>
      <scheme val="minor"/>
    </font>
    <font>
      <b/>
      <sz val="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rgb="FF000000"/>
      </patternFill>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E2EFDA"/>
      </patternFill>
    </fill>
    <fill>
      <patternFill patternType="solid">
        <fgColor rgb="FF7030A0"/>
        <bgColor indexed="64"/>
      </patternFill>
    </fill>
    <fill>
      <patternFill patternType="solid">
        <fgColor rgb="FFF2EFF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AAAAA"/>
      </left>
      <right style="thin">
        <color rgb="FFAAAAAA"/>
      </right>
      <top style="thin">
        <color rgb="FFAAAAAA"/>
      </top>
      <bottom style="thin">
        <color rgb="FFAAAAAA"/>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0" fillId="0" borderId="0" xfId="0" applyAlignment="1">
      <alignment horizontal="left"/>
    </xf>
    <xf numFmtId="0" fontId="0" fillId="0" borderId="0" xfId="0" quotePrefix="1" applyAlignment="1">
      <alignment horizontal="left"/>
    </xf>
    <xf numFmtId="0" fontId="19" fillId="0" borderId="0" xfId="0" applyFont="1"/>
    <xf numFmtId="0" fontId="19" fillId="0" borderId="0" xfId="0" applyFont="1" applyAlignment="1">
      <alignment horizontal="left" wrapText="1"/>
    </xf>
    <xf numFmtId="0" fontId="18" fillId="0" borderId="0" xfId="0" applyFont="1" applyAlignment="1">
      <alignment horizontal="left"/>
    </xf>
    <xf numFmtId="0" fontId="19" fillId="0" borderId="0" xfId="0" applyFont="1" applyAlignment="1">
      <alignment horizontal="left"/>
    </xf>
    <xf numFmtId="0" fontId="20" fillId="33" borderId="0" xfId="0" applyFont="1" applyFill="1" applyAlignment="1">
      <alignment horizontal="left"/>
    </xf>
    <xf numFmtId="0" fontId="20" fillId="33" borderId="0" xfId="0" applyFont="1" applyFill="1"/>
    <xf numFmtId="0" fontId="16" fillId="0" borderId="0" xfId="0" applyFont="1" applyAlignment="1">
      <alignment horizontal="left"/>
    </xf>
    <xf numFmtId="0" fontId="16" fillId="0" borderId="0" xfId="0" applyFont="1"/>
    <xf numFmtId="0" fontId="22" fillId="0" borderId="0" xfId="0" applyFont="1"/>
    <xf numFmtId="0" fontId="22" fillId="0" borderId="0" xfId="0" applyFont="1" applyAlignment="1">
      <alignment horizontal="left"/>
    </xf>
    <xf numFmtId="0" fontId="23" fillId="0" borderId="0" xfId="0" applyFont="1"/>
    <xf numFmtId="0" fontId="23" fillId="0" borderId="0" xfId="0" applyFont="1" applyAlignment="1">
      <alignment horizontal="left"/>
    </xf>
    <xf numFmtId="0" fontId="23" fillId="0" borderId="0" xfId="0" quotePrefix="1" applyFont="1" applyAlignment="1">
      <alignment horizontal="left"/>
    </xf>
    <xf numFmtId="0" fontId="0" fillId="0" borderId="0" xfId="0" pivotButton="1"/>
    <xf numFmtId="164" fontId="0" fillId="0" borderId="0" xfId="42" applyNumberFormat="1" applyFont="1"/>
    <xf numFmtId="164" fontId="0" fillId="0" borderId="0" xfId="0" applyNumberFormat="1"/>
    <xf numFmtId="0" fontId="26" fillId="35" borderId="10" xfId="0" applyFont="1" applyFill="1" applyBorder="1" applyAlignment="1">
      <alignment horizontal="center" wrapText="1"/>
    </xf>
    <xf numFmtId="0" fontId="27" fillId="36" borderId="10" xfId="0" applyFont="1" applyFill="1" applyBorder="1" applyAlignment="1">
      <alignment horizontal="center"/>
    </xf>
    <xf numFmtId="0" fontId="27" fillId="36" borderId="10" xfId="0" applyFont="1" applyFill="1" applyBorder="1" applyAlignment="1">
      <alignment horizontal="left"/>
    </xf>
    <xf numFmtId="3" fontId="27" fillId="36" borderId="10" xfId="0" applyNumberFormat="1" applyFont="1" applyFill="1" applyBorder="1" applyAlignment="1">
      <alignment horizontal="right"/>
    </xf>
    <xf numFmtId="165" fontId="27" fillId="36" borderId="10" xfId="0" applyNumberFormat="1" applyFont="1" applyFill="1" applyBorder="1" applyAlignment="1">
      <alignment horizontal="right"/>
    </xf>
    <xf numFmtId="10" fontId="27" fillId="36" borderId="10" xfId="0" applyNumberFormat="1" applyFont="1" applyFill="1" applyBorder="1" applyAlignment="1">
      <alignment horizontal="right"/>
    </xf>
    <xf numFmtId="0" fontId="27" fillId="37" borderId="10" xfId="0" applyFont="1" applyFill="1" applyBorder="1" applyAlignment="1">
      <alignment horizontal="center"/>
    </xf>
    <xf numFmtId="0" fontId="27" fillId="37" borderId="10" xfId="0" applyFont="1" applyFill="1" applyBorder="1" applyAlignment="1">
      <alignment horizontal="left"/>
    </xf>
    <xf numFmtId="3" fontId="27" fillId="37" borderId="10" xfId="0" applyNumberFormat="1" applyFont="1" applyFill="1" applyBorder="1" applyAlignment="1">
      <alignment horizontal="right"/>
    </xf>
    <xf numFmtId="165" fontId="27" fillId="37" borderId="10" xfId="0" applyNumberFormat="1" applyFont="1" applyFill="1" applyBorder="1" applyAlignment="1">
      <alignment horizontal="right"/>
    </xf>
    <xf numFmtId="10" fontId="27" fillId="37" borderId="10" xfId="0" applyNumberFormat="1" applyFont="1" applyFill="1" applyBorder="1" applyAlignment="1">
      <alignment horizontal="right"/>
    </xf>
    <xf numFmtId="0" fontId="28" fillId="36" borderId="10" xfId="0" applyFont="1" applyFill="1" applyBorder="1" applyAlignment="1">
      <alignment horizontal="center"/>
    </xf>
    <xf numFmtId="0" fontId="28" fillId="36" borderId="10" xfId="0" applyFont="1" applyFill="1" applyBorder="1" applyAlignment="1">
      <alignment horizontal="left"/>
    </xf>
    <xf numFmtId="3" fontId="28" fillId="36" borderId="10" xfId="0" applyNumberFormat="1" applyFont="1" applyFill="1" applyBorder="1" applyAlignment="1">
      <alignment horizontal="right"/>
    </xf>
    <xf numFmtId="165" fontId="28" fillId="36" borderId="10" xfId="0" applyNumberFormat="1" applyFont="1" applyFill="1" applyBorder="1" applyAlignment="1">
      <alignment horizontal="right"/>
    </xf>
    <xf numFmtId="10" fontId="28" fillId="36" borderId="10" xfId="0" applyNumberFormat="1" applyFont="1" applyFill="1" applyBorder="1" applyAlignment="1">
      <alignment horizontal="right"/>
    </xf>
    <xf numFmtId="0" fontId="0" fillId="38" borderId="10" xfId="0" applyFill="1" applyBorder="1"/>
    <xf numFmtId="0" fontId="29" fillId="38" borderId="10" xfId="0" applyFont="1" applyFill="1" applyBorder="1" applyAlignment="1">
      <alignment horizontal="left"/>
    </xf>
    <xf numFmtId="3" fontId="29" fillId="38" borderId="10" xfId="0" applyNumberFormat="1" applyFont="1" applyFill="1" applyBorder="1" applyAlignment="1">
      <alignment horizontal="right"/>
    </xf>
    <xf numFmtId="165" fontId="29" fillId="38" borderId="10" xfId="0" applyNumberFormat="1" applyFont="1" applyFill="1" applyBorder="1" applyAlignment="1">
      <alignment horizontal="right"/>
    </xf>
    <xf numFmtId="10" fontId="29" fillId="38" borderId="10" xfId="0" applyNumberFormat="1" applyFont="1" applyFill="1" applyBorder="1" applyAlignment="1">
      <alignment horizontal="right"/>
    </xf>
    <xf numFmtId="0" fontId="31" fillId="39" borderId="0" xfId="0" applyFont="1" applyFill="1"/>
    <xf numFmtId="0" fontId="0" fillId="40" borderId="0" xfId="0" applyFill="1"/>
    <xf numFmtId="0" fontId="32" fillId="39" borderId="0" xfId="0" applyFont="1" applyFill="1"/>
    <xf numFmtId="0" fontId="0" fillId="40" borderId="0" xfId="0" applyFill="1" applyAlignment="1">
      <alignment horizontal="left"/>
    </xf>
    <xf numFmtId="164" fontId="0" fillId="40" borderId="0" xfId="0" applyNumberFormat="1" applyFill="1"/>
    <xf numFmtId="0" fontId="33" fillId="39" borderId="0" xfId="0" applyFont="1" applyFill="1"/>
    <xf numFmtId="0" fontId="34" fillId="37" borderId="10" xfId="0" applyFont="1" applyFill="1" applyBorder="1" applyAlignment="1">
      <alignment horizontal="center"/>
    </xf>
    <xf numFmtId="0" fontId="34" fillId="37" borderId="10" xfId="0" applyFont="1" applyFill="1" applyBorder="1" applyAlignment="1">
      <alignment horizontal="left"/>
    </xf>
    <xf numFmtId="3" fontId="34" fillId="37" borderId="10" xfId="0" applyNumberFormat="1" applyFont="1" applyFill="1" applyBorder="1" applyAlignment="1">
      <alignment horizontal="right"/>
    </xf>
    <xf numFmtId="0" fontId="34" fillId="36" borderId="10" xfId="0" applyFont="1" applyFill="1" applyBorder="1" applyAlignment="1">
      <alignment horizontal="center"/>
    </xf>
    <xf numFmtId="0" fontId="34" fillId="36" borderId="10" xfId="0" applyFont="1" applyFill="1" applyBorder="1" applyAlignment="1">
      <alignment horizontal="left"/>
    </xf>
    <xf numFmtId="3" fontId="34" fillId="36" borderId="10" xfId="0" applyNumberFormat="1" applyFont="1" applyFill="1" applyBorder="1" applyAlignment="1">
      <alignment horizontal="right"/>
    </xf>
    <xf numFmtId="3" fontId="0" fillId="0" borderId="0" xfId="42" applyNumberFormat="1" applyFont="1"/>
    <xf numFmtId="3" fontId="0" fillId="0" borderId="0" xfId="0" applyNumberFormat="1"/>
    <xf numFmtId="0" fontId="0" fillId="0" borderId="0" xfId="0" applyAlignment="1">
      <alignment horizontal="left" indent="1"/>
    </xf>
    <xf numFmtId="0" fontId="0" fillId="0" borderId="0" xfId="0" applyAlignment="1">
      <alignment horizontal="left" indent="2"/>
    </xf>
    <xf numFmtId="4" fontId="0" fillId="0" borderId="0" xfId="0" applyNumberFormat="1"/>
    <xf numFmtId="166" fontId="0" fillId="0" borderId="0" xfId="43" applyNumberFormat="1" applyFont="1"/>
    <xf numFmtId="0" fontId="19" fillId="0" borderId="0" xfId="0" applyFont="1" applyAlignment="1">
      <alignment horizontal="left" wrapText="1"/>
    </xf>
    <xf numFmtId="0" fontId="21" fillId="0" borderId="0" xfId="0" applyFont="1" applyAlignment="1">
      <alignment horizontal="left"/>
    </xf>
    <xf numFmtId="0" fontId="24" fillId="34" borderId="0" xfId="0" applyFont="1" applyFill="1" applyAlignment="1">
      <alignment horizontal="center" vertical="center"/>
    </xf>
    <xf numFmtId="0" fontId="0" fillId="0" borderId="0" xfId="0"/>
    <xf numFmtId="0" fontId="25" fillId="0" borderId="0" xfId="0" applyFont="1" applyAlignment="1">
      <alignment horizontal="center"/>
    </xf>
    <xf numFmtId="0" fontId="26" fillId="35" borderId="0" xfId="0" applyFont="1" applyFill="1" applyAlignment="1">
      <alignment horizontal="center"/>
    </xf>
    <xf numFmtId="0" fontId="30"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80">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numFmt numFmtId="0" formatCode="General"/>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alignment horizontal="left" vertical="bottom" textRotation="0" wrapText="0" indent="0" justifyLastLine="0" shrinkToFit="0" readingOrder="0"/>
    </dxf>
    <dxf>
      <font>
        <strike val="0"/>
        <outline val="0"/>
        <shadow val="0"/>
        <u val="none"/>
        <vertAlign val="baseline"/>
        <sz val="9"/>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9"/>
        <color theme="1"/>
        <name val="Aptos Narrow"/>
        <family val="2"/>
        <scheme val="minor"/>
      </font>
    </dxf>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0" formatCode="General"/>
    </dxf>
    <dxf>
      <numFmt numFmtId="4" formatCode="#,##0.00"/>
    </dxf>
    <dxf>
      <font>
        <b val="0"/>
        <i val="0"/>
        <strike val="0"/>
        <condense val="0"/>
        <extend val="0"/>
        <outline val="0"/>
        <shadow val="0"/>
        <u val="none"/>
        <vertAlign val="baseline"/>
        <sz val="11"/>
        <color theme="1"/>
        <name val="Aptos Narrow"/>
        <family val="2"/>
        <scheme val="minor"/>
      </font>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fill>
        <patternFill>
          <bgColor rgb="FFF2EFF5"/>
        </patternFill>
      </fill>
    </dxf>
    <dxf>
      <numFmt numFmtId="164" formatCode="_(* #,##0_);_(* \(#,##0\);_(* &quot;-&quot;??_);_(@_)"/>
    </dxf>
    <dxf>
      <fill>
        <patternFill>
          <bgColor rgb="FFF2EFF5"/>
        </patternFill>
      </fill>
    </dxf>
    <dxf>
      <fill>
        <patternFill>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border>
        <top style="thin">
          <color rgb="FF7030A0"/>
        </top>
        <bottom style="thin">
          <color rgb="FF7030A0"/>
        </bottom>
        <vertical/>
        <horizontal/>
      </border>
    </dxf>
  </dxfs>
  <tableStyles count="0" defaultTableStyle="TableStyleMedium2" defaultPivotStyle="PivotStyleLight16"/>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Beds</a:t>
            </a:r>
            <a:r>
              <a:rPr lang="en-US" baseline="0"/>
              <a:t> Per Region</a:t>
            </a:r>
            <a:endParaRPr lang="en-US"/>
          </a:p>
        </c:rich>
      </c:tx>
      <c:layout>
        <c:manualLayout>
          <c:xMode val="edge"/>
          <c:yMode val="edge"/>
          <c:x val="4.5717220130092433E-2"/>
          <c:y val="4.38596642698108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Analysis!$AD$5</c:f>
              <c:strCache>
                <c:ptCount val="1"/>
                <c:pt idx="0">
                  <c:v>South</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1-735D-43C6-B07F-5EA525C0F1B9}"/>
              </c:ext>
            </c:extLst>
          </c:dPt>
          <c:dPt>
            <c:idx val="1"/>
            <c:bubble3D val="0"/>
            <c:spPr>
              <a:solidFill>
                <a:srgbClr val="00B050"/>
              </a:solidFill>
              <a:ln w="19050">
                <a:solidFill>
                  <a:srgbClr val="F2EFF5"/>
                </a:solidFill>
              </a:ln>
              <a:effectLst/>
            </c:spPr>
            <c:extLst>
              <c:ext xmlns:c16="http://schemas.microsoft.com/office/drawing/2014/chart" uri="{C3380CC4-5D6E-409C-BE32-E72D297353CC}">
                <c16:uniqueId val="{00000003-735D-43C6-B07F-5EA525C0F1B9}"/>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4-735D-43C6-B07F-5EA525C0F1B9}"/>
            </c:ext>
          </c:extLst>
        </c:ser>
        <c:ser>
          <c:idx val="1"/>
          <c:order val="1"/>
          <c:tx>
            <c:strRef>
              <c:f>Analysis!$AD$6</c:f>
              <c:strCache>
                <c:ptCount val="1"/>
                <c:pt idx="0">
                  <c:v>Midwest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06-735D-43C6-B07F-5EA525C0F1B9}"/>
              </c:ext>
            </c:extLst>
          </c:dPt>
          <c:dPt>
            <c:idx val="1"/>
            <c:bubble3D val="0"/>
            <c:spPr>
              <a:solidFill>
                <a:schemeClr val="tx1"/>
              </a:solidFill>
              <a:ln w="19050">
                <a:solidFill>
                  <a:srgbClr val="F2EFF5"/>
                </a:solidFill>
              </a:ln>
              <a:effectLst/>
            </c:spPr>
            <c:extLst>
              <c:ext xmlns:c16="http://schemas.microsoft.com/office/drawing/2014/chart" uri="{C3380CC4-5D6E-409C-BE32-E72D297353CC}">
                <c16:uniqueId val="{00000008-735D-43C6-B07F-5EA525C0F1B9}"/>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9-735D-43C6-B07F-5EA525C0F1B9}"/>
            </c:ext>
          </c:extLst>
        </c:ser>
        <c:ser>
          <c:idx val="2"/>
          <c:order val="2"/>
          <c:tx>
            <c:strRef>
              <c:f>Analysis!$AD$7</c:f>
              <c:strCache>
                <c:ptCount val="1"/>
                <c:pt idx="0">
                  <c:v>West</c:v>
                </c:pt>
              </c:strCache>
            </c:strRef>
          </c:tx>
          <c:dPt>
            <c:idx val="0"/>
            <c:bubble3D val="0"/>
            <c:spPr>
              <a:noFill/>
              <a:ln w="19050">
                <a:solidFill>
                  <a:srgbClr val="F2EFF5"/>
                </a:solidFill>
              </a:ln>
              <a:effectLst/>
            </c:spPr>
            <c:extLst>
              <c:ext xmlns:c16="http://schemas.microsoft.com/office/drawing/2014/chart" uri="{C3380CC4-5D6E-409C-BE32-E72D297353CC}">
                <c16:uniqueId val="{0000000B-735D-43C6-B07F-5EA525C0F1B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D-735D-43C6-B07F-5EA525C0F1B9}"/>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E-735D-43C6-B07F-5EA525C0F1B9}"/>
            </c:ext>
          </c:extLst>
        </c:ser>
        <c:ser>
          <c:idx val="3"/>
          <c:order val="3"/>
          <c:tx>
            <c:strRef>
              <c:f>Analysis!$AD$8</c:f>
              <c:strCache>
                <c:ptCount val="1"/>
                <c:pt idx="0">
                  <c:v>Northeast</c:v>
                </c:pt>
              </c:strCache>
            </c:strRef>
          </c:tx>
          <c:spPr>
            <a:ln>
              <a:solidFill>
                <a:srgbClr val="F2EFF5"/>
              </a:solidFill>
            </a:ln>
          </c:spPr>
          <c:dPt>
            <c:idx val="0"/>
            <c:bubble3D val="0"/>
            <c:spPr>
              <a:noFill/>
              <a:ln w="19050">
                <a:solidFill>
                  <a:srgbClr val="F2EFF5"/>
                </a:solidFill>
              </a:ln>
              <a:effectLst/>
            </c:spPr>
            <c:extLst>
              <c:ext xmlns:c16="http://schemas.microsoft.com/office/drawing/2014/chart" uri="{C3380CC4-5D6E-409C-BE32-E72D297353CC}">
                <c16:uniqueId val="{00000010-735D-43C6-B07F-5EA525C0F1B9}"/>
              </c:ext>
            </c:extLst>
          </c:dPt>
          <c:dPt>
            <c:idx val="1"/>
            <c:bubble3D val="0"/>
            <c:spPr>
              <a:solidFill>
                <a:srgbClr val="7030A0"/>
              </a:solidFill>
              <a:ln w="19050">
                <a:solidFill>
                  <a:srgbClr val="F2EFF5"/>
                </a:solidFill>
              </a:ln>
              <a:effectLst/>
            </c:spPr>
            <c:extLst>
              <c:ext xmlns:c16="http://schemas.microsoft.com/office/drawing/2014/chart" uri="{C3380CC4-5D6E-409C-BE32-E72D297353CC}">
                <c16:uniqueId val="{00000012-735D-43C6-B07F-5EA525C0F1B9}"/>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13-735D-43C6-B07F-5EA525C0F1B9}"/>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1-D97E-4BC7-8E65-5BCFB4D4B8ED}"/>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97E-4BC7-8E65-5BCFB4D4B8ED}"/>
              </c:ext>
            </c:extLst>
          </c:dPt>
          <c:val>
            <c:numRef>
              <c:f>Sheet1!$B$4:$B$4</c:f>
              <c:numCache>
                <c:formatCode>General</c:formatCode>
                <c:ptCount val="1"/>
                <c:pt idx="0">
                  <c:v>847</c:v>
                </c:pt>
              </c:numCache>
            </c:numRef>
          </c:val>
          <c:extLst>
            <c:ext xmlns:c16="http://schemas.microsoft.com/office/drawing/2014/chart" uri="{C3380CC4-5D6E-409C-BE32-E72D297353CC}">
              <c16:uniqueId val="{00000004-D97E-4BC7-8E65-5BCFB4D4B8ED}"/>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D97E-4BC7-8E65-5BCFB4D4B8E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D97E-4BC7-8E65-5BCFB4D4B8ED}"/>
              </c:ext>
            </c:extLst>
          </c:dPt>
          <c:val>
            <c:numRef>
              <c:f>Sheet1!$B$5:$B$5</c:f>
              <c:numCache>
                <c:formatCode>General</c:formatCode>
                <c:ptCount val="1"/>
                <c:pt idx="0">
                  <c:v>513</c:v>
                </c:pt>
              </c:numCache>
            </c:numRef>
          </c:val>
          <c:extLst>
            <c:ext xmlns:c16="http://schemas.microsoft.com/office/drawing/2014/chart" uri="{C3380CC4-5D6E-409C-BE32-E72D297353CC}">
              <c16:uniqueId val="{00000009-D97E-4BC7-8E65-5BCFB4D4B8ED}"/>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B-D97E-4BC7-8E65-5BCFB4D4B8E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D-D97E-4BC7-8E65-5BCFB4D4B8ED}"/>
              </c:ext>
            </c:extLst>
          </c:dPt>
          <c:val>
            <c:numRef>
              <c:f>Sheet1!$B$6:$B$6</c:f>
              <c:numCache>
                <c:formatCode>General</c:formatCode>
                <c:ptCount val="1"/>
                <c:pt idx="0">
                  <c:v>406</c:v>
                </c:pt>
              </c:numCache>
            </c:numRef>
          </c:val>
          <c:extLst>
            <c:ext xmlns:c16="http://schemas.microsoft.com/office/drawing/2014/chart" uri="{C3380CC4-5D6E-409C-BE32-E72D297353CC}">
              <c16:uniqueId val="{0000000E-D97E-4BC7-8E65-5BCFB4D4B8ED}"/>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10-D97E-4BC7-8E65-5BCFB4D4B8E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12-D97E-4BC7-8E65-5BCFB4D4B8ED}"/>
              </c:ext>
            </c:extLst>
          </c:dPt>
          <c:val>
            <c:numRef>
              <c:f>Sheet1!$B$7:$B$7</c:f>
              <c:numCache>
                <c:formatCode>General</c:formatCode>
                <c:ptCount val="1"/>
                <c:pt idx="0">
                  <c:v>314</c:v>
                </c:pt>
              </c:numCache>
            </c:numRef>
          </c:val>
          <c:extLst>
            <c:ext xmlns:c16="http://schemas.microsoft.com/office/drawing/2014/chart" uri="{C3380CC4-5D6E-409C-BE32-E72D297353CC}">
              <c16:uniqueId val="{00000013-D97E-4BC7-8E65-5BCFB4D4B8ED}"/>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[NIRD_Analyses_Final.xlsx]Sheet2!PivotTable17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C14B-41AF-A956-FC01FF5FABF0}"/>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[NIRD_Analyses_Final.xlsx]Analysis!PivotTable2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rgbClr val="7030A0"/>
          </a:solidFill>
          <a:ln>
            <a:noFill/>
          </a:ln>
          <a:effectLst/>
        </c:spPr>
      </c:pivotFmt>
      <c:pivotFmt>
        <c:idx val="15"/>
        <c:spPr>
          <a:solidFill>
            <a:srgbClr val="7030A0"/>
          </a:solidFill>
          <a:ln>
            <a:noFill/>
          </a:ln>
          <a:effectLst/>
        </c:spPr>
      </c:pivotFmt>
      <c:pivotFmt>
        <c:idx val="16"/>
        <c:spPr>
          <a:solidFill>
            <a:srgbClr val="7030A0"/>
          </a:solidFill>
          <a:ln>
            <a:noFill/>
          </a:ln>
          <a:effectLst/>
        </c:spPr>
      </c:pivotFmt>
      <c:pivotFmt>
        <c:idx val="17"/>
        <c:spPr>
          <a:solidFill>
            <a:srgbClr val="7030A0"/>
          </a:solidFill>
          <a:ln>
            <a:noFill/>
          </a:ln>
          <a:effectLst/>
        </c:spPr>
      </c:pivotFmt>
      <c:pivotFmt>
        <c:idx val="18"/>
        <c:spPr>
          <a:solidFill>
            <a:srgbClr val="7030A0"/>
          </a:solidFill>
          <a:ln>
            <a:noFill/>
          </a:ln>
          <a:effectLst/>
        </c:spPr>
      </c:pivotFmt>
      <c:pivotFmt>
        <c:idx val="19"/>
        <c:spPr>
          <a:solidFill>
            <a:srgbClr val="7030A0"/>
          </a:solidFill>
          <a:ln>
            <a:noFill/>
          </a:ln>
          <a:effectLst/>
        </c:spPr>
      </c:pivotFmt>
      <c:pivotFmt>
        <c:idx val="20"/>
        <c:spPr>
          <a:solidFill>
            <a:srgbClr val="7030A0"/>
          </a:solidFill>
          <a:ln>
            <a:noFill/>
          </a:ln>
          <a:effectLst/>
        </c:spPr>
      </c:pivotFmt>
      <c:pivotFmt>
        <c:idx val="21"/>
        <c:spPr>
          <a:solidFill>
            <a:srgbClr val="7030A0"/>
          </a:solidFill>
          <a:ln>
            <a:noFill/>
          </a:ln>
          <a:effectLst/>
        </c:spPr>
      </c:pivotFmt>
      <c:pivotFmt>
        <c:idx val="22"/>
        <c:spPr>
          <a:solidFill>
            <a:srgbClr val="7030A0"/>
          </a:solidFill>
          <a:ln>
            <a:noFill/>
          </a:ln>
          <a:effectLst/>
        </c:spPr>
      </c:pivotFmt>
      <c:pivotFmt>
        <c:idx val="23"/>
        <c:spPr>
          <a:solidFill>
            <a:srgbClr val="7030A0"/>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pivotFmt>
      <c:pivotFmt>
        <c:idx val="26"/>
        <c:spPr>
          <a:solidFill>
            <a:srgbClr val="7030A0"/>
          </a:solidFill>
          <a:ln>
            <a:noFill/>
          </a:ln>
          <a:effectLst/>
        </c:spPr>
      </c:pivotFmt>
      <c:pivotFmt>
        <c:idx val="27"/>
        <c:spPr>
          <a:solidFill>
            <a:srgbClr val="7030A0"/>
          </a:solidFill>
          <a:ln>
            <a:noFill/>
          </a:ln>
          <a:effectLst/>
        </c:spPr>
      </c:pivotFmt>
      <c:pivotFmt>
        <c:idx val="28"/>
        <c:spPr>
          <a:solidFill>
            <a:srgbClr val="7030A0"/>
          </a:solidFill>
          <a:ln>
            <a:noFill/>
          </a:ln>
          <a:effectLst/>
        </c:spPr>
      </c:pivotFmt>
      <c:pivotFmt>
        <c:idx val="29"/>
        <c:spPr>
          <a:solidFill>
            <a:srgbClr val="7030A0"/>
          </a:solidFill>
          <a:ln>
            <a:noFill/>
          </a:ln>
          <a:effectLst/>
        </c:spPr>
      </c:pivotFmt>
      <c:pivotFmt>
        <c:idx val="30"/>
        <c:spPr>
          <a:solidFill>
            <a:srgbClr val="7030A0"/>
          </a:solidFill>
          <a:ln>
            <a:noFill/>
          </a:ln>
          <a:effectLst/>
        </c:spPr>
      </c:pivotFmt>
      <c:pivotFmt>
        <c:idx val="31"/>
        <c:spPr>
          <a:solidFill>
            <a:srgbClr val="7030A0"/>
          </a:solidFill>
          <a:ln>
            <a:noFill/>
          </a:ln>
          <a:effectLst/>
        </c:spPr>
      </c:pivotFmt>
      <c:pivotFmt>
        <c:idx val="32"/>
        <c:spPr>
          <a:solidFill>
            <a:srgbClr val="7030A0"/>
          </a:solidFill>
          <a:ln>
            <a:noFill/>
          </a:ln>
          <a:effectLst/>
        </c:spPr>
      </c:pivotFmt>
      <c:pivotFmt>
        <c:idx val="33"/>
        <c:spPr>
          <a:solidFill>
            <a:srgbClr val="7030A0"/>
          </a:solidFill>
          <a:ln>
            <a:noFill/>
          </a:ln>
          <a:effectLst/>
        </c:spPr>
      </c:pivotFmt>
      <c:pivotFmt>
        <c:idx val="34"/>
        <c:spPr>
          <a:solidFill>
            <a:srgbClr val="7030A0"/>
          </a:solidFill>
          <a:ln>
            <a:noFill/>
          </a:ln>
          <a:effectLst/>
        </c:spPr>
      </c:pivotFmt>
      <c:pivotFmt>
        <c:idx val="35"/>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30A5-4BED-8AE7-7D1AFC7E165B}"/>
              </c:ext>
            </c:extLst>
          </c:dPt>
          <c:dPt>
            <c:idx val="1"/>
            <c:invertIfNegative val="0"/>
            <c:bubble3D val="0"/>
            <c:spPr>
              <a:solidFill>
                <a:srgbClr val="7030A0"/>
              </a:solidFill>
              <a:ln>
                <a:noFill/>
              </a:ln>
              <a:effectLst/>
            </c:spPr>
            <c:extLst>
              <c:ext xmlns:c16="http://schemas.microsoft.com/office/drawing/2014/chart" uri="{C3380CC4-5D6E-409C-BE32-E72D297353CC}">
                <c16:uniqueId val="{00000003-30A5-4BED-8AE7-7D1AFC7E165B}"/>
              </c:ext>
            </c:extLst>
          </c:dPt>
          <c:dPt>
            <c:idx val="2"/>
            <c:invertIfNegative val="0"/>
            <c:bubble3D val="0"/>
            <c:spPr>
              <a:solidFill>
                <a:srgbClr val="7030A0"/>
              </a:solidFill>
              <a:ln>
                <a:noFill/>
              </a:ln>
              <a:effectLst/>
            </c:spPr>
            <c:extLst>
              <c:ext xmlns:c16="http://schemas.microsoft.com/office/drawing/2014/chart" uri="{C3380CC4-5D6E-409C-BE32-E72D297353CC}">
                <c16:uniqueId val="{00000005-30A5-4BED-8AE7-7D1AFC7E165B}"/>
              </c:ext>
            </c:extLst>
          </c:dPt>
          <c:dPt>
            <c:idx val="3"/>
            <c:invertIfNegative val="0"/>
            <c:bubble3D val="0"/>
            <c:spPr>
              <a:solidFill>
                <a:srgbClr val="7030A0"/>
              </a:solidFill>
              <a:ln>
                <a:noFill/>
              </a:ln>
              <a:effectLst/>
            </c:spPr>
            <c:extLst>
              <c:ext xmlns:c16="http://schemas.microsoft.com/office/drawing/2014/chart" uri="{C3380CC4-5D6E-409C-BE32-E72D297353CC}">
                <c16:uniqueId val="{00000007-30A5-4BED-8AE7-7D1AFC7E165B}"/>
              </c:ext>
            </c:extLst>
          </c:dPt>
          <c:dPt>
            <c:idx val="4"/>
            <c:invertIfNegative val="0"/>
            <c:bubble3D val="0"/>
            <c:spPr>
              <a:solidFill>
                <a:srgbClr val="7030A0"/>
              </a:solidFill>
              <a:ln>
                <a:noFill/>
              </a:ln>
              <a:effectLst/>
            </c:spPr>
            <c:extLst>
              <c:ext xmlns:c16="http://schemas.microsoft.com/office/drawing/2014/chart" uri="{C3380CC4-5D6E-409C-BE32-E72D297353CC}">
                <c16:uniqueId val="{00000009-30A5-4BED-8AE7-7D1AFC7E165B}"/>
              </c:ext>
            </c:extLst>
          </c:dPt>
          <c:dPt>
            <c:idx val="5"/>
            <c:invertIfNegative val="0"/>
            <c:bubble3D val="0"/>
            <c:spPr>
              <a:solidFill>
                <a:srgbClr val="7030A0"/>
              </a:solidFill>
              <a:ln>
                <a:noFill/>
              </a:ln>
              <a:effectLst/>
            </c:spPr>
            <c:extLst>
              <c:ext xmlns:c16="http://schemas.microsoft.com/office/drawing/2014/chart" uri="{C3380CC4-5D6E-409C-BE32-E72D297353CC}">
                <c16:uniqueId val="{0000000B-30A5-4BED-8AE7-7D1AFC7E165B}"/>
              </c:ext>
            </c:extLst>
          </c:dPt>
          <c:dPt>
            <c:idx val="6"/>
            <c:invertIfNegative val="0"/>
            <c:bubble3D val="0"/>
            <c:spPr>
              <a:solidFill>
                <a:srgbClr val="7030A0"/>
              </a:solidFill>
              <a:ln>
                <a:noFill/>
              </a:ln>
              <a:effectLst/>
            </c:spPr>
            <c:extLst>
              <c:ext xmlns:c16="http://schemas.microsoft.com/office/drawing/2014/chart" uri="{C3380CC4-5D6E-409C-BE32-E72D297353CC}">
                <c16:uniqueId val="{0000000D-30A5-4BED-8AE7-7D1AFC7E165B}"/>
              </c:ext>
            </c:extLst>
          </c:dPt>
          <c:dPt>
            <c:idx val="7"/>
            <c:invertIfNegative val="0"/>
            <c:bubble3D val="0"/>
            <c:spPr>
              <a:solidFill>
                <a:srgbClr val="7030A0"/>
              </a:solidFill>
              <a:ln>
                <a:noFill/>
              </a:ln>
              <a:effectLst/>
            </c:spPr>
            <c:extLst>
              <c:ext xmlns:c16="http://schemas.microsoft.com/office/drawing/2014/chart" uri="{C3380CC4-5D6E-409C-BE32-E72D297353CC}">
                <c16:uniqueId val="{0000000F-30A5-4BED-8AE7-7D1AFC7E165B}"/>
              </c:ext>
            </c:extLst>
          </c:dPt>
          <c:dPt>
            <c:idx val="9"/>
            <c:invertIfNegative val="0"/>
            <c:bubble3D val="0"/>
            <c:spPr>
              <a:solidFill>
                <a:srgbClr val="7030A0"/>
              </a:solidFill>
              <a:ln>
                <a:noFill/>
              </a:ln>
              <a:effectLst/>
            </c:spPr>
            <c:extLst>
              <c:ext xmlns:c16="http://schemas.microsoft.com/office/drawing/2014/chart" uri="{C3380CC4-5D6E-409C-BE32-E72D297353CC}">
                <c16:uniqueId val="{00000011-30A5-4BED-8AE7-7D1AFC7E165B}"/>
              </c:ext>
            </c:extLst>
          </c:dPt>
          <c:dPt>
            <c:idx val="10"/>
            <c:invertIfNegative val="0"/>
            <c:bubble3D val="0"/>
            <c:spPr>
              <a:solidFill>
                <a:srgbClr val="7030A0"/>
              </a:solidFill>
              <a:ln>
                <a:noFill/>
              </a:ln>
              <a:effectLst/>
            </c:spPr>
            <c:extLst>
              <c:ext xmlns:c16="http://schemas.microsoft.com/office/drawing/2014/chart" uri="{C3380CC4-5D6E-409C-BE32-E72D297353CC}">
                <c16:uniqueId val="{00000013-30A5-4BED-8AE7-7D1AFC7E165B}"/>
              </c:ext>
            </c:extLst>
          </c:dPt>
          <c:dPt>
            <c:idx val="11"/>
            <c:invertIfNegative val="0"/>
            <c:bubble3D val="0"/>
            <c:spPr>
              <a:solidFill>
                <a:srgbClr val="7030A0"/>
              </a:solidFill>
              <a:ln>
                <a:noFill/>
              </a:ln>
              <a:effectLst/>
            </c:spPr>
            <c:extLst>
              <c:ext xmlns:c16="http://schemas.microsoft.com/office/drawing/2014/chart" uri="{C3380CC4-5D6E-409C-BE32-E72D297353CC}">
                <c16:uniqueId val="{00000015-30A5-4BED-8AE7-7D1AFC7E16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16-30A5-4BED-8AE7-7D1AFC7E165B}"/>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Sheet1!$A$4</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B-0700-48B2-A722-C67BC16A95C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A-0700-48B2-A722-C67BC16A95C8}"/>
              </c:ext>
            </c:extLst>
          </c:dPt>
          <c:val>
            <c:numRef>
              <c:f>Sheet1!$B$4:$C$4</c:f>
              <c:numCache>
                <c:formatCode>General</c:formatCode>
                <c:ptCount val="2"/>
                <c:pt idx="0">
                  <c:v>847</c:v>
                </c:pt>
                <c:pt idx="1">
                  <c:v>254.10000000000014</c:v>
                </c:pt>
              </c:numCache>
            </c:numRef>
          </c:val>
          <c:extLst>
            <c:ext xmlns:c16="http://schemas.microsoft.com/office/drawing/2014/chart" uri="{C3380CC4-5D6E-409C-BE32-E72D297353CC}">
              <c16:uniqueId val="{00000000-0700-48B2-A722-C67BC16A95C8}"/>
            </c:ext>
          </c:extLst>
        </c:ser>
        <c:ser>
          <c:idx val="1"/>
          <c:order val="1"/>
          <c:tx>
            <c:strRef>
              <c:f>Sheet1!$A$5</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9-0700-48B2-A722-C67BC16A95C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8-0700-48B2-A722-C67BC16A95C8}"/>
              </c:ext>
            </c:extLst>
          </c:dPt>
          <c:val>
            <c:numRef>
              <c:f>Sheet1!$B$5:$C$5</c:f>
              <c:numCache>
                <c:formatCode>General</c:formatCode>
                <c:ptCount val="2"/>
                <c:pt idx="0">
                  <c:v>513</c:v>
                </c:pt>
                <c:pt idx="1">
                  <c:v>588.10000000000014</c:v>
                </c:pt>
              </c:numCache>
            </c:numRef>
          </c:val>
          <c:extLst>
            <c:ext xmlns:c16="http://schemas.microsoft.com/office/drawing/2014/chart" uri="{C3380CC4-5D6E-409C-BE32-E72D297353CC}">
              <c16:uniqueId val="{00000001-0700-48B2-A722-C67BC16A95C8}"/>
            </c:ext>
          </c:extLst>
        </c:ser>
        <c:ser>
          <c:idx val="2"/>
          <c:order val="2"/>
          <c:tx>
            <c:strRef>
              <c:f>Sheet1!$A$6</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7-0700-48B2-A722-C67BC16A95C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6-0700-48B2-A722-C67BC16A95C8}"/>
              </c:ext>
            </c:extLst>
          </c:dPt>
          <c:val>
            <c:numRef>
              <c:f>Sheet1!$B$6:$C$6</c:f>
              <c:numCache>
                <c:formatCode>General</c:formatCode>
                <c:ptCount val="2"/>
                <c:pt idx="0">
                  <c:v>406</c:v>
                </c:pt>
                <c:pt idx="1">
                  <c:v>695.10000000000014</c:v>
                </c:pt>
              </c:numCache>
            </c:numRef>
          </c:val>
          <c:extLst>
            <c:ext xmlns:c16="http://schemas.microsoft.com/office/drawing/2014/chart" uri="{C3380CC4-5D6E-409C-BE32-E72D297353CC}">
              <c16:uniqueId val="{00000002-0700-48B2-A722-C67BC16A95C8}"/>
            </c:ext>
          </c:extLst>
        </c:ser>
        <c:ser>
          <c:idx val="3"/>
          <c:order val="3"/>
          <c:tx>
            <c:strRef>
              <c:f>Sheet1!$A$7</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5-0700-48B2-A722-C67BC16A95C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4-0700-48B2-A722-C67BC16A95C8}"/>
              </c:ext>
            </c:extLst>
          </c:dPt>
          <c:val>
            <c:numRef>
              <c:f>Sheet1!$B$7:$C$7</c:f>
              <c:numCache>
                <c:formatCode>General</c:formatCode>
                <c:ptCount val="2"/>
                <c:pt idx="0">
                  <c:v>314</c:v>
                </c:pt>
                <c:pt idx="1">
                  <c:v>787.10000000000014</c:v>
                </c:pt>
              </c:numCache>
            </c:numRef>
          </c:val>
          <c:extLst>
            <c:ext xmlns:c16="http://schemas.microsoft.com/office/drawing/2014/chart" uri="{C3380CC4-5D6E-409C-BE32-E72D297353CC}">
              <c16:uniqueId val="{00000003-0700-48B2-A722-C67BC16A95C8}"/>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[NIRD_Analyses_Final.xlsx]Sheet2!PivotTable17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EA23-419B-AF6B-1898DB29F43C}"/>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884080794248542"/>
          <c:y val="3.9473697842829759E-2"/>
          <c:w val="0.59710122104302177"/>
          <c:h val="0.90350873860641612"/>
        </c:manualLayout>
      </c:layout>
      <c:doughnutChart>
        <c:varyColors val="1"/>
        <c:ser>
          <c:idx val="0"/>
          <c:order val="0"/>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8-FCCE-4281-B94A-40A1AE00207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C-FCCE-4281-B94A-40A1AE00207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0-FCCE-4281-B94A-40A1AE002076}"/>
            </c:ext>
          </c:extLst>
        </c:ser>
        <c:ser>
          <c:idx val="1"/>
          <c:order val="1"/>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6-FCCE-4281-B94A-40A1AE00207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B-FCCE-4281-B94A-40A1AE00207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1-FCCE-4281-B94A-40A1AE002076}"/>
            </c:ext>
          </c:extLst>
        </c:ser>
        <c:ser>
          <c:idx val="2"/>
          <c:order val="2"/>
          <c:tx>
            <c:strRef>
              <c:f>Analysis!$AD$7</c:f>
              <c:strCache>
                <c:ptCount val="1"/>
                <c:pt idx="0">
                  <c:v>West</c:v>
                </c:pt>
              </c:strCache>
            </c:strRef>
          </c:tx>
          <c:dPt>
            <c:idx val="0"/>
            <c:bubble3D val="0"/>
            <c:spPr>
              <a:noFill/>
              <a:ln w="19050">
                <a:solidFill>
                  <a:schemeClr val="lt1"/>
                </a:solidFill>
              </a:ln>
              <a:effectLst/>
            </c:spPr>
            <c:extLst>
              <c:ext xmlns:c16="http://schemas.microsoft.com/office/drawing/2014/chart" uri="{C3380CC4-5D6E-409C-BE32-E72D297353CC}">
                <c16:uniqueId val="{00000005-FCCE-4281-B94A-40A1AE00207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A-FCCE-4281-B94A-40A1AE00207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2-FCCE-4281-B94A-40A1AE002076}"/>
            </c:ext>
          </c:extLst>
        </c:ser>
        <c:ser>
          <c:idx val="3"/>
          <c:order val="3"/>
          <c:tx>
            <c:strRef>
              <c:f>Analysis!$AD$8</c:f>
              <c:strCache>
                <c:ptCount val="1"/>
                <c:pt idx="0">
                  <c:v>Northeast</c:v>
                </c:pt>
              </c:strCache>
            </c:strRef>
          </c:tx>
          <c:dPt>
            <c:idx val="0"/>
            <c:bubble3D val="0"/>
            <c:spPr>
              <a:noFill/>
              <a:ln w="19050">
                <a:solidFill>
                  <a:schemeClr val="lt1"/>
                </a:solidFill>
              </a:ln>
              <a:effectLst/>
            </c:spPr>
            <c:extLst>
              <c:ext xmlns:c16="http://schemas.microsoft.com/office/drawing/2014/chart" uri="{C3380CC4-5D6E-409C-BE32-E72D297353CC}">
                <c16:uniqueId val="{00000004-FCCE-4281-B94A-40A1AE002076}"/>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9-FCCE-4281-B94A-40A1AE00207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3-FCCE-4281-B94A-40A1AE002076}"/>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Analysis!$AD$4</c:f>
              <c:strCache>
                <c:ptCount val="1"/>
                <c:pt idx="0">
                  <c:v>Region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5-489C-A864-250F19BB2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5-489C-A864-250F19BB256E}"/>
              </c:ext>
            </c:extLst>
          </c:dPt>
          <c:val>
            <c:numRef>
              <c:f>Analysis!$AE$4:$AF$4</c:f>
              <c:numCache>
                <c:formatCode>General</c:formatCode>
                <c:ptCount val="2"/>
                <c:pt idx="0">
                  <c:v>0</c:v>
                </c:pt>
                <c:pt idx="1">
                  <c:v>1101.1000000000001</c:v>
                </c:pt>
              </c:numCache>
            </c:numRef>
          </c:val>
          <c:extLst>
            <c:ext xmlns:c16="http://schemas.microsoft.com/office/drawing/2014/chart" uri="{C3380CC4-5D6E-409C-BE32-E72D297353CC}">
              <c16:uniqueId val="{00000000-752F-4484-ADDC-3248D5CBE526}"/>
            </c:ext>
          </c:extLst>
        </c:ser>
        <c:ser>
          <c:idx val="1"/>
          <c:order val="1"/>
          <c:tx>
            <c:strRef>
              <c:f>Analysis!$AD$5</c:f>
              <c:strCache>
                <c:ptCount val="1"/>
                <c:pt idx="0">
                  <c:v>South</c:v>
                </c:pt>
              </c:strCache>
            </c:strRef>
          </c:tx>
          <c:dPt>
            <c:idx val="0"/>
            <c:bubble3D val="0"/>
            <c:spPr>
              <a:noFill/>
              <a:ln w="19050">
                <a:solidFill>
                  <a:schemeClr val="lt1"/>
                </a:solidFill>
              </a:ln>
              <a:effectLst/>
            </c:spPr>
            <c:extLst>
              <c:ext xmlns:c16="http://schemas.microsoft.com/office/drawing/2014/chart" uri="{C3380CC4-5D6E-409C-BE32-E72D297353CC}">
                <c16:uniqueId val="{0000000C-752F-4484-ADDC-3248D5CBE52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B-752F-4484-ADDC-3248D5CBE526}"/>
              </c:ext>
            </c:extLst>
          </c:dPt>
          <c:val>
            <c:numRef>
              <c:f>Analysis!$AE$5:$AF$5</c:f>
              <c:numCache>
                <c:formatCode>General</c:formatCode>
                <c:ptCount val="2"/>
                <c:pt idx="0">
                  <c:v>847</c:v>
                </c:pt>
                <c:pt idx="1">
                  <c:v>254.10000000000014</c:v>
                </c:pt>
              </c:numCache>
            </c:numRef>
          </c:val>
          <c:extLst>
            <c:ext xmlns:c16="http://schemas.microsoft.com/office/drawing/2014/chart" uri="{C3380CC4-5D6E-409C-BE32-E72D297353CC}">
              <c16:uniqueId val="{00000001-752F-4484-ADDC-3248D5CBE526}"/>
            </c:ext>
          </c:extLst>
        </c:ser>
        <c:ser>
          <c:idx val="2"/>
          <c:order val="2"/>
          <c:tx>
            <c:strRef>
              <c:f>Analysis!$AD$6</c:f>
              <c:strCache>
                <c:ptCount val="1"/>
                <c:pt idx="0">
                  <c:v>Midwest</c:v>
                </c:pt>
              </c:strCache>
            </c:strRef>
          </c:tx>
          <c:dPt>
            <c:idx val="0"/>
            <c:bubble3D val="0"/>
            <c:spPr>
              <a:noFill/>
              <a:ln w="19050">
                <a:solidFill>
                  <a:schemeClr val="lt1"/>
                </a:solidFill>
              </a:ln>
              <a:effectLst/>
            </c:spPr>
            <c:extLst>
              <c:ext xmlns:c16="http://schemas.microsoft.com/office/drawing/2014/chart" uri="{C3380CC4-5D6E-409C-BE32-E72D297353CC}">
                <c16:uniqueId val="{0000000A-752F-4484-ADDC-3248D5CBE52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9-752F-4484-ADDC-3248D5CBE526}"/>
              </c:ext>
            </c:extLst>
          </c:dPt>
          <c:val>
            <c:numRef>
              <c:f>Analysis!$AE$6:$AF$6</c:f>
              <c:numCache>
                <c:formatCode>General</c:formatCode>
                <c:ptCount val="2"/>
                <c:pt idx="0">
                  <c:v>513</c:v>
                </c:pt>
                <c:pt idx="1">
                  <c:v>588.10000000000014</c:v>
                </c:pt>
              </c:numCache>
            </c:numRef>
          </c:val>
          <c:extLst>
            <c:ext xmlns:c16="http://schemas.microsoft.com/office/drawing/2014/chart" uri="{C3380CC4-5D6E-409C-BE32-E72D297353CC}">
              <c16:uniqueId val="{00000002-752F-4484-ADDC-3248D5CBE526}"/>
            </c:ext>
          </c:extLst>
        </c:ser>
        <c:ser>
          <c:idx val="3"/>
          <c:order val="3"/>
          <c:tx>
            <c:strRef>
              <c:f>Analysis!$AD$7</c:f>
              <c:strCache>
                <c:ptCount val="1"/>
                <c:pt idx="0">
                  <c:v>West</c:v>
                </c:pt>
              </c:strCache>
            </c:strRef>
          </c:tx>
          <c:dPt>
            <c:idx val="0"/>
            <c:bubble3D val="0"/>
            <c:spPr>
              <a:noFill/>
              <a:ln w="19050">
                <a:solidFill>
                  <a:schemeClr val="lt1"/>
                </a:solidFill>
              </a:ln>
              <a:effectLst>
                <a:outerShdw blurRad="50800" dist="50800" dir="5400000" algn="ctr" rotWithShape="0">
                  <a:srgbClr val="7030A0"/>
                </a:outerShdw>
              </a:effectLst>
            </c:spPr>
            <c:extLst>
              <c:ext xmlns:c16="http://schemas.microsoft.com/office/drawing/2014/chart" uri="{C3380CC4-5D6E-409C-BE32-E72D297353CC}">
                <c16:uniqueId val="{00000008-752F-4484-ADDC-3248D5CBE526}"/>
              </c:ext>
            </c:extLst>
          </c:dPt>
          <c:dPt>
            <c:idx val="1"/>
            <c:bubble3D val="0"/>
            <c:spPr>
              <a:solidFill>
                <a:schemeClr val="accent2"/>
              </a:solidFill>
              <a:ln w="19050">
                <a:solidFill>
                  <a:schemeClr val="lt1"/>
                </a:solidFill>
              </a:ln>
              <a:effectLst>
                <a:outerShdw blurRad="50800" dist="50800" dir="5400000" algn="ctr" rotWithShape="0">
                  <a:srgbClr val="00B0F0"/>
                </a:outerShdw>
              </a:effectLst>
            </c:spPr>
            <c:extLst>
              <c:ext xmlns:c16="http://schemas.microsoft.com/office/drawing/2014/chart" uri="{C3380CC4-5D6E-409C-BE32-E72D297353CC}">
                <c16:uniqueId val="{00000007-752F-4484-ADDC-3248D5CBE526}"/>
              </c:ext>
            </c:extLst>
          </c:dPt>
          <c:val>
            <c:numRef>
              <c:f>Analysis!$AE$7:$AF$7</c:f>
              <c:numCache>
                <c:formatCode>General</c:formatCode>
                <c:ptCount val="2"/>
                <c:pt idx="0">
                  <c:v>406</c:v>
                </c:pt>
                <c:pt idx="1">
                  <c:v>695.10000000000014</c:v>
                </c:pt>
              </c:numCache>
            </c:numRef>
          </c:val>
          <c:extLst>
            <c:ext xmlns:c16="http://schemas.microsoft.com/office/drawing/2014/chart" uri="{C3380CC4-5D6E-409C-BE32-E72D297353CC}">
              <c16:uniqueId val="{00000003-752F-4484-ADDC-3248D5CBE526}"/>
            </c:ext>
          </c:extLst>
        </c:ser>
        <c:ser>
          <c:idx val="4"/>
          <c:order val="4"/>
          <c:tx>
            <c:strRef>
              <c:f>Analysis!$AD$8</c:f>
              <c:strCache>
                <c:ptCount val="1"/>
                <c:pt idx="0">
                  <c:v>Northeast</c:v>
                </c:pt>
              </c:strCache>
            </c:strRef>
          </c:tx>
          <c:dPt>
            <c:idx val="0"/>
            <c:bubble3D val="0"/>
            <c:spPr>
              <a:no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6-752F-4484-ADDC-3248D5CBE52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5-752F-4484-ADDC-3248D5CBE526}"/>
              </c:ext>
            </c:extLst>
          </c:dPt>
          <c:val>
            <c:numRef>
              <c:f>Analysis!$AE$8:$AF$8</c:f>
              <c:numCache>
                <c:formatCode>General</c:formatCode>
                <c:ptCount val="2"/>
                <c:pt idx="0">
                  <c:v>314</c:v>
                </c:pt>
                <c:pt idx="1">
                  <c:v>787.10000000000014</c:v>
                </c:pt>
              </c:numCache>
            </c:numRef>
          </c:val>
          <c:extLst>
            <c:ext xmlns:c16="http://schemas.microsoft.com/office/drawing/2014/chart" uri="{C3380CC4-5D6E-409C-BE32-E72D297353CC}">
              <c16:uniqueId val="{00000004-752F-4484-ADDC-3248D5CBE526}"/>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[NIRD_Analyses_Final.xlsx]Analysis!PivotTable2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Staffed Beds in 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
        <c:idx val="9"/>
        <c:spPr>
          <a:solidFill>
            <a:srgbClr val="7030A0"/>
          </a:solidFill>
          <a:ln>
            <a:noFill/>
          </a:ln>
          <a:effectLst/>
        </c:spPr>
      </c:pivotFmt>
      <c:pivotFmt>
        <c:idx val="10"/>
        <c:spPr>
          <a:solidFill>
            <a:srgbClr val="7030A0"/>
          </a:solidFill>
          <a:ln>
            <a:noFill/>
          </a:ln>
          <a:effectLst/>
        </c:spPr>
      </c:pivotFmt>
      <c:pivotFmt>
        <c:idx val="11"/>
        <c:spPr>
          <a:solidFill>
            <a:srgbClr val="7030A0"/>
          </a:solidFill>
          <a:ln>
            <a:noFill/>
          </a:ln>
          <a:effectLst/>
        </c:spPr>
      </c:pivotFmt>
    </c:pivotFmts>
    <c:plotArea>
      <c:layout/>
      <c:barChart>
        <c:barDir val="bar"/>
        <c:grouping val="clustered"/>
        <c:varyColors val="0"/>
        <c:ser>
          <c:idx val="0"/>
          <c:order val="0"/>
          <c:tx>
            <c:strRef>
              <c:f>Analysis!$AW$3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2-A41E-4C9F-979A-4D250497ED6A}"/>
              </c:ext>
            </c:extLst>
          </c:dPt>
          <c:dPt>
            <c:idx val="1"/>
            <c:invertIfNegative val="0"/>
            <c:bubble3D val="0"/>
            <c:spPr>
              <a:solidFill>
                <a:srgbClr val="7030A0"/>
              </a:solidFill>
              <a:ln>
                <a:noFill/>
              </a:ln>
              <a:effectLst/>
            </c:spPr>
            <c:extLst>
              <c:ext xmlns:c16="http://schemas.microsoft.com/office/drawing/2014/chart" uri="{C3380CC4-5D6E-409C-BE32-E72D297353CC}">
                <c16:uniqueId val="{00000003-A41E-4C9F-979A-4D250497ED6A}"/>
              </c:ext>
            </c:extLst>
          </c:dPt>
          <c:dPt>
            <c:idx val="2"/>
            <c:invertIfNegative val="0"/>
            <c:bubble3D val="0"/>
            <c:spPr>
              <a:solidFill>
                <a:srgbClr val="7030A0"/>
              </a:solidFill>
              <a:ln>
                <a:noFill/>
              </a:ln>
              <a:effectLst/>
            </c:spPr>
            <c:extLst>
              <c:ext xmlns:c16="http://schemas.microsoft.com/office/drawing/2014/chart" uri="{C3380CC4-5D6E-409C-BE32-E72D297353CC}">
                <c16:uniqueId val="{00000004-A41E-4C9F-979A-4D250497ED6A}"/>
              </c:ext>
            </c:extLst>
          </c:dPt>
          <c:dPt>
            <c:idx val="3"/>
            <c:invertIfNegative val="0"/>
            <c:bubble3D val="0"/>
            <c:spPr>
              <a:solidFill>
                <a:srgbClr val="7030A0"/>
              </a:solidFill>
              <a:ln>
                <a:noFill/>
              </a:ln>
              <a:effectLst/>
            </c:spPr>
            <c:extLst>
              <c:ext xmlns:c16="http://schemas.microsoft.com/office/drawing/2014/chart" uri="{C3380CC4-5D6E-409C-BE32-E72D297353CC}">
                <c16:uniqueId val="{00000005-A41E-4C9F-979A-4D250497ED6A}"/>
              </c:ext>
            </c:extLst>
          </c:dPt>
          <c:dPt>
            <c:idx val="4"/>
            <c:invertIfNegative val="0"/>
            <c:bubble3D val="0"/>
            <c:spPr>
              <a:solidFill>
                <a:srgbClr val="7030A0"/>
              </a:solidFill>
              <a:ln>
                <a:noFill/>
              </a:ln>
              <a:effectLst/>
            </c:spPr>
            <c:extLst>
              <c:ext xmlns:c16="http://schemas.microsoft.com/office/drawing/2014/chart" uri="{C3380CC4-5D6E-409C-BE32-E72D297353CC}">
                <c16:uniqueId val="{00000006-A41E-4C9F-979A-4D250497ED6A}"/>
              </c:ext>
            </c:extLst>
          </c:dPt>
          <c:dPt>
            <c:idx val="5"/>
            <c:invertIfNegative val="0"/>
            <c:bubble3D val="0"/>
            <c:spPr>
              <a:solidFill>
                <a:srgbClr val="7030A0"/>
              </a:solidFill>
              <a:ln>
                <a:noFill/>
              </a:ln>
              <a:effectLst/>
            </c:spPr>
            <c:extLst>
              <c:ext xmlns:c16="http://schemas.microsoft.com/office/drawing/2014/chart" uri="{C3380CC4-5D6E-409C-BE32-E72D297353CC}">
                <c16:uniqueId val="{00000007-A41E-4C9F-979A-4D250497ED6A}"/>
              </c:ext>
            </c:extLst>
          </c:dPt>
          <c:dPt>
            <c:idx val="6"/>
            <c:invertIfNegative val="0"/>
            <c:bubble3D val="0"/>
            <c:spPr>
              <a:solidFill>
                <a:srgbClr val="7030A0"/>
              </a:solidFill>
              <a:ln>
                <a:noFill/>
              </a:ln>
              <a:effectLst/>
            </c:spPr>
            <c:extLst>
              <c:ext xmlns:c16="http://schemas.microsoft.com/office/drawing/2014/chart" uri="{C3380CC4-5D6E-409C-BE32-E72D297353CC}">
                <c16:uniqueId val="{00000008-A41E-4C9F-979A-4D250497ED6A}"/>
              </c:ext>
            </c:extLst>
          </c:dPt>
          <c:dPt>
            <c:idx val="7"/>
            <c:invertIfNegative val="0"/>
            <c:bubble3D val="0"/>
            <c:spPr>
              <a:solidFill>
                <a:srgbClr val="7030A0"/>
              </a:solidFill>
              <a:ln>
                <a:noFill/>
              </a:ln>
              <a:effectLst/>
            </c:spPr>
            <c:extLst>
              <c:ext xmlns:c16="http://schemas.microsoft.com/office/drawing/2014/chart" uri="{C3380CC4-5D6E-409C-BE32-E72D297353CC}">
                <c16:uniqueId val="{00000009-A41E-4C9F-979A-4D250497ED6A}"/>
              </c:ext>
            </c:extLst>
          </c:dPt>
          <c:dPt>
            <c:idx val="9"/>
            <c:invertIfNegative val="0"/>
            <c:bubble3D val="0"/>
            <c:spPr>
              <a:solidFill>
                <a:srgbClr val="7030A0"/>
              </a:solidFill>
              <a:ln>
                <a:noFill/>
              </a:ln>
              <a:effectLst/>
            </c:spPr>
            <c:extLst>
              <c:ext xmlns:c16="http://schemas.microsoft.com/office/drawing/2014/chart" uri="{C3380CC4-5D6E-409C-BE32-E72D297353CC}">
                <c16:uniqueId val="{0000000A-A41E-4C9F-979A-4D250497ED6A}"/>
              </c:ext>
            </c:extLst>
          </c:dPt>
          <c:dPt>
            <c:idx val="10"/>
            <c:invertIfNegative val="0"/>
            <c:bubble3D val="0"/>
            <c:spPr>
              <a:solidFill>
                <a:srgbClr val="7030A0"/>
              </a:solidFill>
              <a:ln>
                <a:noFill/>
              </a:ln>
              <a:effectLst/>
            </c:spPr>
            <c:extLst>
              <c:ext xmlns:c16="http://schemas.microsoft.com/office/drawing/2014/chart" uri="{C3380CC4-5D6E-409C-BE32-E72D297353CC}">
                <c16:uniqueId val="{0000000B-A41E-4C9F-979A-4D250497ED6A}"/>
              </c:ext>
            </c:extLst>
          </c:dPt>
          <c:dPt>
            <c:idx val="11"/>
            <c:invertIfNegative val="0"/>
            <c:bubble3D val="0"/>
            <c:spPr>
              <a:solidFill>
                <a:srgbClr val="7030A0"/>
              </a:solidFill>
              <a:ln>
                <a:noFill/>
              </a:ln>
              <a:effectLst/>
            </c:spPr>
            <c:extLst>
              <c:ext xmlns:c16="http://schemas.microsoft.com/office/drawing/2014/chart" uri="{C3380CC4-5D6E-409C-BE32-E72D297353CC}">
                <c16:uniqueId val="{0000000C-A41E-4C9F-979A-4D250497ED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Analysis!$AV$4:$AV$17</c:f>
              <c:multiLvlStrCache>
                <c:ptCount val="12"/>
                <c:lvl>
                  <c:pt idx="0">
                    <c:v>California</c:v>
                  </c:pt>
                  <c:pt idx="1">
                    <c:v>Colorado</c:v>
                  </c:pt>
                  <c:pt idx="2">
                    <c:v>Arizona</c:v>
                  </c:pt>
                  <c:pt idx="3">
                    <c:v>Washington</c:v>
                  </c:pt>
                  <c:pt idx="4">
                    <c:v>Utah</c:v>
                  </c:pt>
                  <c:pt idx="5">
                    <c:v>Oregon</c:v>
                  </c:pt>
                  <c:pt idx="6">
                    <c:v>Nevada</c:v>
                  </c:pt>
                  <c:pt idx="7">
                    <c:v>Idaho</c:v>
                  </c:pt>
                  <c:pt idx="8">
                    <c:v>Montana</c:v>
                  </c:pt>
                  <c:pt idx="9">
                    <c:v>Hawaii</c:v>
                  </c:pt>
                  <c:pt idx="10">
                    <c:v>Alaska</c:v>
                  </c:pt>
                  <c:pt idx="11">
                    <c:v>New Mexico</c:v>
                  </c:pt>
                </c:lvl>
                <c:lvl>
                  <c:pt idx="0">
                    <c:v>West</c:v>
                  </c:pt>
                </c:lvl>
              </c:multiLvlStrCache>
            </c:multiLvlStrRef>
          </c:cat>
          <c:val>
            <c:numRef>
              <c:f>Analysis!$AW$4:$AW$17</c:f>
              <c:numCache>
                <c:formatCode>_(* #,##0_);_(* \(#,##0\);_(* "-"??_);_(@_)</c:formatCode>
                <c:ptCount val="12"/>
                <c:pt idx="0">
                  <c:v>22552</c:v>
                </c:pt>
                <c:pt idx="1">
                  <c:v>6332</c:v>
                </c:pt>
                <c:pt idx="2">
                  <c:v>6110</c:v>
                </c:pt>
                <c:pt idx="3">
                  <c:v>2978</c:v>
                </c:pt>
                <c:pt idx="4">
                  <c:v>2869</c:v>
                </c:pt>
                <c:pt idx="5">
                  <c:v>2768</c:v>
                </c:pt>
                <c:pt idx="6">
                  <c:v>2073</c:v>
                </c:pt>
                <c:pt idx="7">
                  <c:v>1471</c:v>
                </c:pt>
                <c:pt idx="8">
                  <c:v>1357</c:v>
                </c:pt>
                <c:pt idx="9">
                  <c:v>1246</c:v>
                </c:pt>
                <c:pt idx="10">
                  <c:v>574</c:v>
                </c:pt>
                <c:pt idx="11">
                  <c:v>556</c:v>
                </c:pt>
              </c:numCache>
            </c:numRef>
          </c:val>
          <c:extLst>
            <c:ext xmlns:c16="http://schemas.microsoft.com/office/drawing/2014/chart" uri="{C3380CC4-5D6E-409C-BE32-E72D297353CC}">
              <c16:uniqueId val="{00000000-A41E-4C9F-979A-4D250497ED6A}"/>
            </c:ext>
          </c:extLst>
        </c:ser>
        <c:dLbls>
          <c:dLblPos val="outEnd"/>
          <c:showLegendKey val="0"/>
          <c:showVal val="1"/>
          <c:showCatName val="0"/>
          <c:showSerName val="0"/>
          <c:showPercent val="0"/>
          <c:showBubbleSize val="0"/>
        </c:dLbls>
        <c:gapWidth val="36"/>
        <c:overlap val="42"/>
        <c:axId val="1185814288"/>
        <c:axId val="1185813808"/>
      </c:barChart>
      <c:catAx>
        <c:axId val="11858142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3808"/>
        <c:crosses val="autoZero"/>
        <c:auto val="1"/>
        <c:lblAlgn val="ctr"/>
        <c:lblOffset val="100"/>
        <c:noMultiLvlLbl val="0"/>
      </c:catAx>
      <c:valAx>
        <c:axId val="1185813808"/>
        <c:scaling>
          <c:orientation val="minMax"/>
        </c:scaling>
        <c:delete val="0"/>
        <c:axPos val="t"/>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[NIRD_Analyses_Final.xlsx]Sheet2!PivotTable17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Dedicated</a:t>
            </a:r>
            <a:r>
              <a:rPr lang="en-US" baseline="0"/>
              <a:t> beds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4"/>
                <c:pt idx="0">
                  <c:v>Midwest</c:v>
                </c:pt>
                <c:pt idx="1">
                  <c:v>Northeast</c:v>
                </c:pt>
                <c:pt idx="2">
                  <c:v>South</c:v>
                </c:pt>
                <c:pt idx="3">
                  <c:v>West</c:v>
                </c:pt>
              </c:strCache>
            </c:strRef>
          </c:cat>
          <c:val>
            <c:numRef>
              <c:f>Sheet2!$B$4:$B$7</c:f>
              <c:numCache>
                <c:formatCode>General</c:formatCode>
                <c:ptCount val="4"/>
                <c:pt idx="0">
                  <c:v>513</c:v>
                </c:pt>
                <c:pt idx="1">
                  <c:v>314</c:v>
                </c:pt>
                <c:pt idx="2">
                  <c:v>847</c:v>
                </c:pt>
                <c:pt idx="3">
                  <c:v>406</c:v>
                </c:pt>
              </c:numCache>
            </c:numRef>
          </c:val>
          <c:extLst>
            <c:ext xmlns:c16="http://schemas.microsoft.com/office/drawing/2014/chart" uri="{C3380CC4-5D6E-409C-BE32-E72D297353CC}">
              <c16:uniqueId val="{00000000-962D-495A-82FC-A69BB89ECF55}"/>
            </c:ext>
          </c:extLst>
        </c:ser>
        <c:dLbls>
          <c:dLblPos val="outEnd"/>
          <c:showLegendKey val="0"/>
          <c:showVal val="1"/>
          <c:showCatName val="0"/>
          <c:showSerName val="0"/>
          <c:showPercent val="0"/>
          <c:showBubbleSize val="0"/>
        </c:dLbls>
        <c:gapWidth val="219"/>
        <c:overlap val="-27"/>
        <c:axId val="1811725152"/>
        <c:axId val="1811725632"/>
      </c:barChart>
      <c:catAx>
        <c:axId val="18117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632"/>
        <c:crosses val="autoZero"/>
        <c:auto val="1"/>
        <c:lblAlgn val="ctr"/>
        <c:lblOffset val="100"/>
        <c:noMultiLvlLbl val="0"/>
      </c:catAx>
      <c:valAx>
        <c:axId val="18117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5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7H1pb9zWsu1fMfz5UdnzcHBygJDsSVK3BstSnC9EW5I5c3Oefv2t1mBLTCfWQXTx0MDtGAjk1m4W
ubqqVq2qvf3v2/5ft8n9tvzQp0lW/eu2//VjUNf5v375pboN7tNtdZSGt6WpzLf66Nakv5hv38Lb
+1/uym0XZv4vBGH2y22wLev7/uN//g2f5t+bU3O7rUOTXTT35XB5XzVJXf3Ne3vf+rC9S8PMDau6
DG9r/OvHtcnqbbb9+OE+q8N6uBry+18/vvqljx9+mX7Uny77IQHL6uYO1jJ5hCjlWEuGHl7044fE
ZP7T2xZG+kgwjomg7Pmqm20KK99gyoMh27u78r6q4FYe/v9i4Su74e+vPn64NU1W7x6XD0/u14+f
s7C+v/vwqd7W99XHD2FlnMdfcMzO+M+fHu72l9cP/D//nvwF3P/kb15gMn1YP3vrT5Bs7rsPy22a
V0FY3j8/oncAhh4JxQXWlO8FRuIjLqUgGunH98nztR/hebNZ+0GaLJ9AtVkeJFS/JdsqfkfnEewI
M8YkIkg/vMBFXjkPJ0dEasUAxtfo/NyS/bA8r5vg8dvJQeJxswWnyfzaZM9P5x38Rh4xjCmXSj5i
IieYEHTEuWAKMfzgOPj52o9+8zab9qPzcu0EoZvfDhKhXRhY3/fhrXl+Sv8cIcqOGMFUYib2RjaM
xBFGimqkJti8zZr92LxcO8Fmsz5IbG7uq/rDdVj6YRa+Y1CjChI+Af/BZK8DKXQkAD2A59F/EDCG
Rzby5EBvNWs/TpO7mkB1c30QUP09jXnJ3V795n/J3ag+4ggiHaNyryNpfYSwooJq9j09vURqwq7+
2qz9SE2Wv7qTw6Bu67CqTFOGz1/gd4ht6ogKyb8nFwSs7CUj0OSISQmxj+BHSPjztZ9I9Rss2o/G
j3uZuMz67CBc5pXVu0pnG2bvSaf5EWUCKhnK90Y1oY8IFpghud9XfmrOX6DyeBevbg7ubXaQkKzu
tsE78gDGjqjSSBL25Avqta9gzI4E11QqNPGSnxqyH4ynZRMwVu5BguGYLLu/rcPbpn4OIf88fLFd
UckxB0XgMaMAAXsZviQ5klQRoAYTRN5ozX5cXi2eoOMcpihwfV+mINW8IzLsCElO4L+JQAOQCEGE
FkCYH14TZN5gyX5Uvi+cIHJ9mIj8VsbbrNqCivSS57y6t/+WfrEjpbVCFD+llEn82uV6qjHnQAce
XhNk3mLRfmh+rHxl/68ff7s8yFi2q82O78vqfng/dBg6wlCjaE6fypQJE5OQXKTiIN0+uo1mz9f+
oZ/93Kb9+Ly8nwlCm+ODRGjHLnd/8vw9yTJkE4IUoPAEAYhkL7ONAumZC4IYIY8OJF5D9Eaj9mP0
avEEpDXoyodYzmzLIdlmd89P6Z/zAdACNCcSOPNrZKQ4kgj0ge+V5UQDWL/Bkr+A5fvKKSbuQWKy
Mt07ajOMAAtgAkr+/d0aTUERQEhg9PT+xGN+Zs1+TB5XTfBY/XaQeHwyTR18cLalScL37KNReqQR
uAPBP1SxV7EMAVlgoGjip3wzQebtdu3HaLp+gtYn5yDROnlvyqaOmGKSaPmkmE3qGw3yjQLNDFS1
x5QEzYOXitnP7dmPzvO6CSonh5lnNvft9u4doxromBQ6MqDNPLXRJkQaYwFEgFNgCo9MGlB7icrP
7dmPyvO6CSqbw9CYX1kNgtn5fZZVQ9Ju37UbADRaaSGgzHl6TTxGyiNFldo51KPHAHYvsXmrVfsR
er361R3DDf92kDHNvU+23fY9RwXAfxDQaEGeo9aUrfEjJpRgFEO9untNCtG3WLQfnx8rJ9i4s4PE
5ixOQOJM3zO28SOuKAPOtt9/tATGpihC8qldDdi99J+3WLQfmx8rJ9icHeawwKlpwip81+Enio60
Ar4mYD7j8fW6zNEYgh9WhKgf8x0vwXmTSfvRebF0As/pYYa1dQh6dGXqd/QdJqBnozGIaE/ZB0/g
gfEbDb5DyWT26U227MflxdIJLuvNQYa0ywBG5T6sqvcVBqBRIIgimj9lFD2hbLvpNAxsDRpuj441
EQjeatV+kF6vnuB0uTpInK6AvsGY5P39c/x/B/WGHykGQxzoiTZPm9Fq51+UCAwq3MML/OtleHuT
SfsRerF0As/VYbqRYxJTbu/esf2509a04hzkze9P/6VigBFQByZ38xuvYXmLKftR+bFyAopzmDMC
Z+W9/66zgyDiUAVUmYq9fAA/zA4CYwBcXmPyc0v2I/K8boLH2WH2cWA69ev2XdkzdAhgaIMQMpni
hNClGAyuE/Q0pDahzW+wZD8g3xdOEPnt9CCzysaU/ztyJ8QmCqMZ3yWbCT5SH2EFio0QTzOeE7nz
7Xbth2m6foLW5jDlzv+FYU4oLzFRGobSHiPalKfBsCewaw5jOHt52lss2o/Qj5UTbK4Ps75ZgmgT
hs9R/5+TMwzNTZhyloiCa7zK+xx8i8gdK3hs4kxY2c8N2Q/I87oJHMvDpMvrbVVtb4Omuq/r6v1Q
gQYbsGGYp4XJgYfX1F+g7kEwdAta9PNFnwY332rPfnAmtzPBaH2YLvPYk3K38fuqArB9gMKkJux+
eoRoknpAzzkiFIFwICYjHW+1Zz9Er1dPEPp0oN3pBLqgJnxPB4KxGxjohKrlaY4WiNnL6AYzHZgB
webfhz5e+9HqDRbtx+fHygk2q0Ombu/uPbA9igkKjeinccEJPjvvYUKDpPZDEn2pCTwSr59btR+j
16snOG0O04dO4PE0t/Hw/D3+59SAAmkjkijBn4qbSRJS/IgoCdsIMPQNdq9JP+ctFu3H58fKCTYn
Xw6y/FmHt0Hob99zeyEMfUomNWyP2ksQABsJbWxITfvnPN5i0X5sfqycYLNeHSQ2V/f9u07jYohb
VDGYsHl0CqDNLxMPbIaioBdAo/qHU70MbD81Zz8qT8smkFz9fpCQzEHjDN9zsoOoI645h401j86i
J9lGwYi0kpSRXQd095pInW8waD8s3xdOgJkfJhe4Catbk1Xh+wYy2BgI49HiqdKZQqMhkEGDBzbg
7IXmTSbtB+fF0gk8N4cZyp4P6Phgvn0Ajb1Jv77zhlyNoBGAdydwvAxpMHuDMJwAAWHv0b0m9c5/
a9Z+tPZ/ygQ49zAFt8W9ge3T23ekbrAbh8EGKag+H71mkoUUBfoN+3VhEnSvV73BoP0ofV84AWZx
mNLB5v5r+b5ndey2thEJG9flkyI92Q8C/AAaO5LAENUjMlPF+g0W7Yfmx71MsNkc6JBUEL5jGxQG
DBnskYIDiPYrbkAR4B04bwCOWXl4TSjC2U+s2Y/J46oJHmfLg2Rtq+zuncei9NGuemHqeeMaPPKX
eQeab7AFFEocaL89vCb15xsM2o/K94UTYFaHOTPwud4G75haoIABZRrGPJ8C1CSAwc6C3Y426JWK
Sej6mR37wXhcNUHi89VBushvZTiad93uwY5g9xMMBuInmXMqQu/A2A0/wQa2BxcBHvCy2nyDQftR
+b5wAsxvfxwkMM42Cb+Z8l1H1kE+IxzOeoAY9hieJhwMduBA600CGXg+eOA1Nm+zaT88L9dOEHIO
lYl1H76YMn5+Rv9c3oQeG2wcJGw3vfHwmqQXyWG2EERN6PE8ljWTcLbbXfszi/aj82PlBJvNl/8/
3vPXxxJ+P7PR3dbb2cNhjy9OJvz7dx9uHk6gnCx9CkB7AXyMTau7Xz/C6NNu2Ob7IZK7D3kVum4G
A2dS+s/fhxdr7rdV/etHODISzirglADRBhwxeNrHDx0cCrV7C8Ii4nAiHoWZXiiDgDhkuwkVOIeS
Qy2LCEyMMNjgCIQPNO9qt1cP3oIpba0lFFQPc/Jw+MT3MzbPTTLABNj3x/H084esSc9NmNUVrP74
IX/8rZ2lMGsP7dvdSDGMRUAlBqcrwvu320u4I/hl/P+8psMh94pu06R3fpW4QfL1xdPYcwF4WH97
Afj2vrxA2dMkzXu4gIqEHajUbvQ2bDehdoL07u8vxeFJvr4WzNjCBndCYU6aM+AFr6814AonPGF4
HfFkQFFupxa0RsVga0Xigv9RRb2vbgPjqRotUE4qawT9gg9hdowoKvz0zhRGSf/Mb1gAqvbCK320
GFTW3IcKqTA9bUpWWewEiXxcJZWOvPJKRWg4Ecwy3tVQ1POIhPy4qiN8HhUmCu0h8oqsdkhGfFvR
ktc2aYXVVXbXUl27PEmLIP5UaOK3pSNY1krjghFpbYdiIJWdNeS4xHn4eeiT5iTxikY6Yzsk3Txt
w4SmJ7Lmkct7MW4Ujnn3h2WQsGPLT0Nb1aR04BwNRs+YJfPxJKp1YH3qkBWybEZb39NW7tRxVPfe
QiZlWC0eEHny0yf0H79utyYfytAPnk51/f7jf65MCn8ejhz98Ze7Q2F//ARa/uNpsn/7W1DT74YL
qukv7az5/llgzJN1O0999cOfwsZfBIbHw2n/4s03Rg3IpeCxfx01XnfPX4Sbx4VPoUMLkEcUFjBW
TjnkcAWf+Rw6dlEFtBUKpAp2cAKvehk7NMwxv4wqz6Fjpy9zIiRInVggDIueb/MVlhAsn35+GTrA
VSb+BmfewYkRENNA0CaI453vvwgeGlVZ7XmFdcIYbi8UZ+lsZCVfpckYz2TeVC4aW3JJE9EulGHj
DLeDXimsAtePTXc1xCI9oRVJHVzUahmHqOW2F0WZkxkcOVJkwSyu/Us/p0sW163tsTJxGMuuuyY+
7wir7bjzlWPFJLCxiHrHq5i2dZoldsVi5NsFS8inOisCO88JOA710w3r2uoqozqwK1kzd2jK5A5Z
jT0o+jky0Tea14UtveZi0EN9GRnBF0XHWWbTqEkvw2hsjk2uipNBBm1t90UaL1o6hm6UZP3p0Am5
Sv0+nUXRWB+z0tPzumqoE8VmFK4Pj3NTCov0dscGz237Pk9t2Rc0sAeUDcsRlWiGcuY5OS/4KSrV
MknIZY6wtGmt8TqN8Unm9akb9bqxfXDxWRzEg10UypvXKE8d+MKYmcpwaRd+3NlhVzh+TEsHwEpP
xprFc8kteZxGkXA840FEZjKf98Tvs2WfwfEuDq96fxYn46eCZ4XbDcG1HjD53KVcrHom2y8ZNsQO
qkK7aKDG2+TlQNAsMXAmsHYKK8DopM08On7KShrHzSzsjLJu46THcrRBMbbGeSOqqLSbzFSjg7hh
rW2xuqhtiGbDZUEztdG+RtasUwXt7XJoi26RkqpcEsn7hUyzLLNDzORZn2b1pSVrVNtDaKVBbaux
oq1d+yE/lXGJnAj3YTyz4tGK7brVaWJHDYs31hDS3HKttO/9cWHycizLtYmS0AoSOzZKSW7DB1VS
O3nbZ2N2LL2sFuUXQzx+WY55F8a2rkxoRbFd1qaMuguvjtNF9phEqBzbtptrL0DNuGBjXtaXuhrI
ID53qKnQJ6sdhPJnlo6SVDvET5uezBFXqg/BAGE46tdw4PaQF/Oi8rLGwQnCN0bl/UXXF2MKuSUr
yJyEODIORPzeDeFsHs+xmqrSs3Boresg5mHsklGmg12LtF/HO15hZ7q446NfjK4piHeZJQHkAeAn
RW5HcR5cezyL040VDQQ7aT6gs7HtRDtPLNl5TlMEJrNxnWXHQ4SDpckSaxaOkvpOp5rhU+kF0rep
VfY3cZjo2OaFoH8UASNu4qf+WREMxZkoQjWr2zx3RICzbgEGoPWIKj5L/QLN+iwZl+GQ5eeiKrNr
3Rd9Y8sCs9FmQ1QlNta4XJEo8laBEt5K5dLqbF7VMrb9uucutnA92ghnEiAf49SOOK0HG7cBmQWo
qi+bVmbnhcr9hSyYHeCWn+mo9a+8JO9P8iQn3C4sfwSmDFH+/xLiT2g05A4N2eGvE+KuFvnTseE7
ivq08ikjyt1pqxhSIgMyDVz1KRvCqV+cg1gNJEzBAXkavcqGQPF2Z1LBgMhuUz2Uvz/SodBwsqum
cAIlVwTarf9FOpwwaWjcSvggAS138CDY6gW5+mUyZJbo/ULJcRlnPHDoKDybCP/6xUPZk3N3dPwF
XX+8iFZgNof7hNrk9UVq01o5bKMZl01MCruX1egGspVOHrN69veXgobnny4FUjREOTgFclfAvL6U
Sb2+iHw6Lvs2BDKahPEJdAs8GxvIWAmcmL9McWkt+pEz4NeD+cnl//Q4d6fqMdhJD0USgLbjNy8f
J0lGxTtBimWUdVcklTcqrNy/v8PdR7x6mLtLcKjv4KgSoYiYlAtlaQ0N8nCx5Li76jm9rjQ2TkMg
1aKxuP/7iz2MxE4vB1PMwIKgpoOOGIIv4ss7on7BRK+rask6Whz7cYpzx2grPY65lx4nLfvMvK5I
beYXNbI5NVFqF4keSzuNy7R0K+OFtiQ+1nYQqXjVdFKnTmtaXTh9kvjGhrAfZTYpcN7ZaaDtMtIE
gmRKv5KoW/htVX/LmLJCyFaIXA+Vzh1r0E3qxlZGN0HRaJcGMXUbNPTXULiUp6HwO4jlRJaBywqd
Xgme+DfhIA2wrJJeeL7hZ7zO4kvBrchuWQl0wq/9TdNm2PZT7blGNYXNES/mbTOOq1j56yay2jlN
029MJpcmZLdiVBd1aVKnYyo9zlH/h9+yDi4RiZnF4TNTGo1unI/FAuq40Ckz7PIq6u7LQBcrGQVn
+SAsN9SmnDGSNrPOdGLT9zR2tCW8Y+LTa2lh7zgKwtopKpnbYdveU2Hpqx4GDdwBR9Fm1IV/VQuW
OI2KHaRb35XG9+y+89rlGCbeLEJ9sM4q7jSBZyNPDd0J95GIZ11p1YPjd4OvV7WKmn4eGqmvCtkq
N1AcO0SF8jRHUYROshx7eJ71ZSk+s0xaN0HclmfAeOFzVN+TK4Pj9gSqsWYJB7NUdliWdQqo8uDE
SwugKAniM5IV8TztNHxF0iI6L4wZnKjL8KwdGjKHyhBdMxMrF3hT71hBSJovTYgK7DtowKfWKP2r
MCjGWRYabHsiZW5QiCq2uxDr1WiV3qnnBeVFPmbleVpWp54e6JdiVPUVa2i83HG8Ne6pWKYZfBeK
UYTzps76RZbSL0Fc8sGOw8afR5L2S1aF+gIJP1pYNC/Xo2+Z8yYZXFI1w9rvTV44Ok/QvOyi4gvQ
bd+H2jf3bdzzcFFq1pyEXhfb3hiI81BWc8+jJrW9WmJbY/+PqImDFSy76Vv/mKVe4fZ5d5EP8ecI
V75ttZG1YGnWntSViO0waCu7bfzuwvI6vCA0REuM8mQ5pDVb8bwCYm+Ql9jI5+YsHSBvwDeaCGVb
no8uqFcM2wpqbCcBpzlt/cg6qX1BFrTXgSsSi2dulGbxPPYK6RaogKsB+zbgL5ZFHUN6b+7lwXDc
W8r7ouI6czzl64Xved1JH0VQ9Zimc4S2gkXVIg98P7VswqCWYV7TOymPtU1F0h2PJMCnPShHcy8S
+toYEzlpDP98ipDBlnr0RuNxmPl1jS7DfkBL0tI/JOBqqcT/FBvEbCzhSdNwPK6ZaZzWi0t7ZFbt
el0bu4XCgSPGaG1VRX4RFV7iZsV4F/qqUnaAoOJQnt+uPMtvZthCF/3QzOve+MvIaiLb6LxbjDF8
rO+J4nOJLZlCeOosNy9KM2+IoduqTWLbBLmYVf28yH16xXmunQzHZbbKZFudN1ZOtxC31SpMO7pA
OEic/oHBBQ0gxFk+brwkrolNvXz4bLBKTiEgjSvc684GCvelNKC0QKls2Z3yjJPkHnErFJz6KlsE
kADstEVQxPl+6tlJirNNlapV0pLPcRogm3g4c3xVQhmnLHccLc/1YkutfS++93odOWNRzWRD2LZB
LP8aNbQ9y1mVapsn4HsQEsRZOET9qRY4WYmUlEuqgI+bbux+N31HbSiY4MpIR8PgJAIcyLayPvqm
Iyu5wV2Brjw5sgs6RsKlicZQAaRRZRueUNBrgnomMvh+4V70d2k6WGdxsat8q8yJSxld84Bny0GH
JnGKMoHygfXMiRhEj0QVyaIZJTtNKNSHNs3H9iytlLWEw6CEUxTyFmYH/NpuNeBeeDxaqUjJq6Tq
8SLjYTorCRsc2Q7hksSMzLDQwbIJjTkxfcOXvOb8TIQ4XgaW7/+hdqw+HBbJEMDjb4P+M4bI5RKm
1RweUnJFlY8dECrzxLbqmHxihZiJLk1v6iFmf/StCDaiFONNlVHXxGEX2lFelpsG5/U8TiP45g0y
AokgKe1EwJcMkue3LK6I7RVlPBe+V60gP3arNqIQM4reSHFS43QgiUuSqnnkFf9H8n9G8jHf7an/
a5L/6pDJH6IXeVz3RPGVgn/ugoEOBqMn8C8xwYmX32k+HEDycC7Ww3nLT0r5TrF+4vNwfgm04SX0
6uGbAyoXV/8Nn4d9zhN+uJv201BtwJZzOMoOPcjNL+StUIYFj/MqXqWRGdfSj8e5RSrSOGOaK5fX
AVrWBce+TXDtRzYu4Mtqt4Zkp4aZ4fPoNUVhG78C5dfEokwgWw2mdGKP9OdlyGJXDlb+ZczjciR2
FYXNeOKFcmhmWZWTGYUCdq2lj5ZgZeLZQ8D6eNMGWXsvI0UbpwjDcV4GVFd2BFuELgtrkE4Zef1C
dV1/PkqwN6fBsJAt844N74H4iazPTsFMntlel+VbqrNxDse9xG7WWHQ1NFDR2yJgVpYvkyH3m/IT
9sbGOlZ90GF7sGAL313rU1/MOy0tco1azw9naeP3ZWTHgcW/gHA+mNDWna6DE1PTWFG7S4u8Oy+I
bAJb+qrzgWtZgZqbeMD+ZQcUao6SOIVCPPRTpOakamvkWgHwnxVmu9/0caDl730Z59lCFKBw+1Yc
clsMQRk7Hq6k7+JOjVQ5OBbYBwElFR6Swi4y/2s6Dv5ZK6FGMWhMQtD9BlA6MJRrv49NX1uzDHf9
rMsKuWjE6Nbwk21QW97yqGg3EhT+ygE1kS4TQfHFGBLjdp7X/l4mF1rpZJGWKVrjSiULped52arI
aRNRnJRpNy9YkZ+DxE/gC5NLZNcQJXes27toxdB/jnMe/46CIbZlkkHZyBvj1GHM73d54FJVdW8X
oH64mbb0PMhwCPRS0y8R33G1IDBuKCFbhjoDrdFLlnAeY3IZJFF80fYg0NjS8qWTdcXCwp04rky2
6vVwJbOyLW1L6+orN9i7TONAuj2l4Sr2RTpDHQiFEiXVrMpZ6gRAfT+bVmQgiOBgAYRN3wo/LhK7
9MrovLVEsfVbDCS3B6loowc1BjY0QKzjLBCwCnRNdFFW+bDoimK8piS5iqycfBHCz32HsPg2hEM5
roUCp4LSiM29xGMrqI9aWxR9uippd+95ldqOfYxnOjdosNvAr7flWM2iMSyXOOiYHefdScsCfpbE
VTKn7UhTGyK/WZY+i1cGBPG1ZyT+0pNGbbDMOqjPu3qlozhZZWzQTsNMdVU1xj+jHTfLmKb0pAuG
fpMoEKNSP+cXeR5gKG3y6PciC6IvgGiy6PuGnjRmTJZNluWbeGTJbe7XwnOgeySPw5KO5wWv29O0
LpSbhjkGHTtX8nKIapAigRVCWKF9uFYDFFR6RCKyO3CJZdKXnmXnKgyPM+HTs0Y11Wlb0vCmr1Df
2nTo0DqP23BdB3Fx1cRN9ykE4nxMYz+bWX2ovxgQy67LVtQnNYdSc9Y3MjpGoxzJHKdBes6R9lb5
2HeLekS+iyJIyGXR8m+8LYsFk2K46SMSu762Vlmcp6uae+sEmcz1GuBHneb9DGf+iuj8ZOBocDxN
bdAimrsm64CVxVmyRH7f2xnPjYtx1S7KMJNzEqDeHXtRfM093pygogvnCRtCR2Ssu4gMLzZBrIal
KRuoMYdu+L0x4XjLPWgzwAPxzqBoaG5GOWAH6sTUBT+pXZP20bJLWLTIWSQKO21M/DkPy2QBsIO3
WF0x1zLO76gl6sWo0r6yew/RGdAnBmVUWZ9L3GbEadNBOBFpA1tVnHwDoq0tGwkPWgRoMK4m+Crv
43YdeOl53tZ6QwzxfycK/H/kupj3dLBaGw0hWoswRmtdx3pjmZRcDH0L5BhXgz41BicLnfRnSdEA
7cHgqMdN4zN3ZDpNHa+r+1UYY/84N1Hm+kpA1dvQbN2ARg5SF4SaLMlOLMGjY1Iw/EkMKScOqi3P
qQox3AZR15dw06oM7aaKomU1VMXXWMhZj6L4GHKJnnmFIVA+tSH0MnmyKFgYXuEyqi59WcsNqQeg
o00xJnYzxMXnKmv0pudyXLdVbm1z0yDIaLi7TEJTQHliKnmadd1wN1gmGpzYL/gyy3h3DL3IduFV
uN20dUmPSUKyuQqL4rrjvDrvOfRBBtaOCxr2wQVktvyL0I35qupMfhvCuE5sUUMhp7V/18V9NGPh
qKH8y+fQVWhOhr7iLrTLa8cyYCcU/JUFPaY46mxUwfmQeapw4rSkownUM1Z0nASsuPaarJ4ZmZuV
4mnoOVxEMYgjuJhXui1ulJ8JMWPGT79S31cg6ffeusGeOmlVZtlJP5arQKulBh0usQcC+c1OWJ1s
aob0WaTSCpT2oZ41qjLHhbHqtVdbwo1YzDddIqHZ0WbNjWJc2CTXbeVUzOoVtBu65iL3K3U6Wnq4
R7RJGls3IaRrDc/4JOlq6yoIuPhSAKtf9LFlmG0qK8p2QTsX9jh63qxGypzJGCSdEHkZhKV2cGOV
DNiOPK4WEloVu+9EF1KHaKtwUhwYBzix2sZozOcopFvWVGZt+Rn/pHwfKgzU09Ou1gzC4EDOh2JE
UNhl6x2Ax0VC8WKsoYIcstDVUUHWjaqjlQ9Fnl0GGfQafUI/S1W3s15aybwoDF9YIspyG4b5Z0pA
ckxikPcsQ/PVAF2AC8l9dlsHZVJDoyEf3aZr9SfMo3yeFRU0SYISX3EvCpiTWjk7h2LbC6Cx3uuL
xM/kooMpWadD9FR5ZQewpwytC4TXNShwx7omaoZDq7gPmpDUtjV0eunVhVxKK8qdKqkGJ/OG6jwf
k/w8hvbLMgoIWfaUZ87IQ8vpulGPCw+X8ga4ALnqKRRwdgOS7TeVWs2X1Cg+9+L8d14kcmZF+oKS
sorg/lANvKNT1ZJAyPPtqI6C4y4vrZXISBU6MAtSepC0i/E2zMu0sCtQPo5J07vcQHobQDyDryar
5mkU83MPuOkch5CsGxGzaN4pqPpcCipN5PQQhDfUbwq3KsrrDJXpWdu1LHe8EbEF5Lts3rImdpPa
GuZWiOWSmESdSSx7yAoy/AIETVSOFSkgIIO3bPLIc/wg1sSWuMTxCnRA7MA3OznvTN4GTvk/7J3t
lpy2trVv5b0BzhBICPjLV311tdvtdrvtPwy7Y4NAgJAQIK7+zHJ2dhwnJ3n3/50xdnaG3dVVUCCt
NeczF2xrwzQiI8rXxbii87r1kWvdpOtO1xMnbngzd9OK+4RyjYsjiX5B4dsUjHXBoSNYVuIoQDG9
oVId0jkg67uFyPo96Ub5ngWoAVltdpaBVpneqG5OLnvHUa3UYXUiMJv7tCYtJXDusIOl8VKdhF30
nm81bc8AH5IJmp8vLErMZDz2U1Cbr7RvIwOHqpudH6uUTvFdtYRdvs1o+kPZTG+5Z+iVMe3uk0n7
edKJOpvraTs3w7oXNQr/l53Hl5bxp5qLNbeBuB9E6OMo2bnvIv+TwGwL+JcSTXjFE5RkPX/xYYuf
nBcN6bI2NJ+sZwpF98+6cV9E5L2NFYyupFl4LncfPvUkSDbOsMkI9VjWhZBB0CJchPT7Qrb1e3wt
tLQuZlliEgupAMWNJ8WbhQl6NSH76BsGHXOZ4Rh3ncy7LtaZ6iVODDREKB9OAU6hKh0jNpzrZqLl
YOOyqQd3jsXypnEseKZ6kF0Wb5BpCR90CdIpyHZv27OqszTfRzenI+sPUbyt6S5a+tHB5z60YldZ
n8SHpArh1vKmyxQfuuuAy++zZ6IChm711EOcOyqvcucwMOTa9FLkS72ybI81tjk8OPMkVBSXzsx7
pkwVZo5ZaDwjtObBk9jZu9a9CQkOro0l7Mi5R58AyzXjKjLpD13rw68WwY/kw83K+dE4SNCU4qFA
mJ1NI0AZt5ElPyr5TcWcFDYWp7Y3aOu8LarOGn7FkIa24+8YGaZXhVpqwJZNun9wLdDf/unNOcEz
IChYJ4AXP735LgbN3a4ERK5Rv+6tHu6UkM2buEu6x78/zp89GBwnhuTif7fuF0bQT28lJtHyrenx
ViqYhgL3iJPpAATtH7wRIGt/OiYEGliCph9RfP6zd9aNzjHdRfXJqsqVTazZicMMLyQeiPwACadL
7pakIQJfev9ZRTU66nWvmzde1dya66rBp/v7Q//zV4xgLGV+FEHxgrV3+8Q/9P6WzHEzo8s4TXD+
r6TX7kDbFR00k2AhclI3+nWzC75nX1d4yMl/TeL/6/ncP+hAt+FmP3xNf2It/zjo8k8v/M0j9jFz
g+DxdWA3MZXzuxn8m098m2CLh0Uk0Ik4LujfmSk8SQK9MUZx/O4t/+YS49eBJfSRDb3pTv+BQ4yk
6E/XeYx/MIsFahKcTUJ/vqomDUGlT7D9eJEZ0tY147ukC2ZR1HHSFyIIX9Z+Wa7SU1A4rXqRdeid
yIpafLRYe/u96XJlWP82WfrhQVryHFakFqmSU1uObI1zaDX0pP0ImBT2l7J1WItjE90ruXRpsIFK
3Fb9OaH9la/ySr31gEK6ymcdogEG4JPKxcbposU3S6y473EesylSw43UmVLixXu6hQGoIrJfxoQ8
cN/QNNHrZ8jZWxp2unAMYoaexTcDGSLvae2KaIzvYQQdVhGpTNXDt6RD7egvj9UWNikTtmRBd7Vu
f2Ctu5AaP6VbL90a8dmpeQSkgt5v7uCR+q+Qbl8mZ8pRVjLTfUM/VBM7Ch3zdCXAXkZT7engocWf
6Uu3yM8R2f2S1Osj0d31dgbm3kJo6OS3Vg1eZuq5LalEX0d7mEy2jhpsystTTdfHeNh4BuO4PmmZ
vK5Vlxz8hh3r2l06WBinHdNbMrCcODGEZCwU56CxAWqv7Yk37nFV7KWh3bne5Gc9tZ/HPbyPGqp5
ypkpGA5oZYgDzO6BgawpHZ3LKVETQKjuvDOLDXtu+hTgaJsGI05U0KA4rEKNBjAgTSG6ZM6st4yX
WQk4Pd7tXDb9Z+s7tD5uB+y0whW8vZdi+AFUlQ+rIQ9zsB5ss1/8uO4zbyEXFY1etnTNNyrxY6Ev
rl23XQJ8Ocd4THjaChwhpITnvZphk8xcwmmlXt4ZvNEi4jZvErbfabSio9ufNZuqtAm3p56E+eaG
NRsaDVdpRGxrWZNCBttrPO6XJahF1jZa3HdT9CI28gWo15sEDmTGV790wXzcQ6uP07Y87eglhVAz
LlR6rHt8Rx6JZQYmcE4tdFM+uqZYV3yfCcaEnBNUdcW2z3M6BT0UCUOeh9p/Teg6p/2mUV7W8uxH
y9Ok7RPb5LeeoGMlfJxz229PtELR1Ql0mDIYk2LnXpP5vhDZ9/PuD/wecbGXcRraEqGXe4X5mOV8
ex2OM202qI4r5S9Q5tyRb7gcPX+7V4GnPrWVl2Swq12uvWp5SzkuO7nVVeYmhoommZfjFLkFHWO4
nEzP49O2eLB1GieLaVf9m8FTDt2PXM59M5ks8CR9nX3zyS2a3/lxp2529SgmluuuUW2e9BPNIQSv
n6tohN1Vq0DyQ8um4bkbqud+87iF4mASkfaByLamumdD90lTt2TdJout4Q7UpMjV7HQxsa3xc40p
h20qNl2f43FuUx5N99JrHgao3sXqsefRg81sbBgWiw0/b4PTr8MQWNyVbVNAF03jyLWp2hNe9qK3
eeDG6sGfgUbXAy7/vQ1eR1AmKHt7lTYLyfgW+CWNQJ3hU1Sp3XEZTpVP8i1g8RtGInvYAlx0rote
Io/fW3RXp2rR37xVXxjvft2fgRH/Nfj6sy+A5zvcHmN/SzbDZIj8n8uiljPbrt14ZAuIQgpFBh7u
di/C6bpXPv+HYvPneu/2bgk2NAoOB1Txz5RKwlY7cBcNxxq3eg53FAIKaFFOsaD/sJn+f5S1eCc8
6TLG03gJ5ogiX/rHmmeNoo22lRqPwdx9Tm6W+205bv3VZdSkZjzhv0j59+/5J8ro9p4xwhEUE2Ru
///H96zpkDQx4Majm8OmCM3yNG64sT3KjquHPud2vFLuF22wuv39W1MEa/5QSX8/XkTS8LABqNMR
+4nYUl297i3o/qMBypK3Yx8/uIoDFTbkAhC4O5Jke13NtpTduiznFm1trpPhJmpAXwPfVQ/7xdZA
PHYaHpOk97LW6iKI18vKsXzHPFBZh8YLQYDrwHXZh8vj1tfPJGz6HKLjvY2lB+VlTA4hGvyPdRjy
jMVYHv7+SP/iEkIpS4IQoDZsrOCnLzaQIunHgA3HJjAlG8kDSfaHftfTP5zR28M3/3RGmQ+YCt4b
w6X00xlNVj/e8Je4VhPJTmbbHpwvWEEkFuGBJ21u4u46137/Vi7uAcxu/7apsYeyvf42LViXb6VK
26GA8IPtUnumgo9kn7yE31O9HJoYy32oRJ/VdcMP0xZsL3UYuENfB6rYhBMXS7R5HLrtedPY9tGN
s/Ms4r5Y+Txe2CC+VQKa29BJfItbPB42r/1WjftzXNtynw02b7DmjQuPTTOIrO73Cub4dumgW2WB
3R/gHNE0CPC7ARV80mEHF9xHjfX3X9hfrDDoh27wG3qPALnjP94Ve+SNE/PocNxXuCooJzasbKEK
eOqt9Pj37/Vzk3e7C8LbZHoAzREeb3f7+x86HR04EUF7H45htzwC1Tn34z8tmN/vpB8bZrxHxG8J
o9u/E8yD+ON7gDSCikvIcByTRZVGbEHGqh3Na/AqduoOM3qoLmDHxAvu1yppimiQZ2+rPkC4/hLz
BVBbD8cqli09Li028SbB6qRcf/X9+tvOV1pEleiOkJb2G+m7ppbs5k4KXiyxeh/P+GNu4voEjwGg
RYi6xfcpSLBkUmWgkR6gyRQc7KbmlATiWzjgEpxEd122Dnhe7bKYtyhQ/RXVL7C9YWhEtpD5cRwC
KFh0xzNG/m2L/8VKzP7ijsV3gcw5sFkCajX44wkbAgWWxvXD0ZdoFBb04JmYLSp4r8MxNzgDAuVW
Ll18Dygfqp7RJN39/s3c4lquOvg/fLDlWu0ruG9/zGHXvKytonkMpS3tFn5f2YhntgrvmyRAgEhj
JVLjOuZR655JsL7uhqSwwN9tFNVhMuGAtbcduoY8OxRiqaoadYDQdADp81iH3KatxvXJFBY+wxfA
ex5r876SySEI9+cEtuj170/SX9wk/5o65uPJpsF3UeGHC3etp0jO6zIc13jIUeJsabTi4zBi4a/V
//CNgDrFKf/pGr4hwljWfIwQ/tM9OTHqaMDscNSBGQC8mDGPq/ZcYadKfHw/+4hLcof5mS4Blimk
K15ELa+8QwFox4qn4wDeUvTLVCQc8L6QZoaYEn8xHYC8JX4jk95kTYJqfxtGmlNlXvt2f9yku/TR
bTPGZVbT7jOsIVSpa5C1O1RtC95sG4MM5WqxzG1czvhKv7eXO9toLkL8YKK7M/dmvEKtS6kqO6dy
n5vTFm8P35ugathgac/deB7s+iRmNJJxVwN0mNDqhfv6pOeapO6WraHLU9D5D5MnzhAMJ0BkNhdD
5/Lbf3g9/qRabhekskvpM22K221ktvB+jNYnXt8aiLDzcD8pL5MTqiVStddtAi4VKfy09sKXqQ1x
i83VdAd/8VXD2lstTjCSGVeBAE+WbCjFmWQvbbM8wjDmGR3D4zL0Z7B+570HdaFr3MDzLM9oig99
hZ1F1AsuTNwdfJ2v0g8/NWYdzp0f3i9myaHPu+zWGMHYEfCp9XiBOXMvZ/YSaPFP+zH/i9sbtQ7w
EsR6cUWRn/ZJ6ShcEhb2R5AIr4NZHg3BvregzapC3Na3+ut7qz0i8VPOCSq97/f80MylW82aTi1e
NvU0Bz/YFkmX5DGM4Qhqfj1lwOSHItmsO0rfeGjQAFakNRMF4LD6dfJkclUasOJeY1+c9ya5G3Af
ZHtE7wMPa0w7u+eFotwimiKeQYTNtnruUhmjsq7RGGI/bOiIL6RGmR219mlesILqYH7UMVrSxMrr
Yu0jC604jJJvhdCAiqd1v/TN+tRWPWxw39vTcHSv3MBx0mp+jNAdIAHG7xdsImgy7RPl28Otmp+j
3/bX/xJa/0RoUX7b3/+9Ff1JYfvjRNIfFLZfX/h7LjG8TXJAPUnx8FXMRv03ovU97YykIhZkdBJ/
TGLcnstGOIZ3Qb4mqLpx1f+msYXIwPsQxPCyGDl4hDT+A50N8yf/sFZDW4tuyjywdKBlMQrSn7ZP
cIXK8C0K7nYSMoS7hKndDBQ9IGnvzNWbWVKoHttHusRgfFIUs/tHD60xQG3hH82ivLsKn71wk9eX
tZtGYLm7uY41amhN7Tme1iiHFMwvox28dxOIrWwcarDAIvZTUDP8HQqP7X2LGwLa2QgE2VfTmPam
nTJujEvx+/wymCYBa3ep6KGdkNzC594gndS4EZorp70+BwlDDzxVb9d9erNhz0HKhaSsV/5xMoqi
xwCqHkl+9hngVIuVoKmnXywSDbltlclQNrWZpoO7gkapixVY1baQ18bjAuEC4xWIW0JrIft+CG8u
/lAHB28Ihw+JW1rwP53Id8kKsChvdOdY4dUdwJtgpqWM+hghRQWmted4/94H6QwdI5+HODk6Y8Vj
VANQ6n1/P6ouSDKoUVW6KrUcobm90S4hQPG7vegn4acWg91SRhQtGoRR8lp4IbAxuwGok+bcieja
+AnSJ7R/TEi/FnMVHZLeHhXD1lgBKUgd6P+M0ZrkQUUOnmiBlDbuGeiNy5b5dhBwDfPZ0gp1k60z
HXocJKz90hvkHrYNwQPwVReF9T6jwVaMewRnVKoy3Kchh7HjpQJTuNMp5MekSs4zOPEs7gJkCfbK
e3ZUjCklNizMqGLIAttWBqxOYPX37hSMTfsUtYiNGz9e8igCjAKYNgTq5rncbIQB8UJnEsb1YbMc
PApGSheJ335Sm2KXyYtPbqj6DL7UlFuj15TK+tBQG4FnVVMukcHr2ulpNPw53va7NlijtF44K71B
kMIne3OIVP95D9tP7TSzQztWOlsRGShAH3vnKUi+MtAROQKSYY5r4sb6pnzFJRHr+m0ytqC2a3Q7
QQ3dtavnbIn9PWNGEjj04WkKWv+TY7sP9NhcNq/7sju2QT+KVdGK1h3DATv3vg/g6CWuBTG0Ux7V
ih0bSJ0FA2eVEYk/63z94pkZmZRoq3KOzTEzo5sOYLtZMUJZL3nb67Ki7XvUm/V1IE1f0vhLnRhy
3upoykLFvSdMAUA1ZYEy5pEU4rFfujgbDCcIOAKJVCLRT2TYYpQtsM12BHZyY/armbUs47Zbi6Bq
eLl3CMcgAh0VwwZreg488iC43guCSGEB4q/JbAh6oZkpmPeo5Sc/0FUGSH45BkENXGoJLsYjqIyC
Rr0HIYCzGFcU6HMbZbxO1jwEG5kiACsyE7bkvasYGEHP57hzp72cGxVhQ939VO/d8K7zqIPtb8nZ
n80aAp/gqMtXr2sKruIVvnWPml4OXUEd2AB8VHsXIduDH/SwywugUB2/h778RYCpztohlqdlQlrT
xouXRzvOp9pNeIyAEKaCkm9b1cT5to7hWS2AVFs+v8MchBOQEn6O9wh2mA4fedVOBWiLsWiAKqb7
KnnO2IZJB1Pyamf5KNz2UPkWhsWA/qoV/gFJ3a89210pNbSdOboTK37eRMNh5c6lAxuGMqo9nSF7
onJXgXJvIhqnPhOfp7FeEXze3xmkKY7R0tWpRH+eInw6Z2ioXRGIMcg1mJ2M1FxfXRCVtg8+JxMc
7hjGNAgvE76rgqbOYHAU1gHvwq122Nj0dTFyTaPdVfehbpE5kL5/rmLZla0MlgI0iEnd3KkcAHt8
bCh5M8rgE+fmrq1ZezLh9hyvJkojwecMdR4/WSKGpyRZPkiwKLlS0VferCviFkgirbV8Cnx7idis
71UcnMWIsFM4jvIqUQUB23iQTQXajjZxBu7hm9aWQHyHphTudjwwZkVeha4tpnWWd5gKoQ9s0zHS
Y1VylAiDGdp8ApGZPMGWOY5y8C87By+/BG4q51gu+RbjHYd9f5oACzyYjt+1Pjahzas2hOsROQCD
JksNNTclffhOIRiR83kSFzeZU63BPS0LhbA82yBFIoHkTT/xj7LbXtbK2mPkol9GGywpdJ4GesyM
EnvYvLIeYOFH/ZK8meXyAMunQVaf3T74elVIO2dzCPGsrx7HdoeqjHjRNgm4DUhnnfzG+2AT1YJH
3X6hQgE0lNae4mXXWGsELKiq4kesv+LcAA881B5WuTX2ENvSGEASy4AeIDuEZR2ttAykotnGlH+o
o/bDuogQ+af4yc3mYrpJp8qrv1FPRWc5yKr0IokIsuJ+GQKYKnzWk3OsSAB/BDv5jlW11FyjmYrd
TocvkiN1/56JuQKvW8felCBjDxsZIM4GHHRcn+dqgZ2RtUhftTKdcPX18RuYPAlImagJuttNhiRg
aOhxCkYQLFmkeFC9p3YdKPJMzmkIG1BOR6zeEC3277H04RZRp6yPOOLqv4bXNV1uUfb212D78K+c
+/Br7P17zfjf8vofymsUybdW7v8urz9g7s//+/1RQL/X1/965W8OdvQ/GOmBkV0U2dcADSJ+6b8c
7BgTVUMElhjID/9fIejfZgYhG00xNSiKYcrSmN/c5d+SEdHt0aAYvRbdym9UUsl/Ul/z+E/9Kx6g
5KMBhnDuY2jQzw5I7dgqh7Zu4FFF9jLGQwh9N1DmQh2ShAAhR5OCCfIfje+lrq+RphObyDG+YD12
jfbaooL8VOo50e/wSFoPsoJMnkU8ywNY21sozSa3KBFCo5b3cwcNtAlPcHYjXdrWVnsWemzlyB2H
MkwBVfJ8SVyXh6rfjlPFzkPc2QXUVa0RQo3r9/5gUDwuITbnhLcvybo++0ZClGGVQVIDIwIyHJIr
xeKRfGatfVuvo3+ex0E0kGPMrd705ALcqZoeQzeJO7zEV7km0XJQo/dWVKo1ebO161HTabzuqxvS
zVDyAVMllgvANPeEjBotcbs2D0FiYIMl++3IsVubIui5wPSGVpZwnCB3Nqvr39VNiPqQbiprDf46
IpN/SXzxfuzG8Db5Y7nGzJXxIoG+TmTMa2SBayCDbH7XqTZ6qEYf9DTkB6QZuGZ+OTqLI5axt+eJ
rRL4cAsrArUg8uEmmeMzdzk1M8vYiGBp4KHYrTb6wXadOvqiuYuYCw6+bd5g911m+HaEyTxCIA/e
Nwh8yAs7u5s9fVNaBo5BHHyf06qfj8l6WwWNa2H7id0vvAWDiWAuAdHXZgjxfYT2bo+D49ySj6IN
wtziWIqump+rwZFzsur3Du1HliBM8Ak5UXf2URmhmcMoGWjwNxAvzEHC1Y+GDXTIMUVJXuO2hzM5
YEPCWe6bKFX9yDHbyfCHjiLL5yE6/7HSFbhsODRFWHPMb9nV1zkAtABpbucgpEX9sK+tOW8J8g4t
pxmMrO1OQtZLpc+rHO1f9RZa8kuNdEUWYgDFqQHEWV/Qasnl7ZbU4/QZrZf5RNbJfhPt4r/lvQov
UE/ou45DJEVm1N6FBth2Ni89Ttmqen21Afm0bqA4kZXwimAlX9nQf4LEOaKrw1wWhNmYTSWqtDdO
Rr7JwSjFH+O6sU+7hxRJu1Sy4Mht3vJK1vZHwmzYlhXHvI5MAtT+1NT7SHLfWaEK402o97tW+8iA
uqAIoxlACqpv8nZBtgHxl4bcqQnkebb5DuEVFTysof9xN8lHom2qCU0KHZFeHRMuEONkUTPpAyyz
4EAQn/0QVvFTXamvJLCVS9tIqkJD/j6GcoH22Ui0uUMS34AAHsA+wtqB31CnETXNPfjHC4YhrKfN
H3rEHzlrtszWZg2uJjF7fYgruNHY3dXHXnjKPmrkAfGRTIkwavWwgF1J9dSpq1vokpuFb6UlycEx
2py6bl+mt8EexP3RVj4GsWCGSXvpKCj5QhiFQOVGxhAUJa2KiI7Nqekrv5jUvML59rzcVzz+gNy7
C9N5vwwk8tDemuYA4rpGsjrwyrByS5oQt5YDw0Qw4CDdC8YNuLxvp/WCYHjJMJoHirrzLRwwBh5V
t+FbPJm9KxTvEINZmz6Llw7pzamfzm1HMbjFWnVY4Ndki9/X13UJV5yB9lbIIR9+CkGwXjfEAZ7X
Om+shDHW1XkvDbIGoh7jYvNoX7bqghDSC1APno/aBKdtr/YixE9dZEjGqy/pJJCz9RAlmDAqhuTh
jXI+dXyJsVLp6S1NNH2CWo6sMDqQvAkhVGZO7e5QeYjbZInsuo97i1FFbIuQlmd+m2KB+IR8bAtv
3zaAhqJElwHmH6bbvtzLvXbfgKegYlyiqIQYwiSqaQWLvzKvDGniW8A56dKGYwgAFB17qnonsxH9
7J2Q9tPN1yhRDS/HYZ/AwcpqhNY4q3VFT9WL+TUYsNsUeKqJuUNaPCmX2n9Xg/M8Uq8nF0Fu9NEQ
twcZeX3a7PpoVIwmFxtsgay7y/zBQ3enB3IiLvIReUH8nK9odnkUkwufV5Jix45Lg7LwziKueNmG
SBRbIB8rvsMvNDUIdZUgR13dOCvh7Jg6dKBpr7D2gouSeUKD6TTBV4CdhahVTjb6oDGcwhu3wGUh
btFro2oBwH+Ls05CSwfvk6BVFf7ZzVNVrna6bH0/oVPdzC/hqDeYmWotWinV3Uxpne6YcXfSe/IF
ElV/qkP9y5Qgy2279UvfoyUnvvMLa7Hd+Lo5xdrUR7tKCksnvl8QGpsRxr2nPYSX2C7hW6BMfak9
c1+79tES471dm/YBLEx8BkgEAprI+zrq93LjHSjoTdQhSfliOOQVo8FjJTXw2QUtHEhy9551aANX
i/P6OFlR8/MOWdpenSH1WATYOXUaiA393EyoqwE+QVwiiEPHOymaKlH7u16QxHtZTbA5hOSieIcX
An+XLN0ABwxRMglBIZp93x1VKN6FkeZtvi87ShnTSXa/QInAZRX68HuRyx9T4uv+qxsxlSDFQKfp
Dch/r8lVq/cPVNntQz+S7Rwh+Hax0AMPk/NWqCR9BIbMd91yxpyIFUu/ROISIfYZAwcIJqL1WDHj
zuOfXQuQCvVce15IYmmK8e39Y7xbGLKkNznIjQL+7QouKq5/mQLrHcy8hg/GxRPI/wmAjJ7R8PWI
LqTdRHGC4KNvZUPq+hmjxhSMPQwV1KqDJ5D0cK2E3tmCCW2hTdfRwtrE7ga7cGSKXjR4+qaYA62g
6gXOJnGKnYuUobkFFGLXIGJgIivSvZPN2RmEwPI9Nos9IcuIMYVN5528aeIo/CoCTwG+WvLGh+A2
g2PfJ1F24QRWL8Z0kxwiFs+RFiIfoYCAL9pa0r6NGz09tkm7GmgXCIaN4DMPSENspUZC/QgqHgm4
qYOWCdRNRyaNtJs/SEzOzCuMcbnrkcEBzIgv/wX4EkQjEx7ojEQuxLrZYnjBgPT91CH5Y0YKQVJ4
K0I50IkLunmYEed4i1yvF00y6wGZnphg5ANGYrRZrUjVZLWlcVcqh4GNuFxmkgn4VC9YvPcCMzsg
Cyf+FxZ16M+ikPSQF2w1QabAYBXQkpBr1tkiMoK2OshmuNMqY7wB3jWZGPRb19gCOMxVhasqk7Wf
71YbhScOMQ3RFHDhb43UtitMOMgDA1lSQCWmZ+QDpyWXCHf8slUx+n7U3O8xbiy6VKwZeIaJYNGd
wdA+nle1XydXAHqIALnoZe6p+eAqKCm8DhnmfO0IZm4hOYEO2DE5DmbmR6rYsmYmhuArMJ8ee0mQ
XCUGF3wNMBkjgyTgf8Z6Ks5i9XwI54y/LAsQQQiCfYTGeRKQkmYCFameIeC5YaaP1h9pEfJ1SEcX
dUXHRHJINsxvCbdluezRst47A3TTYI5bikFAW9ZCbkOaWjWf3YQhaAAjR4YMzDjzVPkKiBq816wf
N4GREPMEFxwqXrCQ6BcM4NzulBEYk4ke+Z1a/SjMsJ63ADB985QMRL7UPgInOeSUBCBjXZ0BRpAz
UdVURrheEVOsOWYxzCuiRQiOBTvBG+yhBw+UqcINkY/an/AiDCubjRFSmVia+6FcuQoPrfQQviWo
xVUi16dRS1p6RBezmto3okZOpm375b6NouCCRWKBxdvgZomW28QErHy00yJrvEkVGHjAQdn6PYa+
LW5KR4QQUDGw9qIEahTZkwkF1Cxfm46H+xFzItZCTJZ/W+Zx/QVD4KAlKZls1yUINlqumo2/Ql3/
7f//of8H3A1q4P9u//OvEo/N1V9/HBb862t+a/wx9hcpCEpiBqwQbfzvxhrGQKOxxyhQDPL+Y99P
k/9BBCVAmUTRkcM7+6HvjzFAFBoC4RANvhtr/0nf7yc/8103vxoDERjxYwTbyc8sYtcuTetjTNLR
IXj/MrfzoHKu6GpRuuFy3CLdz6Wa3IMcg33N/pe981qS28i26BflRMIDr4WqLtPekU2+ILpJdcJ7
m19/F0rSXKqlIWPe52VCI5GFKphEnnP2XjuPx5CeBEyXSNYX6UjTf6MtbbxECXf3piwzFqVATr/N
PfQmnw8PaY4zaVb9XekLwfqYf7VF628tapSLkh7/frGk2rUzLwWmdl5yiArHeUz7qbya517f5KnD
xtxH/nPwaCPaYcS04IQsLtsiwsDPyuOwwVgI8yRw28u5AVvgFtZq4nHS/cSXo5vYuvXR00l0rATM
xjJQ9qntkq+p14iXJC/Ek2pKCmmsIfsBcO+uBlCKUburb9lsMdyeu/uRl7RDX37D0AY2aWze2+aS
XQRsFreLQ8M0VWVPZZS91zi60WsH6NxLqfsd+jbNYBDxcaM5ejya9641r1qc/rqvUJ8NpnmfGP5T
NA7XRsReKp7Lx6nR0IAmmqJ5xisJDeL6P8UVIqIr269fqMIxaxn9fMoW9TUAmeg21YhLzbpnm/C1
ccaUkWT1OKdCf8nyUm5BR8TYRuuBWgk1cJJQ3XrgslhiIiYdmyxy16/QbFyHjwaqApJGe/LWyoS4
6MeselRdkH+i52B/ghRV7q0yr8NGRdaFi0xwU/Z9A0ioeEcBcIc+TR8iW4AiWprXyjbapxo1NHyc
yKTkrnP6t2Z9l0/OIfK1v/Gdvrldxrh9sTP/ye2Sal/NKDewVqsrN8q8nfYC4xA0rr9rc/8517Vo
UNBMz8qOVkoUZuXQU11xbwbR8E3Ipi1Dr5HWfY+69qZIGjYikxnjya1WTFYel48WMu4dJjhQaDhb
H7q8Dy46n+68ZcWQVNcCJk3GBIS2GNn3zU2wb5k4ZEdVG7DQkqXapIyrN70/utWNaczDpVKiR6WF
6OXZs6fkkrmx/Grzw7fd0idhQSsk2Tqcy+rC8KEtbCxITpfTAk/gWKXS2aAW6Zd3BrZa7P2WGuh9
CbzpOjdbJMKqtLNd7iVWuzFyhd8vNR7/1+g9w+V/sdCDO/ZZG//zSn9VDUn3YwzNirL842/9sdbD
ucFrRPoi7V0kLX/h3MB2Rv4JGt53ES/464r+J+7GwqiEDg37kosIHZn2v5u8pAv6vysGTZOoBxDP
/81iv6ap/ah3QwBn2fSeDcdzwOj+TReaLO0EdAHKqlNGns9IWBgPkmfh2h9Zi6sm9VctriffOuFF
T5Tk7RHBYnQSbRKdutYckSV4xhU08nKf2XoMzRF61can2HnyayoaL6bugsjSB6ERp/MtdfXwGyJC
1jGGRZ9s1kBEGrSEFB2Xa4Bl8bwtTW/c8lS1oaFkC7aiEPpQNcgthnKYyc359yX7BxXmB4EhZ4Bs
YGRYnIbAg0a0/vcfBIZIw1u6kHV9nFtjvnOpK/aKUig0+379XXzvnx/vQ1f9fLzAohTi/Y4K/6Mq
zCRKYMaeWx8n0VqbWeVvSk+svBHn4OdHWsHcP2gZ1yORZmgQouc7eAs+Glj14Bq6i938OEVNt6W8
BZG/OCwhVpQ8jmZu75c4jR5+ftB/+HlYPD0y+riZfCnX//7j6ZRmNxVllx+ZyqPOEwOv3k4ik9sO
s9Mum//+aHST4LGyX6Hz8kFipwIfdHKRMi2Uk4PbuD23Hlpjuh3y4OnnxzI++PrW8xngBEFBDecW
dtWHg80Zw80ik8mxieec91UcEaXQNAUS0dbQm3iJ59uhHYyrqctASeZeX9NbdH/lS/77GXZgz3rE
6YHBooH14YZF7uctxWClx2ZYx7QzyI8tCJzoKXCh5vziBP/9HnLkOp5atbC+bX80FbRNkFs9PZNj
bWh9X9Eg2vaCJ7iOaxpiS5cgZPTKIPN/cdx/+pHIyBl/MSDzXPlBS56pFHKCW6dHsEYj02eu5sQw
dNqUCWyVn1/YD8ciRYLPhwEmJZcXaduHY9l0BSBGB3jPjUZtm5kidVPLdrlUy2Q9//xYH9bb87FI
4eBU+ki+kdZ9eDwK9sCt4B7SC6r/bRV5QGETazS2Pz/OX7Vxzu/HwaKBNuR8u5p/Pc7g5l3rUiAf
I8mmD3FHyo9C/w8sD9XnY5wktIlmeOY0d1qoDztZqPgX0u0P9876HWiXstBR5JirGvCv32FcjAy2
Ws93GDu1rY2xoSughbqOGCCeKuU72861ll+s5+dT+MOytx7WZAlymY7iOaLI+nBY5TLLiLzkGFNm
fG5Ttzghz11u6rSM94hdyw7pTQV9YlpQEsHgGZbxOMFM+264edN+q4HHn7KojA5Kwu2NEri9kU7F
/c+v0D99T0fybl9zswEF/63MYtQw4QERBxST7tvCDroNR1DAXCLwhu4BqSzDryVlQLcTyM6vJXqO
fGOVUXQcssq+DHq4TnPiWzcrxcO7cMe4SrcVCLVx//Pv+ve71gdEQMFqOOxI3I9fVQIeq9AsJMeC
AQf9DuXPGTqr7lc06r8/iT6D63VxWyHf3sd3YyIQvkWiS45YFPR9kGis+CVz0Mu8s53fd7X/0d/3
cTnnPsEF4fkmb0eHOvej/WbxO6cDZ8JyThIU7KWINmleD2HOo3IRmVDL6nlaLo1h9r6IokSxVzn9
L07saszidvzr7QpzQxL36LAp4Ot8eKvkbS1Mnozo4A1Tuxy93GQx7QO63kc11PpeWK58c+IIbwj1
dLtZ6jhV/HOGAMilt3fZoXk/BcOw3PVjgAGza9K6DRvE1UloZoW+zuMuOsVJYz7o3Irex3nIP8F4
0Nc6bxFdgzxxH70GD4xZ+M7l2EoW3A7rwcOZc+HGNQREwzeuYnqOw1bWiXgS3qTvaZ5ZzCbLGKpo
K/vXPFrkmxZs4zoMrKBN5jJ6L1Dk1KeyaBhylGMdHXRngLZJvXjAj0M/lz1ClSGHI+TAfo2DyPhG
0JH1PFmr72BGN4N7e47s93zs7Wlb9LMV7zo/ja+VxZNtOywtRjsmb0PM4l11ynlXlfDNsCzYNq49
CZ/EgoShB45a195PtmQzVHrMS3ygrjsUit4XhL6t/0AaCfcbT78C7AvbttnUdQumxaQxCWVq8L5o
O8LszBDj2lv/budUfA0KfRv/w6rY95JcPAWVtVzznsk/Nc0y3Z5Pb4QfAZpzLO9rC0zgCdVpHh8j
Q7mQsmQRX2cKmSvu3zitmT+uqxUGbzRzmhWKUbT4WtIOVSHDBwMocY7Yll4J5w5ycdKFrZTxkz0n
9ueBCYxAvinLOyszPWwjNp8DKQmlcV8rOEFe8tZKRvWMpVBO7AMdrFonIJ2PcOCtZ78cW3MjTM5t
YZnJG2EOYOTayn5NHVwFGx4a+KtRUuh7ZxJzT7BQO9/JsZmB4NpjvPVsI/kK5ZalSRv5J2OVD+ys
9T4spiqifZ0ywmS00KM5nuHTbWlx6otyzLmXvAIappoWQJgRpRdpFt2o7wtHYLzXaLoxOHU0x1N+
QLcp0knT2OcG28kurl/jFaeHr5S718ls4JtRPFeHIaZicJ1KYNanBwLwmamaEkBxGN3uAtJCtjOz
qFsYR2jlUrq7+EWrHV0lrNqiau9VHydHufJpJgWpJlmZNa4JvcawSn0aoFQeyNSInlTv7aqVdtOs
3JtlJeBEKwun0N4+S+j9NwS67OVKzCH7A6gNEB250nQEGpqtXAk7KN3N0FipO8HK37HPKB7Oqvkp
AM+TrJye1AAQuZJ7piGuTrhu0Y2Lod5kK+GnWVk/zFzbMF75P8tKAjJXJlDv2F8Yn1jX5EXdtnCP
VjnfvB1XlhAvHOvCaZJnF0D4blmJQ8RrhcxznLBeaURZUMgwWwlFMdjCbbBSi5Igfuji5S2ozdd6
5RqlAp/K4pKfY67UI3z7L2jdIlxttHXCZYavHQ21+ZWR1Al+p4F9KrmJV5ZSZrtP4xhdVqWnXvra
1LvYXiAv5QULsL3ukQpzuXETy7ruddfcG1iqsADBb9Lavcq8ZoHpZP+BeGIRAfjUSKQsi1GluNGj
kZHMstKhDJzrUNBB8F0NTs4XqnJ6tJtxMfUzs1brYp7yiJHMaAaXDAybWzZKdrydXNaLDFDmc1sv
6hnBxvS4nOlVFSNjtUEyu1xnnrZ2UeEy5M96/3taJO1xxhRzjMHpc1B20detkg++M00P3rQsO0sP
w259/zhY+Ve0VlI3xR3RJhp0AESxoy1stgJmVkVhC5pLZWs3LSvBdblncpddoo+1I94Ingq8Q51S
+gzcf9tixX5BmLT38NSQILa1Wdx2sv+EqLHZGhO5bPaZHqbyimFkf6aKOalZXIoVNVau0DE5zB2j
/0F97lM1XSJz3/YrpCydBhJ46DsGX610xrjrnIlmI+vksQza+GSdiWfmCj/TY8GNmbJ3oETIxX3O
BG9XLO1LuYLTZNGPXwa79N97KIULzFrDfDILx/s8n7lrckWwLQN+v6ga2I+Vc3OotYZNKBr3vl3x
bfDWiTZYkW5U0MEhmA04b7UxtL/VYBp39Soganrr2lvBcMGZEWczNCRrC3T2CpAbvByU3JkqF8FS
p/hfWXNGDHZOJMiSjT4PTlzU4HF2Br3lJYyXBF2A/W3WK76uF3QNmAJvfVQTWxBLu+jMu1si5eyn
FYLnot+iqZnYz9nSVXdIRqwNwpL0iJjavOYMJgBJxrAZI2M/OmD2RFBeoxiUYVQE5p1qcjDbjWdd
BSugr601gmanMbaFP1X7fOX45Rpm6tDzk1homnA8A//8M/wvWzmA8VjCLiyn1bfRRQpI3GzdDCs7
UK4UQUIJK4ZqZ7jgcgYNMgHO97SXvS9OhsSen6ZQ+jt+tY0iZLnLiizsKcfRF0zDfY9qBBvEmW4o
spJ3uo2Mi2Sv0bmhYq/3WeF5FABGdcpXVCIoj/p6Sov8rqajfOvjHj9YTRfjFQC0WKzERYye+NlW
CmO18hjTofT3thqLtwx0r7vL6qD5bCtEgwAqsvfAWcGO9cp4FAjPd3Wat5+8rv5a8NG7tqkIeggc
beYhwsLxVUINnVgEoEeqegVJ+gZMySYuna1N5telETGGlujEuOIJQzjz2ySCepuArCLiKLC6XQkY
5tpb0ZWeUY4nTS996we8A5vY0vtl5VzaftbfGXLs3lLsNKe0yXlrsAi0Z0eF7TWZ89zLofS6b65N
rbiRdjnH77FYGrDAHbMLZfclZVIv3hs3Lq9nXOE3CfK5Z6Gi8c1uE/+LGgIMjyXI4Hw7S7hkvPaW
Ar8OrgssxcK1l5NppoHaFe74eemN5EbiEdwKpIT0sBu0DsmUGSG7KHWzMB/e9nlDVwPExtGp8tni
W/XEOpSpvKZrnQNvnHhnVOayFCFKbNdld1nFw8ZIm/lg4Fc9IZ2oB4SV2GAYQ2v16FspQhaEIcPR
YeIrQ4PuEDOFHKo+mD/xRHKUBOpWcd14KewtWfenWifDt5raiAojJo9AFJyF1k++Rkx3GeGwxbmO
vRpJime288GVVvRpQWD7KsxavJvuMF2R2aGenFKnoVHxsbM9B4hDE4Ylg9N+jQDlsJ2UhJh1yTMb
Y2CaEZ4R+LoPrvVJKY3NSLO8gijmpiogOZQIEHzx4OEUR9VWEmYGpQ4njbtpSyJBSKErNjObEyw/
MYOgssVQQ429KS27Wp2sb1luxmUoqJM3Q8wQaHHVwZyFifJ1+q3XVrCnlrfDpjWDi8zwvTAr3JPZ
FU5ooAbfFM5w4atAhQRVYOGIuJ1lOhvgeAsI/8arXqkBcTX4eyT/2YaYACQDfTI/Nq4ZgzQgjiUt
x3fit9BD6KJEkzPiQ6Cxu+voZsEvXvJDIGkPmPO48Dy3w75G5/+W9QTRUOPz1mEjdLKHyt7BkWlI
Jem7K9nP6VVmYBh3UedYbLhCimp320/z7eRKYxPbs3tw2iYOZTFCPm3qbT74QI7YCt7NBubzPgf3
6ffdb30rql0tKr03XDxWRRN8bRd8ee1Sg/Gv6R1oJY9IRe4HS7wmeJ4gwoHzAVeLXPBUiObLVOjb
IYsQ9LrPdRuhI6poGOVJf4mb5z1t1Ceo8g+eWSLmzTAfp/lrIJM1woImpdcHb8xYu1DD79oGwnCe
qxybgazMtxnfyCkXikU+No+5C+gISNBFOtSXc+zBIVDuN1wONQADutobB7DJTk0D8GJLfyNZ6Ygb
w7zAyZ4gmwsW9VnWndKbtvVh9Lb1iL5/2SRVYu0NvRub5GUe5+5AUOyV0zxLfxyeGh8lTdwljwSw
xQdvCrIQAObwIswWld809oeRGuZqGFpxaGccVsJHUetYiffiIpbdJ/g1/G0XT+0xaVzao2ACKCe8
IJ731WSwhca+awMXcDWiZ0e0F3ExP5AyGXyXLgT7k4AtBls2Q9Am9+YK2r3sAeB2+DPicb5jFrV+
ntlk6etC03micWFE/VExkQwuMLbXLfgs305Xa1BuXJDZElebjP3QwcPeJm76ofeSbQdUGDRWQNPU
7SZKzixYicgmISoqi967yOUB5KiMGJCaUoiYPoXU1vQryiLFbT+QHIFPkEEcM42lGqIvA4aMXQQW
66KsTAS5iZ5vGt5xn/wmWq4FPC/coJ7Y9UvjyptUOMm464OFsmPwWJamDidRiUSShS6Zx99SbU63
qUu8jjRA7xsK132cTdEXVQia3IqR/4PROYR2OC2ViNKjfKuqyXXgd49rycsIeAljp+4+N+XI1iEX
rtzXhtUe2dvz0SAdxC6uKNDRqCh9cYa1ysntv7p5YW6Tlu0fBLD6zmk1tp2RFJVaEVLCK/9oZh0v
0s6KTlbs0BToKPJ9REWX50nN+XhjbYvdglL8GLmMa6kTxr307OLl/EcCvzAfkLC5j/jcgr3nIC0x
rax+7YqeGmxuTboEvjXdTpptj6DYZNajSxfAHSczaWNUc3HfXJwbxXU+M0aZKx9bJX3jHCo6A+4k
DvYi4CtiEwdYoHtQ/xhfPldJzw9ISEncsI7o+47Gy50D/PSlGCRXvcwk3xnc9bF1yvkum9nvasID
Dtj39DVQ+qUPZ8nvQp4UPdUOZV8zxnUVovRp9mzVqO2HIffa7Zit1KNE0xWhecliMCAHiGQbbAmo
dJpjFsmi4P6XWlwFlapfaf4le5mldBR9fRm0aGiZtQbMbnl39Ez/kVhf9Nk0kbTS9PLGMSbnEksT
EzLt0LyKdHY633ciQRaIoluw/e/zT3mb6/sYJipl0izW7xfXEXNeumsbgMf6Ph/Wc5IPTNkIRbzn
Ws0QFkZOG03K0DZqfW2WRrmv1lZcN8Cw9JZoutU5aIcKlvoFRioND5koYPzH6wfmqfsIlVfs4M76
2zqv6Od7SHoRr8qXQvJXstJuj165/teq52wZLoyS0LC85Xrkg3ZIxfCONpOQL7HhIGzPAJ/jvea+
jwXba8Ojz7o9N54MYUbv2rBpKqXcTZbmQ9NZVK+0Esl44XU+PvfA+q4CY4pOYxxVr8RoghOKYh4d
wqe4mNbAbHLqo1NUG9Vr5nX9ERWCsDYLyUIS90ceGQ8UB/zC0nRpf0WKJCYUJlO5D8rEvKJuaT/3
5DIBPyN+4jRUnKYRV+HDlME1Oz+wZpfF3wsCP14bQLg1r/JuPOX9Eh17Wq6EnfmieyVeIlSSjhwB
pin6vjUqr/XfBnBWYQygeVP39bdS+kEYMMzbdyO4G9lzdXp8YZ/BGI1hNJBA0BVlsO/bsd+pyl2u
LVrg13UxRl/ayVmcULvauMyVadzi/IrgE1t8857Kx9mWLIfAgR2aH4xFfYww3AVTTWvOqR1aCo5t
A3TzEd4B7R+4Szwt3+Al16+MIgXu9rjmma5aB5M81SmSD9ZH0GPlXrlKPK1Y8XcvqvnBQb/eg+0q
CfGcGo2cMkkw8q1FA7UErIiICU2678bjb4B7LDR2kzG/kJI6f51HnylUx4a8pZVaK5zemIY2Zp02
V0Y3ljdwbYanRE7+95rIkvekmoPT6MT5slETbyabqKKLxfEWWPDE2x4Jvou+pK4Dd7drrTYirY0G
9zavk2rZndvc/1O0/ULogKKYrvO/h+Z/40UANSh/+9Yn2Hh/FLX9/tf+FLUZKNeIO2TUwx37u5rh
Tx6rhdHNgTRHe9temawMq/50s0FkJf/RBLMHFsI/d7//cLPZ8l905ZHCEYoNrM7/74QO9nmK92Of
nTGYxaaMoTSaT/m3aZSDRDZwsVaSZKuMrRkn+S7WZYCZp39Z3OzNl4ij6gptFhqDIMxS9iDzvGQn
UgbqUPb+kz+yXRN5n13TQb8afRs9MuQSs2GOn0tBPZLyPDLHmZGmsdDbViG3zaoai9m9XdSBgC3p
Ii1A8XFfR6PcSmy/xPr42c5ovHmjDI4plBwJMy45pmzkNs26l3X6OThsipsaBhBhEG8uO3leqPzx
zEB0UY1ee6zH9oXQ7Rp6/WhtUiSruyLyPolJPhCI9Ta2HN51wM1W4EhVj/ag8pLQc817I/bRf5f8
Hree+51smxfXSINN33pMyVaZQkm+UUgGs9yOwjuybz0ibOt3+F3rkPQwAuhgv2nKcTMTAAVcTuV5
CyAbPjQfOQV2pp75CZwGgt6KpOu2UcufQrSLt2Xdk8SR2fECNKtDypYY8qvKt25DIAaOmPvV9b1b
/2ZqR4jUA2bA2uS1qRZOQc2Ieuf0hr5XVX4fLPm4w9vCNVHauXRsxHTIwM3d0LAJsbDaoIYHpt4F
tJbWtSyoyveFNOcDghMT8Dz2uClbIE4HgHSiXBich+AJLU6/O4vbOvIdwxho04Xd+yjHGMsBsg26
pwgk11WD6i6sRU4qk0aeCK3f2lhEEm4nxyOwQoCH4CZJ6FoSh0Fnsfa4D4zFuqc+YqsrmXP7BjIa
dnYh0537MeFLqTSzj2QtBxdGSt46gRV4EEg42I31ehf1/Flm2zdJZxDpV3XmDrteGtLQnTlN3FhD
XmCzdpwb7uf3OchWuB1fndfwG4Q6rr3m/xEbAYfDECWMKL8LvZHuWlFwljqDDYLpsdlgdBKEbde+
nK93oXw2Ljm3VT/xe1XMLYPLh0vfEMU+uH5+koDbeMi5q13+rB9zd/oetwoxNSh+mn55RlJhbVw/
fbMMvghPHr1peCQ3A6fLs72nRXPlp4bnxCOW+jT5DBJij6cj8LoXD/xpCJkUQsrAzeTzNJ5PRlnz
UEyCP4qT/a2oJnNHTFRzyk2ip20yG8h1ZPe3lIHxAKylDk2ahRvGb2No9XV9oQvT3LXEJ26LlgSv
RvKynlTcXfoddDTlol6yGiZyTa8JZvd4KFEKQDfAmVEObKmY0YJZnZgDoGeUW0uyECB8zSELqHyH
5+wd12ByP8bOzfnxIvdUH6TBSGnGuImGlV4vHhHcKAWX28YIBa5flvtZWtluNNbHMPOr8HxtBfBX
UivLK3dE+aoMbgH4qkFoTZyb811+zgir6jbYdwqtIE2i4MK1aK1MAq3m+QZY73Ae8fvE1kg4F+7Q
YOT5tknAIAyES9cPOCl6+juYdE0YZBR3r3XiiMN5Msk+nHJ6MMSBaCBWLyd5Sxb+YTKyd4xNkCks
nh4JjiYsLBRVbFrZG7VDeeUlcr5xZmfvT+mbQD6JdheVb5SZq6iRJ2LQEqudw3MKWNm4WpCgXXgu
NxkZpOWVoBcR6pLlC9/La9mxOBh0b5LZ3gdxzjZJkIQWGeir7M5yQw8f0bZtiVttzI5Oo4uO97zV
nZNCHmTlWDtB6DGaUYPFbeLSCY8tVzSY9ySw+XttlFBFehYTbBJj6DT87GjkK0zD6qBhz3MofFYw
oEPW72uTGQC4Pz+0Y+KOoWCbxWfHFG/cEq1j35tLuuzdSABF6Kv1tQPJbWlm+IkYLENSMWAtNBLd
s2vPN4NHw9N2ODWEpq8xTGNIiHS2zQo+cqAkwWNIvixUDooz32EJtJ2GzDER3ZmGhkZakQjpR817
4/GviyHd8dBTpCasJzZREgz62m++FM6uXOm+VeN9Klbebwb4V0zDjbeSgK3JV6clmUHYibzLja07
YMoys4ltH9CHFTWc66/EVxR4GtkRuDvM39iRtG7TNzOt5q1BbIITJtJ8chRzqs5H0Xy9qG7AVULe
LnydCMIx7hUMaqlssBBSHN7FynYjvCuoXDGVd/OYhguenN28BCDlNCUxppqmESfQd6+ir6rvhPx8
sxPCSjbKmrN3wNNCu6wSWhPFE8zToS+JKQ2KbKZ10wq6n/i8eOZTkL9bxatoi3ggug4QI4iL3Cqn
7iYjosRj1EH+56FfdC9eFsWmOwYQm19FcWBhvmqxDIcNYUrJjTO6Jr5ls4zEA1kbtAo89+mHrdg/
6BdXfcCHfY29Sl1c12MXj2Xwr3KXPBCmtqsWCEeyLHuyVt6TjJeLVfpPQ0s2j9Pz1NkJd/rPj/tB
N4l+CeYefX5puugoLPlB3RMwlgRlXQ8Hard1seMZtJLsewmnZjPX2fvPj/ZRGXI+GoIwlJpGIP8m
1tCTEgRClcMhX7hB1p0AHQcBDr2Tv/+u/xUBvygCuJom1/g/VwHP/Wv84/b/j7/wx/7fkIDfHEn0
gXTPOAv73zQLdJP/Qt5kBqu4jktnIxT7Yf9vGFAmPC74Hxt/y1sJctKSDht1xKvmfxXHcJZ7/fB8
0FNkCo7cViLygonxUQVbNVUSV4u/XBOCKTQDn4lW0UXhTsEnHLDWMZvnTIejUvVl59jdd2NZkv2c
gCVcmrI9tM1UAUOsYGgOQ7ArEmN+iJfFuQPO1kl2MvlMtQ8gfJLDyMuycMl3fxDeMpdNOAQjXf3n
mBhhDKDQibChqGlkdyTzSNwGhT0ihGvTlm2VaTCreLdqbyESnH4h4X9H5Q0GBpXIA2AM7t5vxkc4
DtJ+FGXlrS+h2KTRnE7glTiXtkU8TAQOicMyQqol+ZmFqVYspF76h7Yg5hFzb3ITFUW8bzxTW+FU
utFTWZjxEw1E68CPglVPvMQbZvTkyWcr3mApiNN7xE83/dw2R7Kx1EVcscaiqCRkvisiKFKrb80l
mSkMqhFQATMPTZ/9lCpIO5CndDbxHpwmOTaXpscAwlixVPNNrLJRHEFPTYSXZUItjwJ7vGZPq7JU
XUR2jUF2bxIZN+zHSFZ9czCkitAAEJk94gx9cHM619c10DxoIMxJTBjCx/Nt/r8V4RcrAnJnn0f1
P68IyPBef1wR/vgLf6wIAUG9DuwYG67i+nj/0Q0IXOJ9zXUlxxTPvGsV3P+5Glj/wsTGYoBZIgC8
v9bw/98NgEazSvaIYjobKf4b24NtfdDHMtZGvIGfDkcy4nPLwufxo0x9Kfp+xK/vn2RTzJcihT82
sed8IP4t+06MvEY039u4h/I1qD7DNXtjWUX7BY9sV1M3duLOUB557XG9jHc2puNPmTYjGH7JPH+L
+yRVR2xcDfmgJfOqsJm1uiBakDjGOfeYV/bTPSQLi6E++3HkeeRZfR/Hxbkam8H/hHIpJac9byFZ
9SyRy7as5iLsyViLAzs5js6Y79LYagaEE4FD77Ow3O84UfLfYFMcFTD9mzSYx889KREPvCmRLwyo
7957Sxe3ZAxcZ/kQM+Ysk/SLjqzmFcPU+HlWDfBB5jfvAmURFTBjdjC7s8e0Hl0cOR9Wd5c6ar6G
0YOXPGjt5d0rhLivyhQvmjcySx7p+h5du/ZYfjrfSPCdW/aVGadZytBSM0+cES8xsgSzmeO32Dlj
FH+hBFYz2JWCzqnnWB7udTd/XIw4vh0cxscVka2HZAKHqHTgnzAfMLeo4LhvNWvuYwHmJNnrMs6R
zBJATv1kQHJnplsaaluCuvm+YLyoQ+wengzJ1hgu3YDgMDPKmtMQZWyFO4Zfq9XYBVk8B5ethsjr
pAttBhnUPm7xKkguotEbHkavwH1LsM8hE7J7i0XkQ8RlyF8BuXfrx4YIR5JHfMFEbObkBDnCEQFl
5NbwIk9ufKWxA5MLMoTK8cYXMn5QwAz0Ey5JafRWpdUy055QXnDCaxz1W1VMKV2Nsr0t46EN8Xw3
jGldmJD2NDNJk0nXn/q0WDMj4lnd+X393vEpw0GuTnyqAcLSJ3bbNm8q5gMbKr3+W9laLjUbkzSi
Muf0OFpls9PBklrHunRJ1UTffedO7bit6tK5CITVepvUQn5mVAF0iTnBaQFQX6Wf0FxF83gPVI3M
yp2hRd/vPWNMHiZKtrvCJE8r/87VNdHQxUWbcG5nu4wFQ2TdEiV9w5ixiG5U1wTARCsGLDYCocmZ
3KO/GOaz8jlG1DXbNNePdjdDOS0twwlRagEHj0qjvhBVBOSOJ5SWlOlByLCzi67I0DWlWInWUO5a
ZYg06SqjUqGs6WRdUMMb0UWKNpDKk45KMkMxaZVVoHcwLs0+MDAlGR7NMvuB3c0hn6RzpWubNBfZ
UnzIco1/aTjvoOjqYjNCYdiWfssdaJeNvBHwj12okwPSihYOSZLqHqFtC3cnXbyjNQfT1WDpZDs1
RbZvnAFsd1Xo5tLtmuFkpkPxsBiQEhkPu84eeVH/IILuXsc8mBm+du1bz4ZgGcj97DvmQHubgovc
VEnaPYnBzG/yafbCrmTPkUC1f6SfwarlFxBvgg7UN0HEM9F+oJ3RZfrhaNrgcofszrLLT4ENG2N1
JyHRtQ5prx5Ieo53BUJZOIVlGaaJHNGvdbl/aLVb0Btw17NdTU8Su+RWjktw9CpoCUB3x71vpuaD
W9PRYHmiD2G3zpFdS8GoFAQ4u5RuuHaCTO6aOYXRVDggN3LbfvEKTCZxRgbfXMfxyRt678nznOGy
ntwc0oLqWFO8irUDdGskvgFDIVcmzpS+lRlPb1Kq9E6PrI2Zqv1DpW37MIggvWLuHcw71akZvbce
wr6URTh1DnOeJGtuCjJz95id/cusNRmhBKR/qmS8mCO0zE6Aca2AnMTWj5NyP0HD2EXQAAkiVTln
27RSHlSf/O1vSbLwEvGtMfk/9s5kS3IjS7K/0j8AHszD1gw2upnPY2xwYsQ8qQIKBb6+LpxkFpnd
2VW5zw0XJD3C3c1M8fSJyBXAFHrQ2ywxmkvuZfKu4PL7Q5nsalVTLgfUcnNnht3q2w1Gbrlh/d7D
8rvPhhTja8rL/17gnrO90bj1St3cWQo45Fyl5jOVDNUvObvDR2Cl7urobh5YxKU0+vXmvurc8aqW
gRWq6YIprKju3OEmqTh0s3x8yl2nPYeZdL46kre0g5HvQt1Ocw2tTh4xgFl3Unow2oZ+5FM1zU8U
fPjhpjYwFmE8Hy60TKsLDcPJ0cw8utELWSKohhyZVXpnRbI45omR32N3DUK6CfC4pJz5sVMMNvLr
kC1n7PfZvi6L+ja3q+Qla5YpA5fjyS9zbudw9w2VX2xwE0dpE2nDraC/1cNY0l3ULc+OcuxtlxSB
2NDYNUCV6uVLn07wobNkuizTyk2rGFJ5v/XZI2UG1pOdKnu/tAX00Ylt5Nafh+yt6zt57yzcADLZ
rhuH9bTnia6/4hCq6H9aV6aE6zQDrVNukRyWbcG78uyJ4WEYZ1ncpcKx0BXM3o8gWcw+izDzfTbS
inIM8vP5m+vZSYN5uvVHnkSlGRZ3S0sKHMfQWO9GCwASCzRds/TWyw9chFDKypmqSZFzBGeOS7+4
EICPUkgsh8msnyet+0NeTumON2ly4qWswJY11YPTzUPsNcF5TI0u7n0m9f/Mx/+rfDAjKluPfz0f
34B+HL+X899m5N+/6M94sPUb8R+uuGTcPJ+b7p9Tchj9hurlYvEl5Bd65G7+MSVDgrC4yRJXM1n6
2Fy8/zElO/5vzOyRw03btfBX8VX/BmHdYtz++2rJRs8j+cewHFHp8s8BLnS+TIQLSXrcmEO2dVjR
P0wWnhQH0t8h75lOcLcUxqRPHVxX2EKwfh5J0w5HAfX14PRWfzCHHOfIX36N/4+dl2f/0/yOZMgP
x7qB7RMbIfOfUzNaIpWXyIqnQFE6fxfx2LgLF7x/m8JIPJoUxvYpt/BQU0uA/z11IHR3NHDXPN6T
H2HTWBhMvLAXu24O6uANcgAuyKwH5uRm0vqos2yAuIN0hctE+UYYV1ikzTuQwmgAsesPRnicaP2I
XbNsBlIM1eSW2CPBAYmXbFYpH3SDiALm06p/DImKzjHnBixEbLLRORSjtcNLidGU1XsfjpkYd9EU
OvdYsMaXqIXgNomeFWpU2SDm8Gv13+q5Nh/dxGnRzdDIii2bDQbHsPS0tVeQjqvz4LRQjHPu4NWm
GB33AdhQzKEAlU4krzpJjYPIF3Hu08I6jKMjv+fUbLOJ8HTsF/LGSttz1/ryOWhyfW9Fej4Echxu
gCKpszbYi+bB0nPCRoV/27vOfGnSDIB6UfLEBfTziGv9w3QKFJ9ctm28kqMgzyUk2YCmT7SNg9Fc
INhr3Aiz3OFG15c0WJ7MMa2gxQOb0kvUBBs5+Va6J0bufmPFgN+iy9BjPY+zdnTM3H806cF7BDbi
wA8O63tPLQEgEofW6isPYem8FCtuR1tGfrcs/Y6xDAfeCuWZTfA8TeYA6lmRPdUK7+k+OT6W8Met
ZODeLSvmBwgGYRwqsjfOAgRIm3iMmZqnLTFR/4Hfeg+vsBRkmQAIpZYTnSOSyueM6E8aJytqqFuh
Q+2KH+o/SUTlaHA5WPFEzgoqclA/fwBF9vfuijGqYaBRsAHaqKLpb+Vbwzvi9+7uQdxBQepWIFK5
opEoMtFbIJRcEVdwkrkilCJuRDfeJMddtQKW3B65aTAQQ2wq4PmBADFlOEMwfaxwJpHDaao+mU3T
J79pWVFOHn/I1tCVsUnCCD5TNFlfKabMtvUnAQqsx7Wvga2HWouj+4mKGpi3P+QnQCoJMutkK78Q
cTs5c4YnLUAvUS025E0A+jLc2H0doLFGfcWVxYnmGJUXIyRJEePZ0/SjbJAhcPhoAQS181pvp/k9
nlSwCAI/VpVdUiY6TJcTvz3KMwG6UmBQSJXtq9n2UIXCxP1eT+7kU70ziedl6ppLBDGMX9/Sl1dQ
GsneaWlhsMN8/XQhzbubtHITdWBCdKqYkX96CBoz9w5B2fqnchAvUTYt3wK1aEQh6Z6Ay2Ke9mdu
xJ1ltLechNOHyrhabrrQn6mfwEJsxSWWymibTs00b1opgi8gFujt9noMmlxPrVBB1utceJfMJhvK
s4NiYynaQC8zXCmbsL5Spzb1W3KyHCL1tuCidgc33Bf0vaT2nazc6cEXCu2Jm6/SXOdldYedoDtM
dpihaLaqNZgirU7FIKD9W5/jgH6WqMJrllT1azI0/WM+OkO70wCzr0k/9RejJ+1JBUVv3lH72T6j
b+Ixt8bcjc2W/+7zHgUDas3ZGZCeuEJQye5zeypfutpq4EQOFqMdTH1QhMyYHTz/jSfL8nuRDrgk
chja+Nsc4d/LfK6M987hjrHVfR892ohL+S4gjMyL0sHY3rtmHf0Ui9Of59qaPtIwq7YYUdWjNaj+
yKAf48I2xCYd2+xo2gWouKHP3JssUgW+UyWewPEvxSax/OxhDbq/tarOH9nP1lSAwDu8x0rSkTCH
9075W5DJLzAGm3rjYsHwDmIuKlIdxLoyasSsjWdpdR3CWrVIrZOXbWYIcRULooGeaj2QJvOU5K8D
bqR+cb5Hj5GRTXuCC/KLb0T8FWlkLhfYww61vYT4RUkJRT95/Y6zQZ/InibvqlQW/+BNxznPh7x0
wCXNJkhXWjEzerpMgIyorH1wsVIvYtKd7WyNKFr9GVmL6U8xpePP9f3Pl+1ohNlNbQqDS6rDD6ms
YIdH9zu84imeQjJCZa+d19wauhOZ4+A+cjKsvk793Ubw543olc6dNrpLkXD0L151Secw+c7O9RQF
Yw0byAA8adUEIcym23VkLG5nyOkHtzXw/S6Ltu8aPujuZsrD6dYjQ7W17dGO62y2N6PgHzmq4xfq
NvsHAQv5BtmS3IbssuaDuI76rpxKQmv1gliAfTusc8m3yijb77xLodu5c5BzdBSBCndzlmQX2SpW
4DxOxY0T9lpuPCcDamvJJXB3NAHMbjzVIlpBzUbexnqhZNkvhqHZ9X5ffnOHIOWCGjXOei1N7SQu
pEGidagogMXGEExozWG1HHAqKGM7KlN85DIrX1l08nJlX2lFU3eG6ZaPs+k/lToBDVfUab1zXEHC
i2CDc5U5pt4NZY72HVVu7okRq/1CSeqwH0ajjtvB5PVKqKxt+bAUzRfH62v+zFz9sC26H1gLuetD
VNTXsJfWRXKc8SmS88KVXcHiZ+7Cd1eFA1cYAtflV9axH5LSCXzFUGGoBYm6cxEmRsBKKDRYDM0U
QVAsgXWSwHlfP06ZOdy2cEMeAJXTEUdmwol9abH5ERXI21HKR9oteFh7oXfNSMPGyAS2fcnZ/3px
pKWUW5ChDszP2k13EaiwOGHt8X0qdA+StMf6LhYjOgeunNYB07PFri5o452tZXA3AmXjFBZ+0G6i
dvQvA55cF7h0RQ2BNpZVxC4KdemtBRV74hyhBadxfY9QYyHe7ALj+oMCkE8Ujoc+FpsW9KXJeyDZ
RXRWnVUheBK4UK/6YwlRXANKSDJqCQKX+autnPBJa8uNEcINufak+jehKDloEXq7Q9j6VXEVYE40
OeOgvl0ljVcSHP2j5UzBlz6BL9v6KXXBZV4a310rMSjTDfrm0EvBOtdIaxSkzFp4ZPQEonHpd9a9
nYPCOYeUl0CxDrpfQAvdfFuZpB+6sKjMNVxlbKQz+rT8jKSOiDeEs83a8j/Xuv/Ntc52UCT/ch/5
v+yQtz+n/3P+KeTPv13s/viyP+2Qzm8ICygWrsu7NvqrAALjz+PfhIFN6t9Z5c1/6B/Wb45vrUwC
Bq0Aff2/9Q8n/C3ij4Ong4eRCw80iX/jZuc4/EB/u9rB+DOpb2V/S0XdquL/Xf/As4hiQBjqGCkj
J+AgsNDNKSCEmyxR3o3GA6ieUg+TVGvm2Xhi0B4eso6Wo0NZALplEaHwCX/mM4JkdEj34smxO83u
LE3cnO56aTJA0UqTRj3xBG1Mt2lpZQ5mN/z52gYI7zfqK6nALd6J+ln1ifdEOSHOf25E7ZppqJqO
TAqfsoQD3GLpIjBKXcfJxQscFqH1KH0MDkM3mO9RaUGrw+RtPzYNuQK5+qvp+kWV7PjCCYj3Dq6i
vq01s41lWNZjskBcr6UR/ZK2wLvCnIKHGjS7OKUKnuCGXGr3FTTLsFsmBNrFJezy+Ysqlz6MRZB9
4/WnGt6QfDUIGYzqpVjCA3pNBJm9Hk9LWbhb8i18oWQ0t7G8d5Ri+3VUR2+qWPp021ShyYaT3Lu/
urm5CSMis/M5DhMOJWXgfluscAXfFMa8lznuqSlvSaNk1CrQipDndrmZpLMcRREyc8GtMD642HlP
IXIAz2YKGi4ilJF5mDzy+HOJrSpW6Wi9s9nEWl5iKoPiUAMvCrvK+LVkU7TVKFfnMtPZDyw+1JoD
Bzp8fn9y/a54Z0Ny4jq8hhMGXoymxm8X+EEz7VdXFxdLnHRtyN2Zjh5jJ0OSn82yxl+CAUt+GlrQ
oTbjUJbThZqTLDsmFWmaoy8H4ewzLyhz0gLkezElLgaRW8pqMbmclHCZi4dCjfuBAfi9I2fu761u
JpPEWwUoAk+Id/rVyFvwcIr527HcsrfMd8DPvCcW69WrMJzqKevE/N5zp7yEjRM9F0QT9hnXKj+G
ve6cG29Mb5Lezd6KucNGBTeLdDQvNg2xJVTEgdSQavkhP222xEtlc/CARm24FK7I+Iibm6YH7IMY
4XzAKRxxz7SdX5PvTBi3RF23lJwtOotTu8ghRhbmkN2WVbvzFpoVu73f+jZOMNehrwcmhSCOsxvS
Uj6SCyZos0wl8ee1tm0wk2vt17nGwjCFBwvBYi+qzHklZ1ce6pC4xab0mfhjPeSIa6Vlyqehdd+9
oRovtWe+8dCasVKpnmVrMeKR2KmyutZpsgxbJDF/n7MDgvRPUw94+eacJqHLwDaGgot11d5Lek4f
JJiSPbl2LuK5a7FqbKKNZfeETwPfPS6BD/4icpdz5vbruEx8bDtVnvOiWWMxHMwYHhOBT3RCG9yw
n+aDYRPY3OL5JJI+KL2z2wFGPD2iLAAmaRx6xNPr6ETFnQ6d8qYxJu9+8FI8sRk9cBszkFTEpmir
qy80IpkT9fkYT9oM3tVi5NeEUuHvsygKlnjtScy89EsXYZ7EQsIWyaLKjQwbu/2tydd8XRj/w9go
hKb3uq37pz4yu2I3KSvbjZly8nWvs7xoDy/cUvTZLeADcV7YGbwavjcf7D4wbQq7jBaHGN4MY0f1
hLWSrQYXN3ojd87YeBYfZW+iJw+ZKVa+D7qDqvYH8lDyLeLnd040KiPUdXUbQP1aUoF2yf3cmH3E
znIieAwbnNTUxuxHKiGyoKVKiPqfLQNb9uwHqblsdSXKrS3q4kYN1HBvFcsAUnk2ZYEoitBEIqUP
mZk2hDnrr+26+xD5bJ/apA9uIX0az6TG1lSMnS2AqzWuD5qcB4zn4SLuyTSW509T5SfEx/YVp5Kk
Kf3j82ShIzr5RRaYwndSSxjsFpJ7n5+izufQ+mSGiInyUN8wOVaV3TLIBzNPGNHCGNQpxzNCKr6X
gdX+o+WRKWpBva7UwDWqV6lyuU7mRIonI7rd3PK0n28lZt6ZSBTu/s+YlIB09Ht38H9cIv+DSwSn
+Bro+Ndb8Nuf38RXWf7NKfLHF/3pFPF+c9h1u54Lu4s8yF+AyJiZsJUx9/jkQH4fo/7bLMIC3F4r
kH5fkbMh/4dZ5N8ZjgBt/n04wjLmYT7DNMJ85hOaWvfif2EYkvU0zDWDdnHqBSvVlXywbdPC5bhU
8jYXFeTu3NWnHN/Cz2w0QpRYhJdnLxT+SS5D8lTVIX3QDd/+VTCX3NlC+hddsF3jCmlgNyfjTxjd
Eca+Ie3+jpu0vhVh0Bcx9JFxT/wqv7U517alJ1KSZdTy7Tork4QZPed2SMmF4yPo96Zi9VmW0H6G
aRofo8Zn1YbaWL6KeZrw9IoQarPwG6SoKXkdzcywNzSSRY9VFtaPwh5e/bCkrjIkxE3SNL33e295
NK1KPOrUYVXGnvduSQa9o5N+OANf4PxYVS+16l/upxSGVlo9j6s+FqxKGXtfbpz4IEAirEqaH/jZ
G+L2SFh7VdqcVXOLssB6Cj51OO0XO2W6iHMGXY0XsSp23GhfAO0g4lmWjaDnrtqeuap8KC5Ibgh/
+PbYCTqrGmiuuiAdqzSjsbORX0hZ8izreQ1fqlVNDCf2g8aqMOKBI+uZrbpjtSqQRVN+Jh/QJWlr
Ko64v++msmBzVGgAM6uOKf0oOpo41ACW0uCDMRpwzaf0OawqKD0c4x4DcbkFpGLfhYLg9rzqpkFv
Thd31VKx5Thfi1VfLSJrePI/Rdd61V8JxlG5LDKqB1gEjtdlVWp7KzDiJqmaB2MwnadhVXRJNlW/
ZqhDz/aq9/qr8osUYdwS8N6nnjm887tCIEbzje6pF6jfHSwWe2tVkptVUyaLsCATojOzeNM/+knK
O9Y97aVY9WiM5EjTxadMHa2KtfMpXvfCQsg2PkVtverb7qp0r3VBJSMO+ve8KuG12ap9iNlkg9fx
K5uH8KZZlXPX8bpbV+AjH1ddHZvyuM1WrZ2dPLK7WhX4btXiq1WVN1d9vliVerODdp2v6n3pFWzm
ilXTDz/l/eRT6u8/ZX8speNNk/tERFZXAA5E2Hh4EePCqLz33KrNN/as+oICS1nI6i3Igw6bQdv1
6kEY6fLRV53t4WGn6brD1PgcUTF2t66DRdilB6WC5j435fBo0321Kz1nQP9XVILynkSgoEh39RcN
2mMlwi4exYIZhEUW1G2nKJITEh43grmQ1YbiDqBJie41Rg2R1K8cI9393FTLsUl7c8cj0tvRaWRe
WaGDXMKq1W2DPg93bBf6OxZH6Z3IXHsNRDlfKqgZwBwNod9kkuGu1OE4P/l+6UBMaqiIXQorO3o+
3MJxUQ1tIWQqkq0yek/tuYCYd0XCU3FLI1VZ3xplmL6CMulpIvTbhI6Kvk84SfJuwVrV/qgQIkPk
7lpfnSWo4RSUXl7GxayM11RJGe3gXbNFAY+gY4d2M3IpBRymPXr0Qt9R2OkHm064NwEOCr9TZ4uu
31dstU19RYILNdMKhe+jtvck5lO6mdJp9mk71OYozSeq24juvdAq0w2Pg5ONJPiY0fPmDPRCGst2
oAFMd7GriCA8iUKn4XcXWAC4jQxhZvJealVMfbALO1DtewODTfFjDrrOKg+EDoXgwcXD7T9zwP80
B7ieb/3/5oA78TNtm79q4fbvX/LHFGBZqNccplYA7xptedV0//CMWrb7m0fIIQwZETCQ/zVB6v+G
BEymlIf1n+uUP8cAxHXQmixSiJcG9JH/W32IzuqG/+vOhMEEOnTg2Z4JJhrl+Z92JqUcsTGPUX5f
lJFTkLDCUIg7EkXqLoIp47Il7YU8ENmB4JYkEWU2G5pG/W2ZqHYCR8Dyhw9ZCaBFDnm5CnLQHyr9
5oXKKE0aYShp7fABHZGPzOkeHo/5ozY7ptlNIJs83AqSmubGRmdNsXjRGxqqQxuxWa2zvjjXRWP9
ctIGO2Ak+/CbYZcEM/gknYPS7Tdtm/LsHoLq0QunBBtlu8ROVJl3ZZm3isYZfxzJRYkao03VsVtY
HNd4CUzjW6j9LIbCx/qDmemW1Des3GUpLpoul1WBH79MAE52Lkf3SsTxs0cRhHQgyFbP92pckiju
bBbuO6fjJyashw9pJzl/48jMspueOx5GceplSIB/y6GZvFDflhW3Hu7JWIKpucuFib+A1FHGKtQn
Jj8A2mE9HumIah48BjPTBPv7mFdifk/mtmGaiNS4YaedPmE4pgiRhumk3ELmU6fcT7KbBcvMO9dr
C1+dq00irY7aRX4pufJZRW3tg8Ffy+lyp3ubhRZstvpCEmDEtG/IxmQv79GcgP68hDjvp2Ckotbl
LVEs+ap46kwucYHuKWK/CuaPYQQxcs9PssofJd0BMQtxHefm6GBFFD7ndJH9CgSNVRkGtKPMXWoD
UoeF/Xp1ReAKHvrF1fS3Y26L7XloHzDcifPcwvgz6956MJBsd42CHZS4LL+xCHn+j6mL6FviQ3Mb
cN3iXjS3NXJROpPL2vcNuo4LJGC+ms1oBt3ZLt0pJF/pIXHQfVvU6EO1ynhguWWftaelwViBesu0
QCtFmKNGjrV0L9zUaVbfZI0F/R0Om+u4MUyy3HkYgb1kuLVU8FR3Dcy/wCBxBf5CscH3WiI8c0Zs
diNM2vC2jtbr3RaQHwMTfW/Rxe9S8Ax9MNORWQVlgKgx18ZF8dCW2yTU7a3EdnpR+DBu/KSZvtp1
5sNElNO4m7uGYnaNWdejBMpuBA9838yO6HoE9ehRBYY1QCazttNCT8PRRBOngyTP73ONCLHNgIig
1vLQ5pOdhEECHGnOh1gU7ThhN+uUuizM8H1sG66zbTNezbhTNRW+ZmMImt0MqkXufQRlbtb1WAdX
WlSm20p65kGUwRhnKUWUvONcCiWKgKhtZQT5rUE9tMLUkUAD8yy4JlQxhdO7zXR9gA7bU29hysdF
DwWg3NH4buCa4DNl+K3ehriWSWu0jqRbvM9oa0nHuX3XCXh9ar1Gwh4LMcWDm3QCeIjp0oIVGQS6
j5xE85Pbg5882Z4/9NuctZV/qMzMnk4BY8PJIUj6azLcF4+A78XJPbk8qdJWHW6YzGKRksw6DjvD
unEkkMwlKewHUIV8HhM3KupdkXKaeaPZoJn2xWHRTngugBWVcQhOVF+0Rd4mwINI+WEneERjndlV
VpoY25zXqt2n3VLERN6cB4NRRu2dkSSrHxX2DfuBaOeEhRHtjJzQCsFZbT0zYuax6VQ2r3PppsU3
0QfFV/ZtxosjKvUhCdqIHcZZl8+aqxU7HliOteUbw4lGTwCZzljInc/oKm74H6jjtIDJVBvgSAAh
yS4vNWAsaXh2vZ1ZMwK5KeaK0jXNkpOrno/f1vOxFK/8W3U0ekGHesLlgYtd69Wje22bbqTthJn/
2QJV+aqm5c3lLTxscqmp60IBso9+OAUPvpdbcTokczzYWX8KcMqYbFbxLVeGRz9Xqyf92CTSvYUV
NKpNjQ/Luk50hlyXgU7wQ9i3zns/6PdUa0XC388XKyZjVGH9VeaAr1EVerzWKPm3y2zJR9S4QtC7
OOn0Ae07EfTDu9W8zMfaCYaAC5JLMVhy7iWnxi3eA2v/n3nqfyNDOaxEkIb+9V7l+af+Kv86Tv3x
FX8uVdYwDexWxgw2JL+LSX+OU6ZPibRtA9hGividuvHHVuXTQejzn2zfdU1shghHf4xTtkcDFQar
0GXgX1kf/5YExXH/T2sWbu4edEMyQOhZn+G8v69Z+AQaqm9b8zQxdbwpw0VIrubvIR2at5Qm97vM
wNmi67YEmRpepezUO2SJ/okq5qfeFPI88jBnnREsV7cdjdOcQMzBb1QQhm564+sYrMKx31KV5oa4
kyjS4aly3wQevAXXzUsbN15TWcFpsURo37KgNtsXWdG7SLa5XFoHVQEewDXshBmQXuGDSSyjJBtf
u5uE0AjWLKh0gdp0kxD9SxU2A1fMoKkr65xF2mfZYifRsAsyTNd7+m/t7jy4aQ6hbF09mOZGw1OM
djk4CetM76j96hKEZkJcWqtlynETjaBkB7N3GnOuTAnHZh4Uz8lMC4PaWAEpuDhrvfZr0SThj5RC
wyBGjtCSpS3uQOVvQ0nInsWqYPcy8C3IQ6lb+yY0HWLQox9lNwl1X4T1+TTLvYJuoXZYoskQh21B
+r/tPnSTU11bNc5wLOB97iYz9D5m5fE0WXF0lOQ8ETnqeLHG4trbDQwPe3otVqAdpV24muooPeJC
ZEfQ0zPwRnwFn/LMGBmE+tq64iabxvFNpnWD/0DeO58YvUYRy1ag9QadTLSETVTMenJrAzcotXNK
dfmq1UCIaaXzkRr7luYtI2ZSjk9LOMoNeU/oiPxKDYdqYC/oJqJFWbAPAQCC5X9US/7qV/YvMH/D
zbKyAqMyvSVZEWzrcfhoV6qgaptjOeT0auYONpHa3siVR9h1JjJLvxBKR8khOPbKRj+Px5VhWNbq
p583PrLMktxPEXxVnjHUcY4jjdlOEpfzWB5c5X5W4d7ZaAyxUmp10CTV1mVXdUnGSlzDAWwF+QiT
CEWe7xu9eJvRSLHVrcN9PtrqUDMCfQuzXp+1gCnc9Z7xyBqIku4i/QnStr3zjOGJCgb9xBRUHci7
EBXLu/zYlD4kypyIqNPSCbNB8NoP3L5OnAvZXmBi2LNkdLceTC+McdPP1ivr07CiKxPOjk2ZjlSF
JZAtCXe1W+U19S5NwV7iTQJQ0uJzlSsZk8oqf+OZpNUsuP6b0NbPlgdNU1TlqwFec1k5m7WEte4N
xhvwVHPjlLo4Z70XbY0V1Lmq1F/GhV2dNWyKEpftRqredzdQB8pLrUqCXP6KPxhF2McOUE66Hn10
ZxWy5N+0QWimTGtQmrdzrY2jXZojkRo1BU+VW3b3BJfhYfaU9N52oe1jDmTtkhDTklurGotnSTX9
djAtCqjzorXPzZgKHvTOwN/GG6tkrzMN38eVnWomSt1jYrJ4lvK2SKOVtIpXcv7Rdxyqu5Rq9fM4
5M3RHqZ5ggLGW0uv4o2ptz3fbYlPcBp+WT0UZWhYCTqgHsfsF0sktEWoyz2odrPvpltc2/KDvPJE
ZCBz0WEsRa1x1kT1AY9Vx9hq2AfTZuzqSya3ufAPQdZySmhUxdZMjZ3ncDtio5puzK6HXBwt1QGD
Z76xw+Ud00v0Sh+zpmrP+MpH6s1ecvAOVdliUyVpZvTubWHaZYyuVCC+5T8SGYo4t7v8tRYF9k68
tfnVBqkCvXRciOlZtXXf18lL/9lwEOFiv3Ru1Z6taNg7gaMubDa7R7byxlPpyoAh3svjtIx60O8r
VWZMMz7G5IiBubSN3s/VbF59rnrQW+FdpMMwMFVnLdu0vNm3rPAPYv3UltRJPyBQO/uk99hj91V2
CCp1X2VuvstneZwsxlsSKMv6LFnCzZz4zQMG1g9YLt6RiHb0XdjyIdBuNm1kSZGsEw7v/lyQNzIR
8mxHnRhNw7gcLQc/gtUNvxLmSaDog3Ezj162B+FprcV/0Y4keQ6PPFzDzRbnQTgD9g3Lu8Uw1XXO
I+7Y8xjEeaOxOEmWaSqwgZK7dnog+ak3Js7ObVSANu8scSBSIjiDh2s0cmotDhhRGkd4Jw66OTHu
erSKc5PHqvg4hvh+ocaUUOq54vOzRcde6wPQ4egkTJXQvqtNdoBR/X3uWgWuxRm2MF2MGCw4ubu6
BcsfhbZ8jvIiivE9zjEuvSiWQ39ia4wpzOh+6T54qfOgJUY4UbkgO+AoM6KB4RK4y8Ac72mp12ej
7H+sSl1FW++NpXGrL3ggt5UdNHc2k8mFTt9215hzsZ/ywSR17vlHwwuA3He4R9lqosUTZ9xwdWAt
WxbVxq5Lzrve/7IsmOKbMLB2WTl8sduyvIFhl2wsFq6bxMGNiwnDuvAekAfu2Nl2KstfNOZEe90t
X9JuFaiXiLOMW1RyTVorsTcYQvjtRek3HFrT1qwGcU9oLtlmmG9vJzdUPNxx2zHrf7SW9wtG9U/4
u9W+8hgYlHbfajFioy5l/1rB2KR0x8UsPOrhlxhde1vIooyxtdQseqbsvvWq4iGy247iAXu5KECF
+ykov4x1QjRe8enilFJv4dzywBicpzxHplYp2+VCh5zrfl59s9n7b0Hnt6eRwkF6OQNahbnl7WWx
1BfbsieQp4u7Vc78TWbUSSv8R3AD+R4m6gN2Jnr3qzTt5b502JzwNEW822TBqNGFy45vXw1l8cHH
vhyuNHOGz33g8bWOOT+JkQRwpaetUUUp1/9quveGpPigUfLJ8/1pC93rFky0PDpjmDpbvdZeYDbi
F01ThfuC4RQrI5emzcyiyF0S34bVHKTrAh5SwNKva2hfRfiMW/sHOFDw3TOvMwYkq71TeAePhACD
Y6C98MtUSvMDhOj3okuGu8V0DPQmTALHohucO6/2FXHVQjecrB1llB5Q4QiDM8slz+MdYdaPfRh5
5FhNaW45NYF3JnaHi92V5O0EvX/rBzXlNUXGXDvehX9gu+zxkWn8oT0Cd0D5GG0e81zunjqa4LeA
iC6QNIp31CXzGxrAuZoywiRFm6W0Zzo/Kl96T42f29+tlG4FzEfoGGQqRqI2U0uxaV5mxRhjN9Df
zSqsgHWO8mkhMnJKODyvKjMq+Jf+/YJdPsFOHsSKxwGgbmMpeDv7KvhBvLjeZrYM7iL8LG9eJ9wr
Lm8Pj+1U7TzWXtuu7ZYq5sZc71qiJY8C/2q+nflV3MKBAuRsJq2HqacbaQYX4VDHgIvnuybMq0Nq
iWKfBNOwBwCCfMn3dRiEbxwKPPg1/Ikqf+M0K994xI3vxFTNp7IYSA8WdDeZ3sTEm/T+GWoti8fc
kADYCdJVrymQ2PlGGTOYyiUTZwA4fCAyE685ztDojLcNIE+trc+EMdW1KsWSYUrxMLAueTNpW//h
dZM6hrKNwLQWw52bZuKldTxR8vlriyF2esrKay/rMPv2yytB8ZrQDYD+CXwTJ+z2v9g7j+3IkTRL
v0q/AOpAi166wyWdmkG1wWEEg9CAGZQZ8PTzgVU1k51VJ3t637WqyBAkHYDhF/d+lz5pjOIlEg4R
sRUMAOy8PA9XUejW9S4kwemHSjAkvaalkS/xFGrerOHoRjyInR42yE2wMLuEX9z4Tpm9TYHyDYqV
8bFamtmC1NwY11Wj8zeib5t9h8VlnaZpcvXYpsWkyKfhxnVLuFGYMesXM9HJ/cQfPeqa47Wro0dV
Uxtj/B1/woNvYyMLir1PoMxV11CSVs0kh81QT/WTlbEtJaLIPkBXKy9F2wPghCgFZ45gdGEsgLS8
Tnh7xW7qHqRU18XegtearF9wZIWFjqhZkO3YRXMcA9zntnCS+QE/Q9fe6jRjRRalGjMk9BV4gxQL
tciiGT/IONq26D8pN/NwhLMQSOU+tkPKEJZjbG7DoOuPRZTV0YY0h2m5qrRrbP2+sHaEvTZd7PQZ
56gO8QG3ve8ch8z3XlZrBxQqlYrg2JU8iz8J2kxi0yiS9JJP666TW7grdnaYKiaNrNu2JTsyTp+h
ay8TsODjSL78g5YDvYAljcPiMQKfBkDYUnXi1HFPxuPg5BcB7Gyb2GPwVTND+mU2yNA2mDSH4qBr
8dSXUZK/QchhTEwyAhEmGJLDflnWrWEY/kYklx591n/kiw9I+yX2zuelUOYOf8ni7kA4Y2K3++XD
pLAmFFasefcVFGBhHlr+2fNiy+FeiFy8ZtpFs60sj80YoHGbwW3sZRYRMRaQvV1a9gyczITqQJb9
QWMyQMVZtDeuK+uYhaD7o6eK3A0a/CX+lWKX8q6jOJfzTtvdsAOefAJiAAyAxv1hSPNo35Wm/eEx
FDvWZQcXo+RkqloRMjRvs0OeOuR4tt46J6x9Li/88Z8Aq6YD+p1bR2fAxSEarHaHTTeYuHdtez5K
q5KUUmN6KWlp9caCULvjvpF7EWlvB1iL/oab0iR5IM92iuhllOW8xhNtlO89NT14waA+GnnixIbi
TdKQ7sZ8rRr6rWEa4PoLx4Ee70ILiALjFibG/CBUdhw1wjddjmQgswvAUwIgD9Ralv0WwnevkyQn
BkHI9Ji0qEnLnoN/xIU3V3hSlq6qd105TLx01AzV2YxuJo2LoGBHfSz93MMEb3Jg4oo756Z1F2Ii
2SCQ1+12FOlHHzQFkA9cKBR2MrwpmRNC3DRBg1aJuymqyHlL2Z2h1e+bmtDgrH4jr+VNOqyes4mI
DEyAJtvt6dNE4noMc3MhqpWluEXjiYTQIwxI48IAmuYwfQhSH/1Y9YHoJttNXC0AoPpVhDQRKWjK
RX6Cx3/tC/z9lT2a7W4cSGLbaMfZwQOzN1UeJUCte++jJJ4Lx5Ppb6mZEXMZjcYz09m88xiXyksL
tIC7pQ8O5HMHCM/c/FIBacZi3ZtmPLp6DHeTMKebfqDeLszJjuU6/tFhL4A9ywr9LWiltAjN3wrI
875AAXqs3QE5nyHt+2IgfLwU3a8h08M5IE95gzkwODPXirNsFqdQ+LCYbAN2ObbU+6XM0n2ay5/0
a5RiMFCwZi5FfWpGMZWokfv5ZYLZvGHecw31JXmmlHrKDSm3QTcEVxkizhXoQuHYEuKlFqzoyIC6
uJnG98iS1wqYySYr7OfG4MgrJkbLwu/CrfKc8IWZdL1x0F+z+woBfY6J97S0JSnPS2lfNXN2yY3m
bUC1fATE8tj57PQ4SRFXUh01qWges9Z+w6BTnZypcT+xhnXgkjq2Dkb9rIPQ+RKiNuBxNiETZKYe
FN9aoL2F0PCAEpdxdIv7Mx5EmLxP5DxNGz1NHQOKWT1Iy1pa9iswQQ4MINTe6905p/ivLXocOI2E
VUWg7GoPVZLjYTooJiiqm7DLBvJ6eAZ8s+zONgIJteQplrQ0iblUIrguC0/cTr5LYW2RNAN0tMyt
jW8vVbObQmJNd8iTBJHZfnji//BbJelAdmo/uEXL4RHm2TkSZnmePV6uOCx+AfIc5QEhDVoB6Cm4
XIo69ip9XvKg5FG3MGMUzbZC6IJYcZ0FiobssWgMNoHlT+szQZW37v9sAqBIJLE5EnzdTerIducY
TPI9DZczK1Qy14DXn8rUuE4iEueWCsMWyXFngWFvjx4q2AWlX52Fx/gPZWi/bSj1t1Sm9jZxJaKm
6T4q+k+zzrnjk9nbEY53L91VnlODASHD2wYmPGQHehcGiEtt3CrbfWHT1l8NCb591YHxS4EQoswE
qp232NeInjHizhv7UzOkJpOLAVdl6X0KlUT3aNgYwyUq32bt/F6mFpOzYXb2uEbzTTE4PxNvsh5V
CD7S1zOZPcXYqt9eH0yPnH32xve9bovGbDx3kmEUG9Et/hX3uupCgzkLuvNdZ5blMfKba3eoWMQt
ODJjOwc9vgOgWQebwszKs+T9aEUA8st8JkfAats3D2JUHZdwGH8BHoFYhqHA+GhZZd6Ss2UcC154
pKAHgT6GZdFdWF/bQJMJ/Yt1np47g423U8/zT+osHq1U1B95YYW3uE4T9hwZUe+5/5XiUBQYPI3+
LBlD3y8aaIuXgxfditxUP0LtjXe2nbnLTadDiCEqqNsDU9A6g3/uYCxcIsTlpGMHCK5yzQo7b0Dv
LLPY5wJgimsmxo2Vdx4kUF4G4C2mpzn1flAheI8ySdlVyXk48hzMOx8TJs1V+KywDG/wtdmPKbiL
LUaw29Dqk49aNwaegSTcoo8gD76iSTeuFOsj54IPAmLpMGHiIzZe71O/a0EO5/54dhvOn40/oEU+
pKQjrEMiNoaKWRg1Te1bm4bmhvJOtcJDot92z51w5ZWUYTjB1QwiczOazPhmQmC3M+fCGxvEyLlR
uWc+sUjGLhYidHoZS0TVPMYJQyMG1PDlmrm/dkYxXgLuHrlFpzAclGxy6DhCdDEvrJUgPaZUTLPC
6GYPRM52w1oJccq81aUfvLtdRoRaORbDUYToFqRBnhZDERfkbGpUYFtDRz96oxgYPpHq5m9ow0gm
sI3oGZhv+ullaQHfKU0QHzFTmx9m7Flo43nQdgtRvjkFPY23xhu/pQStRYwu+0tRXu9YEdwjx4Yk
zYruLEofSoYY1QF6hrzXiBRfioIKPCZ/uqZf96y7XrYsuCs5hQ89rA8q3i5t7yqwJC/QKUdCNyRz
GTSj4TXRNcNLKQzzxkQleLCB9Ec0r71zj1cuwBSa0L508MCuDCOzf85VXp6HPpwebdtZcy/tkacU
pB0W9toLyeVBYJfFbFtZxgVY6uZ4VEwFN04XpcUNE/5V+hB1TnVVQAvz9oOvPK50XbBp7FICgMv+
bkl7F/PJLGx0GK1+wgiXnuHMEOVaZfNXxc7vLbF6CrXFH0Lcu1Z3k0VRnm7SIpcvo++1e2Xw1k3B
uvCyV21Ms5PvzLQvDsJQSFMYjV51iQ5OkwL4K+BeX4TVkLhbBpZ5aZdW/Rhg2IAI13kdZwYwKL9z
E46TwbgXpRQ33qzIAcusdEf0Iz7m3nS3jkCjtjE6NVyHVe28Mr01eIkp8WRS3126Vqr9OFD9M84M
mNIY2QPJ5tM2jFK2sOwyUJ319TUpab+MybJ2HE7J0c+8IcbUaV1HE4+GU9jZLpfOqc2s8K7RZPep
2ZvOvhHgGfSTKnYHuo6RinHLvLk7k1k2XhtdUF7QR//ERGHtJgJQ90U4f6RzzebXRX6DBZCxopXU
zMq6+RmvVbIHnZbtCDoENsyNTkIbmvsJE+yp7FtmNm3ZYIiNwiXOHA1d18IVP3gttSykrLe8cknj
QMt6RJICryyw+vEuDFrmwBaYsbjx7Kl60F4GFSjjZVN4ZVsyz5rKixFIKOSsb5ixWlQabba3ypCc
1naBJbTw383kvnf0fKuGhjnwVD5Hvf3qrDAsz2h2IIKQBCLzjRrEKlHKwkOpjExRA0hxExjt3rZK
96gItmTP/rCEuM5b1/O2EcyBDbFat5CGMNMU8kUQUnvnp+MxMWw24nI4TIs7vRuaNYjtGK+OaZl7
c6FCXpM9DgJX/Kpy/KijQt6rUd6PrU1ghNnCOdtYayOYVcZtCFFgm5h2dpJszC9QfD9d4iquv2Uf
Hec/9KWF0DTgX6+D8lZ7iL5MAtt1V8mX/11b//+srXEn/jU08vqDLLGP5vOPm+t//KV/bK4xSJqo
9kyfWHYTCgSL5n8KAYMIwI3pAbjBvsjy+v95J6Hi8F5EIRjh73Uc23T+7+IaoGwIP9gCsQMxflUJ
/k/sAX9SAfLl8SKwATfBEGPJ/LM5oDHHokM+tRypcTyWP5PbXFL0RT9q5BFIxLjf/7DV/zewmz9T
ePiCAckZpse+nmGivwKg/+BGIIOS0nrx56PWRXeP1h3ot6/yw19/lT8Ddfgq6yoez6nno4H/s7hx
8Hpzkl6mjwja84OytbwvWwZpOVZoVgGKPrLvVIwDwnjoVaB//PWX9yK0on9UV/K5YvVCjeDA9uEX
0Z841uM4E70zB8MRY3aFSFyx1KrYmx8nlwECL/DujJwbfeWM1draCNabayJmTpBAbzp4+6Ao8VJI
IP0yQs+hmlv4xUKccvvZLvmzVTvXqMsqY+FUEQVzGA9tMTt2NghfcpjLB6cIEf3rcDlmLkVdwsyB
+E9PvibQFg80i9glRWrx5l7RnpLeJQDbLxEZobYQNx2bvyebI+xucEaiCvxefIS8IE2EZ9P8lSGR
309NNWHNA4vSM3IGTW9U2y7JQ+RnnFKXDMbte0ah/GalJn9R6Ty69GQH7TDiocqecIrGUy/M9sRH
xRwgtdB48JbBhnwAZrY2rcGa/4AC8WkGexwHus3YiizNpXUjpgEkC1UbEeTdPfoyjPwMHoctHTRz
RD8jEtzR+TGhZomdJO/O5WjLe7K/kvPCYO/gM5s5fYceWM4wPReE+j3LYvEfuTr2jnaePG2b8OAR
IuKvuQW7nwZkU+SqmX9kQ9Iyhl+4MqxwzCMAZp4hRUiSMzRo/AD1HMHVzV9qFPMPs+OvMKPrX3zw
d5dEp+5JpoP1NFZY4RAVNBfdttGlrkM+Ed4KVDZuTeTDBiOcucGfJna9YJ+umsnetRK0q8AFuRmJ
3N4Wdtv9cqG1b9LSshywevaSHhE2oBlwR/lL9zzOoTEA5s/H6tSGXFwU4wpFV0HaXO80XQN/oa9O
ghke4Uz0UIFLMoRhJeVDCuxt7zM3vnGxYIMiSKffpYnFH4Fdua8r0+TQsNr3XMvpOeHlex3JiX/K
ycgWoAHYWJqfOFKGuEnK9WFHt3/7nQrjRvwsvrsmszASJRil5FZEmTn9tmiuDkDy3NvU5UqQScB0
GKl/XBNFCMpSjHyu0A8/SLz1MPAkBcG/mjiyuM2S5ME3E/nLA0xy3ahs/oFUNz+Q0ltCCJJI5gFc
fZqFbz2BblHoFQn7sAw+2z7lOhbj+lGvtyjF8vR77vjpl+/8FMkibuP67XyAVjd/AU4Qb7D7k3PV
l2/KAPef5R002vDLHCNzYsZfI+fpk9o+Zb33bhJluaKjRib+3Jsb5jf5weaVH7tu9e4mwfR7cANx
wwSWm1ITr6UzLhRO74FNrytuBWHTrDaUdzvOifXU5L14Gz2/fTdYp+6WgPi+zk7ad6f25qvCMXAf
hmuYtFGQ4RWiWfxIQ3TX2xzXJqhbvKHfP1y4jl76tjceNOLSgZYUU7oK556qxgD40Q4WGSYpn48F
WvSsq6Le+srMj0MLEnmrEU0cPJ13vwRCVC4TzqhgDUSXr1ZeRpfCnANmbLYjbwbfTkP7JSwjq/Tf
kKIgNMjZF77lVlOX6XFyloa2c1gozgD0q/F6xuXlndEMj+6DU7IZla6ef1hMfbaQBgH+Wp7uYikX
f8996MHKsW3cNq0eOJrG5oalMP5q7rCza5R3g9kDrzWrB8Mbb1w0gXvQJ949vRBnZ0COcOel5BEn
N7UhiTAPeIhSe8lOtV3+QJtAtbwGao/u/DMPSbd3p/GzzOz6ZDQ4b0c3O2ULzUZjjeLSAi/ZVR7l
HyHFw6eVo19K8/4K3GSyB+RknfVSRrE1d8G2Crw0TkWa37iLS4RjJKZ525G25xchi2WYuHklm2Uj
okSeXNuE6WRoslXN1NvUeQm6p66qL3SkA1ETgBEPIzOubeQ2DzNI6J1dG9FVkaXiuvcLtfczHliJ
HPwqnxO9G6MwPS0zF9K2JvOExpdRJMKtLcvEcNcqgyn2SiKdGKAzqgkw+xkoM5SXR8cxtR4ZJ5K+
AgnuYjWRU2Fr1sOvXijlbz0ZGdipgH2BdayYJCOmCPa+pd4bZNCXsSf1tbHN8ZQqBN3UBUwSvGQl
RSb9L6dV4yH1Ut55vMDD/ZTxmoODPDCA9uUDzgaLDUPZI7QfMwAmJUu1KNTvoUdwDgMsfdXQ8zIk
L8s3utOWLkf784HgeVYJgY8sGTh3tg0m18Eo4sh7qjMicEfPCU6C8xUNN4cICopS2EQy8Vxdu6Qw
XaklWQDdmfbJ1oJknCzjqerRCpVy0yBoY8PLwoLxqP6xKAd+S1HTuPXNUVUxu1bkIZ2/fIjK9E72
XC9PohBturX66IgeKjrVDNPu8pLGZEpGeS6x0W19u6q53ZlrVhCPdz1C9PuAvQDFAXB5elRVo3kJ
9xKaxc6IqmXDYJYRMKaO18BP2dOZswLJNk8bSPrGHpJai/qkvq8sg3c5s6NTnjuaTKtpilMjZRQR
ptahwvi+8x1GwuGkAcyoBGVv1LogFpTxUA86vLHkMp/BhE3VxvWizN1Jv6t/u6m8YfkbXCI92D4K
MMWItMKHwuA0K69Fv1gnkdWke+eZ311V8LrfRtg2DDw9BTPMVsCRMkyfIRqpwvwt6rqmXQ0aX8cm
4/TTAloLir/RHciI8d5UNeaQA8q8uLjM5X/VTuGb11bvToiBLHjZ3ls0meYRGQCSLbBT4CvI0Sn3
QeZNP1us8duhUmtdIBiU6GHN6ZqadhcC1rqCHleVm2QOCjCl6PBPnTN1l0j2rbvtAAKBNWy9/KgB
tfXwg1vvdraT/LjgL/jJlMRAJC/mcr02hAiuJVJROLyHKms5Iv6D5WYnHoezGD5DAukFXjEEHnuz
7O0UEWY4fzUVCUpiNpIHUQbrM1BSJgSJKZI49YgRCrIc6HMmvNslz40HoxWCHzd3EKbg4g3jFG0j
Oz86eCiPWvxkdL6IXeZxkayFt/M8UhX+vfiSuW09QUPpP0URFGRkQfSlTq4ThDJ6nu0dZaj/qCEL
Mb6jYGx2NjyvuMhsZveB31yqjtwndPwqJqOKw7gr0gLgLRHcceb164K7bgmOSaPxObed9BZJHoAC
zxc36fL9XUTy1QF/lm8SKddDeannr6GgJsmJx6rW5Yl1xzHYfDrCb5G2p2QQ9ZSJZ5+mnq3Nmm41
92I+ZDCkn5kXcO0saYQ4YOpuPqQ1BAJy8fj5EV7Eacq7vKXYeiO+uN7281r+oq99CwYW03bPj+Ck
rvUU1nr+CmdBjsaSoOIpcmAQuernDYIadketcKpTCSfp/q+bCOvf9RBrAiH9EnsOTqD/2iqxRi7b
NMXFkRq2PCcRhyHlcNBsZSG7+2qtaBYHjMPEhXnv5y6MG9XwYY+odv+bhsb6cy7P2s+s34kTeISj
knr4X7+XsXXamszL4ejmVP5bfxm9WzAYNll55JjNLgVhFvHJMrnXdwFICTCGnnMkhuM9TRpuzAbm
Xe9M81WjhHwdR9e9nXJb/1BU3H/X2P/S/5n+bv9Ni2nRHP9L8xVauOl9aK946f70zSL3LoPJcHqW
pg7QhZ5E31nwoDH1h2s3ctfxKuIGsybu+JJBZWzynjqXjUZSKKibA5ci6K+v5nfL+YfkFppAgG42
E16+qcD9l8Y3HSX3CBafY107qCtRDCZxH44SlDMr5A5BVczRvOxmx+HFk4xUUIWgeQ2y9TF1p/Kh
UK48O5UPGCbx2k/kIcF96KdiFw1yYfbE5JC5umfEf/2de//mRgzwLzK8oKl2wDb9qWf3RsMRFWPx
I2R4FsQoKYudhNyyb2fN6ZQ3Ko4yJ/ia7Hk65oio94Zlf4SFeFFN6uxybCE7w1NpPEL6uJ46231j
TtUAfgF1ghLAeWe6mOlrdh/NdNVlWUicM8lvkMJg7mge6Jqj5JhGuXdrWpnYgRujXq3q6EIBSRS2
duYrN6Oa7+SoEHpwwtjuaDxMaec/orObv+owNT2Wwq4L/7TnjPVdn7pXtasEhQOMtF5qdpplhvRp
yR9a3PUO6dbImb/X6rpZ5H1TyfVMidayHcfPK6RZSGoAXB9dpxQ7WyfipnSs8FKMRHRPFiOHFHHW
c7ogdYY8aFfvnTOW/nmolgDUW4Kq40XlDKUN3YMlIEEsM9mgOyQ1HlfbOqh/zx6MHqqKOzb2M3t+
i+B5ZsingIV3egLZl8csq/gPCQU9uhDoB/42yX2InBuPivsKW1j/SYYbeREueVYPGNOKJoaBy08M
2QZYJodwtqk0pXywrt0NxKAo6VLzSPfNERu6/YtZ0GraDRkFGPUJH6gjQU51R+MWZq74ORdjue/y
IV/d3jxPpeKOJA17iLPGH58RD74HHf3joi3xFqrKyeNuzieaSj67CNRLfl4WPnxeOsZDV9jOyeLF
cY88NT8kJRGJ2MCG6jR4Yfuh2XN8uCQwUO9XNmtkzfVEwYyIceKjn6UJWVLR9PtV07+wkexftLac
k6k5jYa1t2uyqEJUNYAYdJdKk1hfIe9EFF2fur6ga2kCYhzTPLivnW58Ni3soOQ7tx9e3+UH06XD
Ehbdc9w1C2+AobV6+HwMlFjvi5sBfCNPsMtpMiQN4WXhQGeUuC7ym9ZbeEaA+TTo5S1+czAX+QsB
MJ8KOKdNT3e4ATqElT7jnSgRwZPioXjl6Gh9hX4ndXozEDAsUfKVOIrwYinGLNAlo0tqQenJ54D4
RByoxKfV84HZsbdtw2Z6JluK9l4RCBWuEyAIreKmZmRO1hptcqia5YsE+3TZgUgSb3gx7yYdiJ/D
ONBumx7Y+4b801pl/tZy+UcbYy2c1+9auxFDLLIyuDFatMOX2VHVyVofVb2e72xWVSwYlrx7QAP2
GlqPzz4VRwBoBSYja/Oaa5MGHtWPvEdGw5XBtMFtu76L2XM3yTrrmaFmEtO8Fr3MdRwISwxW+enw
o14tqT9f64np2vdtaK+sZG5vaR71aMzXbsrEw+lnef898SFtg9AlFZBvYDE5kdB4TxWGzyO44Xpb
hbgBxwT04vd4gJxDPgZX0tkycOSjXwd5Sx7O+5KN+VZl2Rdk8fl64XFrtnpOKUaUZhYWpkyvTKHL
ByTzGgorhDn6FEqysQ30nQTAcMww2bBPUGZ10gs/kelHNkMcFBzbNlKM4BIf4V5amt5WjBgyYEEy
zmBwhzV2BZWluvZu7dL3Hil4zI7B19S/DAWUFM6wUr6yx2ZQ5g1K/koLJi69Ocw/4H4wt7G76mSs
wxXHcznW6OiT8/ekBhkysS6UGt0Wogv/Um0z7JELR5xj8eW/5zffL0ldMrtt2sw9oUX6bZrLWi4H
BpevqimWZG8i+Pq+NXNGl8JlNNQgQV6ZLM2F/F/iSPFoXcKhl68ti/Wj1afM1Ma1Vlbkv9xOLp3W
NjUHDnfD7j/bKmrfdUqx05kyuqiAc7ZVGR9hBooYxRopkiig4ZH3tE+7Ho/hEapzdFnvZwkpY53J
tP0VWY9MJKM8oOYtO/46L9H5KieK4Clbp97UJetbgAbt3Qq5Jdxl7D9HSah7ZiXpbTCCg7O69f7B
NX6k1WEY6fPjJOv067u8DSMmpGnZlA81UOr9gm809tGOPn2/G1h6QbsK0+yW2Nd17rSypQ3PvQ1S
AxBvxHad9F3KEBRi9pNaw1zXgLWt31IJY5FAFOoX+EF9QpfykQsZMSA+zbj1L4tDFClm8+pUr9cg
ozx863uEfvuOlWVcK/SrtptOz7OiTGYbGV7MtrKfjLrhsOUce237ULxlkArPzC/87fdIcBoYWoY2
8el48hXJ95SfPacJGbhGj+OdiPW9bEH9jQPNTr0yUwbHYQra4iMjXmZq36GsMqBWzIydPKFVGCic
HV+q2Ga4vONlz83zfczqlbTN5Gi+QoWYvtDVo32Y7XrtJ9Bn4Q9y9F3H0OaHCKjaDYjTgL/gZqO4
4HjLJp4jqAa8tfxJ0OM53GuGmTxoxbzMrnSdo1Hx5FmJiiHielSyolszch2sCyEIwgqFG1MvA44Z
9mHaLkYmPJOAtrbNEMzXQWRZT44Mxt9Bk+jDwLe+aSjwnG0OdyUWqAZ/9nVHySH7pToVDQ8ZRqXs
FkfA+zR5fGpLYDgnRMc8KlPJZzBUJt3QpOQrVUmBIUgDbdpUZgt3wR69nGxdk0NWScqJtkX3CFB7
jqeRCz4DPboubUbq37/8fjDnlZ+wMayx++Up3qn4V9wT3lp9p23Qi4Tg5QeQZjzQOVVlGqzq4AnT
7a0rAqxZ5OIt18Jf6MhUMO91j6fAXVp/R6YKP986KA568e7adKZqrQJmLWnJ2AOPmMEmfmJ8OlWh
jmPovi1dmsXLuokZGKjsCEPmi5XtGJ7xurSb73L1f4kl/w2xBIOt9Zf5HY/tOGT/sf3ocAA2H39c
WP7jr/5zYRn+jWmmGfhsLC3PX7eS/3Dahs7fmKx5q72V7eP37/zTaOv9zQYy5oW24/i8+wNahH8Y
bR2b/Sf7vgBPC0TyFQP7P2C9Aoj9c3MXgDNjo8q/6TvWvyS1jhBCG9RC7VFPAe/AKCvRL2KgiQ4Z
1J+931AobyEvhfdR7jAxQebEs+PrNp6ghPHacEaO/CR3Xvw+m+8gUzaPU+8n75Fr6TuxgLRkkbN4
R9GtQwUaY+8qN6Y2Bv8KjUCtqVDxYGjkKvQ8kXOBAQLs0mpJikVN7kApkpXcSXo9pNPzrKxtOZJi
Fi9T0Xz1NbawTUDe7L6kqr/NrELflVlCUEGrMWOY0nDOUAdW74zvIaI1nAwFAD4EHk+yt65to4Nq
NNjAC8bacc6KyCwSBnKzgXkvpze6qSCKcaYNv/kqa66OSy74NhmbnlxxGsqMf7iadzBAnZNOGr/b
ohXCR5WDnDzm61p1R0BE/ZVzwY9e4mloD1SFuEry5HPx1wi90lKsBxaDsXHCd/bigil7aZRZPkCn
0nesBLJbNSbNE+dEeztAr52voEWlXuyONqphME802RW24oSeXAJGXDIR3qNXnpkhCj5IArlR5EPl
IATcLXRwv+QLL+I0DO+SimOLWI3OtOIkClyUQpVq90FYUw0uwUmLWtyWlozuvB77zaUA03fEQSz2
U0vBwMkuD0uWqUs2RmCdsok1au417aNlyfDecLlbipIDLZpD71hbTIbqpLOekpbQ+nzm6pAsTcrB
GLS3ZScn43FxaxRxQWGBTVBIaatydNE22V5/XAzWeS4+ur3T5PKnWmr51iH2eBHmDF4jWqTHoDz1
yGk1avBYOFJJdMZhdq+BhCDrd6NHu8vTe+0sGCwIkjAwa0z0ywnDR8bbYBpwQRvqI1yYl5a9hQtR
OAHhjLMJU0Mj1z4mARUvXe5sz4c8GY2Lnaz1mUI9zJ5Fhw0VEWC84ZR5paeoRMX4EED7KS8odqI7
ppiWs2Fu7f9orNm9znrDVCmbZ9egRiwKgsypobvFOaR6JjWLhVOhBPlzfBDdcfbyNnyTpOhsDKIo
5DajYkm4PgY5bMyoR7mq4cNwn3bWYqOgaTsDQya5auapknLOX3BURIRR8b8Om58NXpjYl0emEShA
y+Q6qOvpKp+G/iWT9Q0h4umlGus8+lVA+EFGZDtkfhvntDaDJg4Qrf/wCFzZo3tEvQ5FYpd0DGhN
n18ODjW4XFL1nA9oFo0oa6/7IpOsXoeHYrRQrFXC9qG02+zESu6hZ9bYqX/k8TaemHQkB4D5CwAZ
zyFanlW2iPPClivgjpHI8K3wa/gejrOZ426bRnuMZwwKVwbmqVM7mvi+ouahXcLLUPTJqcCOt43C
Vp9VXiBDhS22cwfgM9RZB6glxqdHFoyskm4rk+WgQ5Y0rE2tzSyG4Kaf9eNAokocpAr1c+E9W90K
Oh4BIy3z2N4icQPtjnx+Yt20IXwefq8rWaJXCU4h4WPqbIgWL7zmiiCE/ncxBzfErSRvsivVUStZ
4emawttiant0+DhF2JFMd9aYOFSCMEUUfeXB9RciRcL5ULnmsM2YKe9nq6T7NfhbVgl8O+86gi9o
RN/ahG6OwN3bRXS48MoEDwUxOKXTdgeZwKEq4Khed12ibtlXU1L17U/SV+QBiE+4y5M52bd4VeDX
46wnMlMel7YFsTRNxrkg7PgKly1rkCB9b3Mbk60Ff6kM5iYGU4lOfGi7F1VIdSSxY/hB4N3AjaGM
Q9rpr7HzqwM6vHk3dHRlk2Un707psaInZsA9+YVLrI8R2uZp9FtVHp3a9a4amYs9QsZvpUWL8mss
3TMZBdVWG0ZwP9IYHXLy/VCk9xRHnltzV/hLcDP3BBJusJTmxS6U+fAQ9TJ5jqTHI+vVyY53b3aD
MlP+bNpVEbfovHwVQVXvrXHqUIGzzar7ITq0C2tqFNTmCxZQYzewFt22dPo3DcicKxasHeSTOrzH
Pt2wIdTGbb8C9FJZm+icgUGmPUErLJYtTUU6lNbZ00V6ico6RG/QeJhch5y+mNK3zTcSAEvsKvyM
3rD66G3LuXEYNG2AymhYReCSDgGilkMggvJsdCkTFJHC6TJG43kQZv/CHdew8RyVuDKd7sFPivZe
/x/2zqQ5cuvM2n+l41s3HLgALoZFbxI5ZzI5k0VuECyShXm6mPHrvwcsyZIqwu3W3uGwLVtiMZlE
Avc97znPmVv9YiZpsXZb3uku4zKwYHOPRuOPIrL2hkErVt9YGrweJ/k0Gyv/7CilXNsRzFOf9MMg
eQ7a07FA2jb9ZKoJLAGfeSzZBNxFXup+4McLNxUpUUQ541Xzuh/0KITfbMMe0cMKNmWWfGRo0Ag9
NQCHTRZyPaxuPkp18BgqazeaySvdKu+uUcvdXNI8ybKQDqd4+sZJ3eOAXxprx1Fvdc6c05sY8KMx
3ShhVJ8h+/9Vmmjl2nDNZN8bXVH6xjxZm9kOxE3W2GoDACq9LYR9KcK2OAN27zZ5axAOxikTt6gQ
amDeFfl8Cac22FQ582oS4ZtZc5TifIHayvhg9tneEcm8XnYXNWg1bq6pXDIfrBIgdEAhRV8zCTcH
8ZuRpg+aYZdrc6j118hw4j08AedTCXXX9eJHkNdkJeLa9zTnBfSIzjSPBDimunP0pmA+V/oSZDDr
F2ht1RYY+BF0J9SPqKqoiKzBJIU9XZzjlBP/qOBLoqZhzXiMhyk9Z1zz8B1swaDdeDsjobWt0pMd
C8fqWLbjvTVHDaodRoCsR1KJkvmj5fzpY1gq7wlb4dVh+kKQyFmIZlPRb/BLkFYsmnw7diWWZc19
DyCvU4EVvOi1NK8hwmV+7srbWrRcV/I9N8iKxAz/m4o5+oRAXZ662vh08gHyufggMFxHtBHjfhdF
M+xdOhtXDW1S2G9BbfXIVTtOLM6d0KYQX+eQbEHFjNdkSoIbFZT4/8t1maldHOkXOsSAVDgVl6hw
Qyyvo7EGuSsuZpU8jhjG74KlO7zCzt6taCQv77qoA87faCuHTkVphyVq9OhSetRQ02rPTy1j3nLY
rEVxTW42RAH2lgL4H9DG9rWRZ6tI06/pgbqeaVHKIkJlqiHrUOWvKsNLMTfjAy1cN5Vor6k7uuK0
hkPNBj9B1n0kOwu/Nug7cigJH3PpLp0oEo4WK0PHkueC7d3ZzmvolcSfjclBPdPSfL4xVJH+B1kN
rD1up38z+C2dOqwO/zVa6UR9z1/ZSr99ye9sJesfkmM9cxVIFDoaBW7Kf7KVmN7gGmEStVyBuMmq
7XdiNcPm7yOeDZqS4wxJObZbAsfl3xnxhPWLKZU6c4+ArmsKvK9ASuxf0JR10LpZEo72KV+SBj5J
foF0JgheEHxrtKqtufjnoBtWaW6WwaUkYyx9JXVNkWLmFiDus7LWtfzYEDhRUDLmEV/+3g2oIvU7
s+cqdGoit5c0YlHnbHPV59ZwafU0xk0yGWQSfKvR7Dbctk2W2+feqpv3NBxuWyt2Al8YGlJwZDvb
zPLYgzV1uEgf073mzrM4E9qJK7/2RKHXK4psk3lncAvTz8WIY4GPq04+jSxw3OwzyhLrG1oe03tV
B95Lk81mxEew7pY4K7vqk12oKNiUk/eNUgKr5FtM9rwZKVLkPIHvuFiZTIubBfRyndaF/VI7zsDh
tRxe496iKli2zrbssIbGKqK8h0Mxie3SjAhbtzRa7dI5R6HqsuiVlD4etcY0qHMoOUKXnvuejdPF
JV1M5jIFPch/BFd9Z5vXsYz1PRxTsWkTc+nYIKTCU401eJcgEPo6oWRCLDybVkhKHi7TrqRpEXzJ
RL2I7PekXvObTnTN0xjlAIZhfO/m2ZluselPR3jKtHNxmoU1FNC0u4+yJP7gepC3CT5Cc9OXhnYd
5YW7W9AK+6YcBdDGtniIoDTuZrdjlcwSzye2GlFk7rbGFTZY41krM6Kudm2Y12iL3dpDrPNzmGOH
PhZEsls59RxArG4jjIK95VJjO2jBuDUHakkyptHSn4J6fiWyX21BA1DeENczmqwxv1Nl5mD3E9U9
ybfg0ml1eS61sCNDMGvT9djNNpGN7dhbeGNI9P/2321qWJDZmeYqCJyxnjuEuuseE5c6JrgThuKY
B82QIUK0QZ14W0Npd8xlLh6FHr/MMG/0KBD6+3+ktP/LHdWxTW5J//qGykKpVG8f5Z81tJ9f89sd
VeiL6GW6nieh4LI75/78zzuqxx2V7TJIftf7qZT9fkcV/0BlNrEsCMR6/Utf+/MdVuAnt5HRTNJF
fwv+ay030D95ERbgnetAE3bQ62AQW78s9PU8qkj7zdqJOrXlchKeB0jzm/rtivt5/aUsqqJk5zRg
FeUZtm4+bMLco3eoBXM6WRUCgxe4qXlVaIbJBM2EH4V6wuyYqbjZgbEBdbYj6Srj+CzDocfXMPP/
Boz59cz3etQlejc2LT4g3RidyevLaaYAyHU0WKwaxJXedov8aDqW2TEGDlmMCTQIev3FoAF2sYG2
GKzuk3rG+bxxrXDAEhGNXeRdx3G7GVrPCtjzubgWfdkVVLdlHRVtEx0c3HL9UJa1W/1HgP6/nUMs
Z3Hi/OuPzeHjLfrLZ0b8/IrfPzSC698y+Rd0ReIynCL++aERzj9QlgUnEdgWzh85GYsPk052RTdw
1Uie1X/oztbCy+azxJmEgjJJ2uTvHEpc65eOMQRs/C+8LDIdKO2m+8uhJBVBzeIisC8yYtDE1DTW
p8JZfHGaKya5gOthNpnFccRElt2z7Jbed+oePiMUsntyiab0RWk+2LYYn1NHi0980HkSZ4aLwa4q
bGy23tx4sE0gOLR3WmaE9SoKh6F+1LF1QbXr48zMT6nHh6vvsySBgBx5NSuhzN1S2Fgc8mCivYb9
op9PgiBpnllrIVy5jWJCMpvE627TymvVsnsPzplZVeemM9rdZPf10fDU8DELzOh5635YXqO/IKw6
Ox0axyscbd23wAsdWDi+mSohnTK6EfVfjqGATzOq7PWqtLb8orQL7V7ByKwLR4pjowp85TGkkvWs
OpH3pPAz4qZkq5NrLYqM534az1ZHRllg9sGSGul3U8Nw03Z1se5b/TnDb0wZEVm+Ea/PrjI8HB2u
TdEGCTmzz2+tRIOK2SnjQhmVOnSuibKccNsBeTgccLfEV56WvbHjZXCqaPWUlZ2eqPGgyarU+u9N
6gQAN6W5hfqcfVLWoegdcMWniS+4xsGroCsb8SdeIYUXNh6/SR6+pHpjYMN15YI5Amj8ahgdFbEO
CWUi2M95nD/XGt+avcS80qOhfwlaTW5MAI4AN2LHl5UDrY8Md7/I4T2FSWbs5fcO4T66ksEGHJYr
8rFmP7F1RYB2D0sx3cNQq0FTO07Lq++dNa7t3tzpvWlPrB6Xzik7FeGdlYr0ZpqamfkOV1E0E92P
TIPux1gfJd8Fci9jgbWzkgxhkHBFfE/MJzvLvJrO0WSbV8vhFc94MNwQilbbAsDHe+taGd45feGp
pTDSvKYhJxwOltjlTjKcERNZiMPbPrcwg5Dq7SH8wCSq+VlVyX0k2iLEd1o5J1Ehsa7i1tEvZGr0
la3A9kFcN3Q8jgCxVniruycinJz0a3Mytuxn68kfdSdeG2EEUDrChpJqkMZXZW54J7T8MSHXjVXK
B8aqlj6nc1zzohz2CsdmnhqkGoCmHGaN6EfZzfh83czDAZPaZyW1D3vGxI2tO0HMQ9olkawB0hlx
BpHbNSuaVHTvmWQXAo5yTlVQxDc5j8ltFkr9e2+LbGvEwn7HJDsf5xHQuG/3kb0blIYCJdrhGxZq
80ZLA4eEgRsQ9C092sHSYTrhtrdaH0J0eSRVP1TrPNCizdTBLHMkuLm59gqycmNB1sU0Do2RqjuM
5HLnYl56khSW3iJZRSi8Qcp44YXYlysTKY4uZlxaUPZWNlFniPuZR3W8M9TkwPuJxU4P3QcK8wZ0
3/zYs6nhUFkLmusIp0M24lcCufUqcgt1Y2PQF4GrHuJUs+/Q7/eqMGe2PTqGndE5yo6PNXwXYzzE
QY4cwsb9BtqcthGDaAj0V+50nzZZdZU3vfFgGHXyGrMDWsMWCXBtqeHgTnEUHArdc+7HpDZ8D53Y
hFx2ldN6qBflcItKrc5TAqyGm6d+abpF1JRF5Bc55eA9vpB1aA5g9mrxIQZpX2AEFAcSDsYhbzq6
tEWT+2NRsejnl7xD3YzWQVw9aE41BYx/Zns/e9H0SVsBe3rNmeCr57jup5oRh7hzv0Y1j3wRy3QH
QQ6VP+BGrhtze6JdcnwsMh3FZaFz2G5vX+ljAQwL6PTBC3FOBBysXsxyobZXQ7YUlHsbmgAnjVpe
ab/wEMQa4Xnap0hqbUVy0ITyb3U/koBybot9yl1T28KvoHu0TLlv4ZyHG6JsBEPoCd65faMpUO51
9EIOrD2rPLuD0kM8CbaFbypVnQz6nG/mYgnA43i80QXlrJCnyDC0lJBvLIgMu9xC6DFM/J0NvQzr
zomsz3CR0EhLwgddVHnumRAIU6pulS21c6RZNWZoOTxXI92ClqjmOzDfCJ9mab90VF1vkQ8AUaAS
HQgHjVcFnBluWOFAZCG2XtOshyZFUcxFBEUBO6QUbwPd2XT9zY+0ctJyPkzGXvZ2xW5Qo2CTtgNA
FvrsHnIvu5t1ceD0oJNuQlrYkFLjF0yCz1s7cX87VGn4rI2S4vGOVeFE+c9NkjUT1Qo1Kx89xG7n
Yek4UsoN8onL0dtz39T8Brpdg1njbp67my6M21Wd6dmp4w3zJdfeQ4Iz5Rggf/ORwAzF2H+myy46
eK52l04elxrIckxWJkhzqwjdfQzfBcNMm23ovc1ZFAXnJK1S2nWb7kBHsgueUCeOXuXWgQ8UXv6c
5UHYwnHG1bOghIL8HErF7XsIhjd8X9WOhIF9mvvGeRdOln1XTaVdcCuSgM8lAGHO2pPVXOB31edh
IOWiSOHu3M7pNrV0+scmj7qjtPO3ZF42gQCVtjVFGru+m9J9N2eOzcImbI6xQQbKikPrjrhcecMC
Ew2XJ1e/SpJbEVbGi0ZD/NnjqQymQwT9syCXsM/mXp7zKk6ORiy3pZlA2DDo6rCtpxFsAoSjPNvE
hRmscONkD6SSql3XuvV15dJlwPLW3Op18Omm1PjZ1C/s3MYDccIyicE/m8+RZQ3UHqXht94j5eE0
7Oth/dWEHuT8Q9LohVJQsDBMnPs04CW0Im19Xt+0shPzqueuir4rXmHNaysWhtE1wZxzNmAchJ1w
JnBnPWY1dZF1YlobS1P9DjXFw7SYBq+qm8adRQbuddQKG1Bu520gGPQHhx4RuoGaVxBKi5OAEg6m
oBXc/nyTdfRqd3LCBotH3QGscERJok8lzIiJnZwSm8XKIkh2gSob+jSllD4BrOwx0ezinkMVJZG1
y6NeisBZYa5zk+uSsN7Oc8LqkoXWNrfNaueOOpX2JlvyYpTaLmJNtYUPG54dPElgrZJuHwbJYnYa
EvumltADIuivW9Yhaj0lCUY4a3hF0Ej80lEShMUg5uuKoM5S5iaOJQSCLQ0s41vnBi7+1RpARJBi
uyO1GkI/safaWstyHt8LVP9XGx+bzjH3LQ89YiFG+CPv8nqb5PiQ/YmKicPU6K6fJ6lGb4xKbYqj
UjZrwkqLq2o0gKFAGaSoMq/pibTCD4AgxtqiIo1Hmo28Re5zvEvT5Jpzr98SAdkOho0DleJJwFuB
gCZHHScP4WqNG0THRarpP5iX5aqdMnaDLRwQpkr8DjGluRw91AZo3a105tRcNeCMTkEAObMujOSg
86t+xfsb7jF+BxsH4lZDEUmTHlXTNX4IrGddk0+yVjUE5m91pCtm7c6Rq3jWbx28o0hLUGouYmjF
+8j+7hoiOzeEnmwcmGKDBSw8KXEPb7FLgnXQQ5V5j7u8BxidF5mXP1DLkrJTDKQbpydCWV75MExg
0p2y/WDHCEC34KS8wg4qZvLR0OHpxhkSuZZenDpsGMJirQEzbXG7TeNnZVfRx+DxCjkjyG98DflS
0M2EzlnPsF9liyfAPy4u8/jY9W59VVf809AKyxeTTx4xTUVXlqtdpZ5Xr7twMnaxIyv40dVYfKhA
F1dlPLoH+6u8ZUD/uDid/YAjgyS1ot8F/mQTQB+dq1Mg6X+RwGvvFDW2LIZoh9EIbt7qWG7XhNMo
rCijodtbGeFH7gb44WqWbKXFEcYYmhxMB80ztqKDxiGCxhq7sY5qKaeBB4ResBTWSHvKTWhVfD+Q
POXjiGr63IgU9BVdPXCfGqEBvidL5Ou8c3eDiX03ztrpZZDBNT4j3lY988b7cfDCdZ8A3PFbUttX
UxWCwm2pBQVkQ48OqBy7WwVh5dKrpyp2Q2PdHZJmQZQ19LocxzxJHkLAfi+U3NvMTE1/mYo5vM/l
3ABd5s2GDpjsNK9l+pLE0S5a0A8Kss7Yb+wOpBcQnfoe64ze0hbMP9qBuQXEohZknQcCsBb1Eyqw
+CYq8iVFGT4FuaOfLYOV0oqaJkIHiwQJSVDHhNvrJ4Tb6r6PxmYJDFSFc4VOY90WUf3mwAiE/YQv
hVK9iCJWxEge+/EcUm2kZ4F9jZ0ne05gOT26CRVNLhVy7Ik6YewYhdrHVHXDR4+5xK9wo56aPKxA
BobFNlEJH8IRb/1K2cixK0YPzjqorMY6iOTwfebUx4lfQ8ZXJZ1MNYGfaF14WXynQo+TWD1DbuyX
EqcGlXQD2MA7DEu7U7T0PMml8Slfup+ypQXKGYFh2rr2PXPL+TEKrQDOtLD54UzI0RtdptMzHlk2
k6IfdOrgnPlam6ibyroq2LULoKZYzknmzHWlZva+9B6Gx2Dpq6o4+fpx7JX7IgmEnzCWlcyfy0FW
SHUmqJmt4gLfB3cw/D3s40kONHGS44Zu4ZdeizRpTKiNNsNY/dWXhdkicll22s1SPYO74mNZTw83
wtOSvU3lEH8gONnnlkzB+EC4iNgQyhwDb3vT6Y3pYLrviHoBE2M1Mpx4SxT+G+io+PpNiGZduvpv
nMZNZLGnvMzhuAtg7TzQkTs+/Un+ufkpOP4X9LybMi7a5n/+36+pMrAjklw2eShOZag78pegVlWP
Q5KZgi51rZHsLMCQCaPnN0KqGqteEL4aubnrE+OI1WKrWWoLARS/UHBFjBETBD3cvbbzqNBJMZf+
7y8OUemvGuny2myDpiIqPWGj/FKbmose7E5gDBfwXxen4qwY7Ams/P1vwlrNAohCQMz59Q2QKKQM
vf1wwW23Wv5ta9m2cMrt17f5jyf236xGDfTC/1WS5B6EJpn/xQ372xf9sRy1TCEcnKvCMxHnuQ7+
KeWbqI82krxD4hs5n7/1ux/WWf7OHzbZ32V88x94YCU3er7J8nXu39EkpUQR/fM1yhoAMyflHoJX
IIiV/aLjqz51YXuJ+rh8VNemlW3bCIKjiYB3KyOq8w4SsFWxaoG1yE2q7E6DXCKTD87zRonTQ1PV
XPh57sXBDg+OqR5odctOLlG75IbeCfVKnbbzIuH8HqGYZSf6T4y1p6VgF/Q4zo8cfMjS0SGzbrG3
nkksauVLEVXE/JB45h065C4clpjKHBnVFi6C8l7I/Jju3tWpo1OkLuxv/TB27s3EtmRNOwiezaUe
fWPagPF9jwdm/AbFOPpGzKHJ96Uq03BbNcTozq3UI5a0WpbjcKHPfVnf5lRGmFSS/Vztul973rIB
cbHiMQZwgWxBwjK4/bkazn8uigtpMZauln4bkuowLPLgAqx+2TEHiK5snOMp79g/cybRB/wePeZX
8bVzG34u4NIolqzj0qKRWAALut5SP/+5bLC/Ng84rthCjD9XEpE715ZYUwlrzRhw+7CofMX4FMG/
dWFXzsnHHKDdSZp483CS6z4sY6w07AnDnZGOAfekvNUO+oAow8TIicnTTAoaLcTdRQqOoBpDUKiM
e6ZSiLlmA7WsX5DXIhvk1vaq6c2pknTD+XSh6E64GxdUdr9AszGsmbsSG9WBkaLbpV907foLtN1n
3UIE8J0uAv+yoLhNOwqvJeANv4+ycW2Tn4QuJ5fzWljum9kLbtUC9SYGDN4sDfDtwRisrrPEfkzL
PLw1w7q5GaLeuc2qtH+Jcs6XwIGDo6qi8ZbrodxOfRk/ZUQ/bui543EcVZrhD123YI2MYD2I2Ll4
Xho8RdVo7sfI1q410CTtqsExu+0dZZ4DqHc7LVn45cJR6fRU1Rz6kTDQV21R3GOXxJWYB1E4+jKp
zdFnAHBGv5zm+VAobApEhJqch2fRHgb8x7shS8Mn2IPmyZuXRINA+3iwPEEynIoluns7Wnx/iIGk
KfjPmQMljaLFJjXKeTVBA7tRMX5lNciHpHbWiKgWEAZzdM6QPkP6GgiV0DOnuv66C0PjJMax3OPf
6FZtgkNrRbWQuo0yu3hSzVjsANdW3wcjehY1qdM2c90jv+mcykDT8knFu1fzlI23Aa73Y2GNCvS7
OX/rzDnPF5nUeE9KpZ+0uYDBUMNhPg7Z6G2tpPrsvTrYC6lTYTVSEIN2mRDZdLtvup1kzxMmxWdz
aGPpy9pNUbwLb81hCyah1qqdTuIJlRluPvSAE8kWG3sVPP1EmZD1vQK+y9h4w6qYUjaHfK12DQgb
R6NcQJ8UrMc3RZCMx1Gr6KwsQ6awnhKBVSTdkbMT0di1pcH0BhhS+agh0fK+tMBzs8gPAVxgTR+O
pe4Va3OS9FEh5GBkUo/xrO6TSnM+RllCq6VdkxpoiTIifYNOvgdHJdYpZ4l/1luLKgz8uMhI4cGz
GudqQYTy0ejoKFjaCqTSy3e7I+QJnri8oZ1z/l5/9RoAxBrBHuBmBOxpPYaQuHybyhhrNeQ11Q+z
F15Zhuhelth2QY+EH6Q4L2dATrMPH+xIWgCaNqTBz2yAQd309RnGMlORPYzrqO/MbyBn472pOYaL
VjhMVI2Qv7VSe2hWbWtofOIsnGWiHrWtKoVGtEx3adpMGoi+VSs8lIhRXPomXiKWQawTdsqHZNwb
UTvelYPV4CsPB/MeF6X7PR1yfL1d3JF0Qnb2Npg7pzs689xz2RfyrUOUOlF+yUkYEgryYKeT1ApF
gaMYBbBhKrOohV7SUxMVSheHCXpi/WsOa2HKjPRiHB3K3MU0Uk3kSMmRU4cZky/zBgmog96Lmmfe
nRjs6RBqQDf4Q0OQV0FzkKy2CBhZ4xmrdYxvuqI6uVTyR6lZH3FVG2eG36b1UXEnxlsi7CrhcJ5r
6dUwRu6VZ6ZY3nUA31SevkeLO5KpD0PdOD6Wurof61n3EV6QmQOCITGu720swC3r8ezhF0SO02wD
tZYYQAOzIbpkaR8ClYkDcsJKPMdEHXcJi4Itn/f3ZC7cuxrMhB/VWfkAWmwh26vqOCQp7HUVyOxK
lkxMcEJ6ShV1mF7DgoC1c7vdWUKUt1y5OT083nATT6X6qEes+UtpSMaxx3KfQjuwjrzCaW0M1aKQ
V7JaZanMb9gsyG22tKmIpVdFp9ELcIYen7HkOiu7KGjl7MZubWH5fTGUitbMRviRKW1pG/E9qavU
JydHlwv6LNumpeXFcmsI9ETr12MeGVRKjc0PYfbpphNTd5/ottz01qA2ZeimW8slQc9uJbiPl8oZ
W2eVNXgm8J8mBqEfJqbYJF+tNZaRu76mIu0wdCe19NvIYvhOf272yvSAjDq46UfuYkOasNzA+nZf
Izf7VGncHEyApr7upEvIlL8KJIU7E1PIHr+sftATtqN4foyt0caYtiotefcShvs2izTM2Ij2VhNk
ANkz82g0Sbyt2qQ+dBxINl3N0oiqsGbrjJy8NCgwOzZKJBG+eoWyEWxTu5QN6dPc+uNSQGQC33pv
JQRrXvtDDD3J76bI3g+9CQpHXs0WwaNiKTPSK4IppZDvtV7ddh3w4CIuaKbERsYtWltNIEVFbE2r
KLJJMqQzImamL4J3yaCibh292eEX380DdnI9J3qtRwV2oTalgXYOt4VC3wbrDRU7hsVr0TePTXap
cMquzFzTMJuPwy6zO29vTfCIZzO/hZp2M6k42ra5jlJQauiwGVatpQkK0Ey2a9qqXLe0WKytELFb
Rp3YFSC9uAk75rXWUgDFvd15AFYGHycJSip5xWcd2HR3sV1ZxeiArIQryYMspZmqMLvbwRDee5xP
9QYcK1yvRtvbY1/c2lrv8jBGaewlPjndq7rDmCtvnxShxk52do95O91msVzAaj9RKP+Zpf7NLGVi
ZWLA+df2jqdYhWTp/jJL/fZFv81SoFANBHcTZ5O19HQuRJs/ooX0epLqQ1tEEPBMRpnfZykoqXg7
BEYP00YWxPv0J+MpfxpeDMfGymRwBvs789SXXeXP8xQTHF3tjsMfyavQ9WWg+zOclGUda7opFHvX
pV1rIHHn+kqHMUiLTX2OBxNURvA6Fa7kyeaG0aNO2YVv6WbJ4i/sLiy6YrZPlLPhFBHBBuKFewPL
qjoRx88e8KnykGWQPGBxfQj6YHTRw+o3HXqHAojBG/zIgbV4MlqbKGI+8ADtCfx9yKAoT5QpeWdr
GuUbttKM8nODugpISPxDgF29p9Yutc90JBRNXiYfPz0cYE5yjBucraDRNyrnaRmOyUln2eTu7J6A
HpuBsE2Ak3fWpWsNIdZGVGoPmiUr4guwGDcV3TyYZekSavIYKd9hJ3gRaiS5kUbua5ZmEEaatnd5
W0rD2ItxCBkDBX0ZqY3hC3sO/cDuwMyBLEbPaJN+t/K5OIUDQUjpzmwH4DZ9U0lTbNhlWGuN4KOf
0Wz2ZBjJdJeXkFAPVtORVybad8PhSnd2X6Ebuo61Fwy6VFU2PKQjvYm4GXFbX2Evq52nqiEY5juk
WrzNrMgYrsYk0Ott4IVZ7DtIdcZ1TUi03mpkVx9U7VpvXUW4nvvpUL1YIWQCezmrjKD4eZdTwXsR
lZ548FLJ7XMyBvHAQpDRMquWADWBds5PijXMpWFFvDRjNawEzKqgSoIUu4B8HnmATjVVQyAbqK07
CZVxmPr6y0wk/F4D8HH2qu4K/rkpyvkaZMLUOVcLJMTwOK/7sqXGI7FcFEbZgapoe4uIURaF1B+H
o/SeKMbDMFe0gfckOq1lznZ7InieAm9gCMmP8RXQHxwsEOz+PZqw0QXeKraLzc4CpcKee2zmk4ez
mp8zF+XJCEXKmdSa+YG+DnBGrazk1KZzFh0xJfMCBk6ZIW0JCe9u3gfwMQcIBKswwDW8lpMyk7U7
Ojx1IXzbxiXoMzYLTRvo4aGt+hgKBm1VH0QKOZYxVZAnI4qC0aWsVbbD70SDNw8ecv7IZDp/A64+
f/xoLz+8O7fJvJqNlHdQAd/gIVU75sGy2aGOY8SvZeYR9QKlW/MtreKHCAgT3rhxbwNl4zvaTpeO
216zzcOQCa7Nul8U3GQIg6eBKhzXNy1JHa01GP28U0pYb1icOR1b4ViebF1VLzU7jX5VA6XcYwyS
1m2YsApMzaVnPjZj1WzIB5mmXxsxf35oZvxYU05CImIKfbaWse7p61W62dyF+2yyaCVFN+XFIt9y
leGzFBe4t3QGZing1lVjD4sxMu/r+Z68HBwcrKv8Sg2aHHlPkklvLu3kLWfyhriXKvnf3hQzP0GT
p5RKK+d4l5YaF4SXL7CpIeMO5SS12lu5LqZtXFfZD/qduCITW1uuKbH0k4VSc/Nd2fVLvbnIx45c
Zzr6o5PC6Wg9Y2but4c7fXDHmz4BAGxypVHVVHYkJ7OoAGTgWV51bt3OxzLg4lIxtJoGIaPxNl1O
ltKfyKEsB8PglHiT98QvE5kePpm4S6KpnVeZAoDaWl0Dgj4xRuYTj35eNPPtjGmLHVoob7u4bd4T
jRg5B0M+FpmXjfeujQyDa40L21Bs5mGrlNrZ1i2Nn47WRZPjDe4lQBUqM9mTFQxKvGWgWkZPOvRr
es57DSLP3AiosubGCihWWhkN+eAwTKwDUV/e32mMgicF2O1sd5AR+Ib5cI3vne1xHxrhRmvNYQUa
jyIFuHXVAVIxkkvmRrgpeGIQ9KqKu6ynBR6vUpaUbIYj4xG+rrPVoIF8Wk5uHgPVxvukd8VHxoLy
yQ270QG2AwqxVnb8aXJCfuiknA5VTkRgQsL2y1h7ZO5RT5FhNWsiWAAYMs+Nd8xji71Ay85ipMWW
jVaxZS0/bYpQnz/jLyAjBtzmBCMIiaBPFmRjvtAbmdypdRnIGVM16IhDx972KpfoaPIL/ogOAwgS
4oeDC7i+qIUSiWUTYOTsLvDIcapJ5i1ESRbudyLXjJGtiwB9hfOkEecM3n99O1smOXidEY9t/Xbu
KeOiWbq6GojK4bzogpuiV9xNJofjskaGmaaGb2Y4MEG1XkPfbd/F5rlK4SE9BpVZPg1Rpu6zwbqJ
ZF/f4RUJV0PYiLsANfi+cGD0Mxm37nWNZ2ofO3CB9TDSv4XGMJ6swH2YQ8N+7hoWnCUagtrJoSg9
Ph8wRfa9GpcPPinZCv9HVxk3TcPmx6YpTm4oztLPQzkjuwV1q9/S8gqDC176JksUdK+EvcwKHRd6
Ujbo9ONFQTS8BtWYA+G1OkmCLKd2dI9Sm3W+BvdlwwxR+uz62weDIu6X2PD0hkehqV93iUWJh65V
h942uaqhkr6OPN5P6H7dhfzg60C7yoLlnFhcDWPF7rgI2jMZr2Tdkxa6nzzNOk1jIm5TYbc/erSj
18kLy/ptbPWsv41tFYSnVs3pIcxS6mhq9c2Y5uA2gpSzThdfF0dBqglaVn1gdxgjbYSNxtSulWrt
TQMLEpaik39mLXa9esm8BnKiCStu+xc3tkFd5pF941WeJEExMKGmRUTyEMtudXHwcV/BajVgR3W6
dmulpQRf3Q0b3i5n1UO9PFZNXrzGXUu2rqxwEv1/9t5sOW7kitZ+IiiQmBK4PDVXkSzOpKQbBFsD
5ikxJfD05wOl/k2xben3uXaE23aHRAIooBI7917rW7V5ykz11PFK3BJs5dJ7Mz8JKzqmY9peGpPr
fBxHkJJ85yZFTlArtkjx4os2cqJr26/6q16qg9+TA5NJqyOtEc/zSla1di7HuHO4wsW2FDt2DtnX
6olimYyz5/ComHS3i9GvDlYunsOUkPgo9zAiWgBFASIv6UUIuUQ98BxYmAhj7SGDtAPSNFG9eSt4
DY7YBQ7G/ZVl1fatHznejU+k432lHEIHFQZFrifu1tmsd4bs6B0o8rjqPnr0zIakDJq7NFsWqFJJ
tErQFcU9UdBIr8CtItECgrXRVp5ieDTx3vSd5xIw2MbxTQF2BwmmOT2YSg0XU2ubzyhhWKBo9F6x
AgH/0zRrNl0R3NqdOezrso/5V8upLzDiNnexW5CCg/9y3PZViZw1Hitx6p20R7romRsVekec6jST
sghqessUGfkiKM8+/kjKJoFHyG4pKPQQPQ6YdRH6aEJOm9Y+oQnTB20SXOoEsb/zeo/7AIJ09FZF
geKErMbeU7spi12+CUWXrWvtNjsn6Xk75jF5v8SC5lgraZyQzGesBvqN99iP5a7VTZhueR0iZ0zb
ZMPenyY9EbymVuIuJl+ZOXQaO5uZsPuLygHtgNp36i8wnSGxsyyNH571FFYBfaa1ZL35mja99x39
wbhFeepCAQu6/EstZXMIVBBu86W0wsGLYWqY0GkS2lNB1Eo9MB1NDQR5IDC49/ursRYMxaecttbQ
DJtMSusiAzp8nkE42Y+837Krrsxt9HpFoIubtEvsdZu5OEcLHXl35BeyR3cNxAEDmKyVX47OX5mw
zGiHXJDcs8GkFsw8kV1HvGQRZ+lLwsDaLcbPQGNl8wlZoQy4shD3svJOdvSRVDrGArMNISV0gk9R
L6q7ORxp7xZRjKysny7d1nXPDTICtYLqamz6yiVwqMq7Cy2aae+Xib4Rbtc+xGNxasbmovZnvWkC
q7kumOR8IavA3A9do04CaNFeRf4Thdq4k63a0O13btNhIoXZBSqf7VJdRDkJN/Modkkw0y4ZHfQX
uHxK8pIK5EF3vW3Cxs2KPOLxsdABocegaV8SBYcobb7MemUQJA3s5MYIJub/8awSEiUTt/+L0JaH
up/KTJKU2TuhtS8MFrdjqL19AyLmrhL5M4xYHV+Aj5ThpV2aL90Y1FeIpLNV4vMsHMGohdzndMq2
hITF8o6BtGs+JwX/T40rRXjkTVUzn3ET5LgABNx6fJ5jTPaOrfxI3kRW3dzw9jt2BW/Q8fBmJ/9v
JvXLIP6NYegVXkreDDNGD3cGPotfN8YR6deTFVHXSqWc42izE3WT2HqYIRF+DZT44/D93fSdAzJ1
9V3LsSU4RctdKEBvYkLQl06AiFp0E/R1LuGigDBjYX7JjA6UsVX1X2JEts45GvzePioFVGRao9SJ
iysCeUncIFw42HpN6ahr3J0CqLs31ydFR+lpiLtgO2TwIVbOXIaUbYVHmF1k2gEbeqeb7y3PCNW2
0QBMkr6nzITK/1K5w9jdg1hx293cCRg46xJZhvN5Zj+BC9rXS4IFHgJq/Yi9CI188VBIuwZRDcmQ
R6b8Dl+0vLfpINKcb5bkSwQINcweesyXENSksaydJhssYYS3M6EC7S5I2Tjs/agCpsJfVNdOVQtv
r2Lhaez+fvXpdS9ceI34gzhh6Xb8etMRJDh0arAFmzRn3t30jAqZaRG5e+607JfdJGVvAHOb7drv
n67lF/3jQAGCRp/eh229f7p8xQ4OTW11IHqUW1z7hA53ZcP94bvnvLQJilz2hppNyMxb9tN/e3Sf
JBoowb6zOI/fazBqYxJQ45itqbS2Hrxx9DdJk0zUj7k6VIzIPRLpJJsAgyCJn2ax/8wqfjfC50FH
+mGZWAGFtIN/XDtSPPD0IfYSNJb89mGMeudKZo31UKYQDDeOWPCPgzNVFx1h7mjNVNkvSciRzA8k
koqH10/jf+3NP7Q3efJ8Fpn/3N48ll+Tl1+5aT9/5md303c+SFID8CLS02LdYkn7u7npf+AG84Sx
PfUJgLL4o395PqUbSEKRJIZQ71VD8rdYRH6Q/MHyY8FPp+h/AU5DU/TuW+YvChF+G55UHjPLevd1
7i1wWHOseTHZvEttNg8vRJeHEeM806pXICWRXk3tNK/bfgFEZZElLr1YFVcwSBxiLUWZbUMzGb5K
XFzXc6jLz4GZTmygg4ycAX6q2Ogq7HbkZ5efCxdEmQm74Folo7f4zpV9NYvcR++QFiig2yD39onn
3zONz++UZs5tDi8FCKUViPGM8txUnyr4xsZ6HvJy3mdmrV+wjhUa8A9ZdyvDjhj+6wD53cruJOkI
RONmf8VGhibTVgsucgINQ2DDlBwzfC0UJHnQX6F0BVHUmywuNB8t39kCU5f2WoHBEivSyO19A7wT
Fxc7r0s7lYO/tcFeS+bTuWevyWitvtQtqP0KfO+ZPSDMZputcRS04xfk8OUnh3l4vh78CKbomDW3
U51GL1YMrRgiFJEdkHWGHkiURxNqrRN/PKMPqG7o9FWEg/t68b6Dp93nOsnOvl3oWye35109dYzI
qqOUI7U+pdR6KHu1YmuxH61E3oimJfIktQtSf3LcZLrwb3AiI93t0u7ensZ2k7RUb8442fCZGRWu
SkY7J7ejs5VOc3/hayqR49wiKhro7DGNitAQoZdt5KWPvb1cK2PKnwBc9fe9k6E26QWZneTuio/k
1IYfiRvXx3okUbZk4HM5zhaOLCguqwqcDfg8qqk5Ev1znk01mbJBobDtq+YCNfbwneJ3ph09dQZw
UVKwwb+W+bZugiVOegzQk7M5H65yg8p7FXh99tLQ1dhGlOguUZcF6kcrHdvPZF3mpCWRI8D8u7Gj
m9IPSkEY15Tc0amyn62oSG6DRWSwAkWh7qFNp7u+iZ0LYaXwS8GqxAfDJlBiNQGnsrqhOYzg9O6i
mF24V6T6E7kv6gT1IPiGa0mqnQc1ylkJG5b1dmya4C5IvXnEPhJVxsc0sr2bmH4exjEAUCXgnTn7
4iAeIcUptrItTZaCUBLcDrCIywfuY/aIYyq+kZAGr1oxxSeprCHYimrExheWNMo9SMMbHtfqwbcb
8zpSdKI3BuXypagi56oZnB78K+D+M0DrKmkRHfAt/6gJcyFgKo+CAGVDplHT1idCI0z+pyIwo+tW
Ohim1MM3FGgzvyxNU5cdLS6jmw/FuGiihhmc6sTscjrFbpwemtG7EX4KGtSR8xruKxY/RwX3Oufb
s211n38KQ/wNxH8P+Ub22EsJubYqOm6te9/3bg/gNRHdunMmIHFlYp4ddnQIvODnENPmrij7czxH
EzJZ+slbH8gtyA97ugtbDIGrBEfsow5Hu6Dh1pnpjUwYagYbp557E1JQOy7p4cRUuGdLNMZh7NWT
w/6LyaZPFhJb2/Foq+GEEsu7IkUDBxRUhk2u83lf98V02xCcdYT53azIZotwqbX57ahsPHioJdZO
xnw4tIN8K2tupM2uHWJDshJNfC4oBvuCfpLZJZdDekJrzW+yjWbfy7DZBon1yUPXvHJTKGWptaJf
SBq8L8iX8fDA66Z1nuglOMcQG+pa8LHsZOC314npfAoYQG3G2cZxMg7GVTqLEEMHq/XUm8+lQHAV
RmgvsumraocL0FX5OuzMizSxOoI3wTXuGJo8anthKKXVky+Jby78+ovLHdvqxLozJ5gqYZc/Rba6
9sYUWWBTfkQjTf9hupAJGaGFWd0TOVKsCi3hUJlgys0xGzYW6XDZCn+cf5CxyHCxlYzNhraRjJa8
qwYb3knZtA7TMNpNgT/sLXvAsNxOONEcdngbGWTxCUmCk3B59fwJAV97FejR2XmjWFk8Rhced/uS
wHAkPEZf3plgaPcGs/u9s0zeO3Ta5wktVsjzAwwTFkF920xTcIdaG804w5v8NjM0PLlAfZVVTGco
icTFXATN1mjpJiMg0gyzgFWBevN5/B6kqaINLNRq02iX5K2kLTaRF03nnHyQ1TQI9ThnEY05F8MV
kQ+3rjIavhIZnd1haM+Fyoo1rrziHtBeeOtaobPCupwCVTCnjc1tCkIkhhDV4pdchy9xaza3Vi3H
G0sH+oLdgH3nJUF5349VAevKO7W4iNekubHyG+Yz2Mtm5Rr8V5zqcB0QdLuxMvll1EOLCoDE1xm2
8M6e5mDXQ0D/7rVheZ7HbdvP/eXY0bVaKUKkzqwxxiUNA4n9gX7bnUt5vmkk4Ca6+fbaDa16H+g2
/uLkTDIIXm3btcz6Ox7C/ByQtHWTwg9FTuLJbeLN7UYI80Y6ZBl0VqqOxWzbNzm7zo3RT/W1O4rP
7qA8rIxGdl8EiLLcTlrPHW6OXTsyfOPJiDOg/zjd6IPKcgcdBpAOE+I93HvcroMXnJB7TYfST/TR
63hFIljzjkYOEGnzvzr5/w8bxWaw+ds6+embKqqye8tG+fkzf6sAxAdH2jZlrSmspRplS/SzUJb2
B9YxyTifbY0pQAz/q1AmRhV8sOUzQaBKfi2vfxbKjvVB4h0JfGQCvgBXJf8bFcC7Xa9FGCu4E0QA
Sw3vOOby5286D74Y+hlmqYsGAB1hEce4pyLcR2/2Dv+mofJ+y+uDheEaSVxYEmHt95EqYT80DMaj
8AAsCU43cw1/hcur+lx2g74pPEaX+dwgs65mWh+/P/Zyv37Zby8HRznpm2jHheTD/vUSYy/Ptc1r
j/1jwMhQKiKbBi04rgvDN0Vz9xLh+wnYZSb2hslA8k0bHdJVBtM2KYoC/WoPWI6pPz61xmhOfUYu
Z+unS+p7TtJONylYhIQkX/WtDO8K5umb/4eLkA4XgODa5UF6t50xGZqhy56DQzOT6KGdat4VBsPe
RI7TY2ObSINFxpDOKLAcCpPZ+RgQmOVWqKkxBgYL19jSN6Du/ZU5MAYNFl7/4GfkMATw+v2B4X7B
1GCHBwuNhLHQ8X9/De+bXMt98DGXINyHN0Kr59f70AK16Sc5BofEJpxCEZ4AEUpNe1ml339/pPf9
u9cj0eZAd7Ooa94bBVAeEG8mONJrqsv0imL3/OakOiI8iPYo1r8/3rsvkbMcDz+L7yzKEzwYyxP4
5ktkiRb1goFGbogSdcuK0kL+oWn4+6P8m8/PwZ9ju0s8Fnvud59foFguGBn6B2WRQuHzqdV2kByy
1n/4/YFe98ZvO1Rcj4vyaNEZsS78Y1FII9hM+Ej9g8W77TgTi7ONA56ZCQv/ZipsXn8CRxYu/y67
m5YQkjr3kMHDsb6L+3K+KFy3uVWTx1TeG/Ct1WJR2g5IsA9RTqYCvWjozDybj0OEQWFtz8yjSaof
8RK8RpfompRP4SOeay2vfR69OTn8/iJ/IGx+uUoynuAkYSaRPpYnd+kgvLlroRXiSp6VPozoL2nW
QyyQEcpaA/nPriKUboXn8rvOlbFxM8S6PLzpgakEe1lRd4ShKHWuswQrYVfam8YrzWeBhuLsQqD8
LNGCPLuNt1VitO4FcgPKDJQWwAPC/MEys2AXzyTAdLgNceGV1qaMiIHF6iHSIfrMcoaTs3Pd66i3
XBScFZIUL4gPRR1aWzvykgPi8QmVa1JsmW2LfWtX/gMy2vSYGik6WUpxrPtR+CXmxbMu2gxVUT0P
13UuQGEMs3QuC7/J0R8iVa0Hi+hFBxobk6QqX+O4rA4ZzpOnjgxVAjnZOBeTce3io/g6oQNZMczp
tlHW2Xs3dBh9pB4q2DmrPQRNs4MdxzYZE7TFs4zi7Hst4kqvMjOYyOpUwFYJEjRtnJyx/ij9kgTe
wlIHNwhA802pvgT+4V3jSSQwyE/KYGUXyXjd0yT9q0zpmZpNuzV0kK7jMPtmZIZ/RafCQIqZoDSQ
6lQUsB9ynEK4D4IjsqnyXIU1g1lG/R1xOpRRhixB/aS49EMctHlar2lLGZTNCMlFYX9yY29cOShp
jlFWFJdOSK6xkWcdtsiCJggyIyRS0xATeMP7ZZ0WIxnOEASRAzj2C5O99iblcyqPHfm460a29kPm
7LAK8UQMmC37xrZfUPpUO4QOxsauNUAkUqTVYzm1qEQyNKko5oCr6ipiL97v4ti+tUKyxVjbhiN4
XabIBhP7lYqtryCKig2u5/p2UvlVErrYxYlhwUeT95s+pHFB/lOPus88sfWnrRo5zioNdHRfptEV
/tvPsZ7MQ9x1JoqAedpioX6euuzFAiSwGYmJWhuph+rODf0dVA1xKZlNn0qXhJ9qmPW6MGlC9QvC
g4KV6XBgQC2o+nEtilcxb7Vgv6Ngn2HeWE+GH34y6njiZHS4oyHgrAk2qKoVKTcDD9cwgvmZCeFJ
It8rNymZYZirPWuv2ta4cMFcX3ZGZa6VdqcXOiAm2peWGGxGvD5bIyutr+fK5A6JVjQX0yScY1zq
/CBsKI6y4uvi4WnFAhE01pz1WwsnySqWbCKAWYYgd9LyixqciDGs6L96sp0+koQ5nlAvDcdswHQ7
RLVziTy53jcd4G7wwsOxRw+FVzZD/J9PU8RYNJWtOBLWIGc4Mo1XMFaNQGgD6Hx0BrPc2SZpBybZ
zluwBw6kZgbrUGaSvWCWc5loRFClWSwAOv41LfsM+IqnIXfUpKd4YC73hke2QLPkDoUMAb8P4Lqr
s8kEYxPWFAXzAGhILcFDNcryTYIMcf+ahGmZPQqPgUwqrlid5BJuiNAmQxFpki7Vme3zHIzOtcUX
9TwlZtNvsrAjjMpE3Q2rhfSvIDdnUDGp+hJLiO9elcinOAHWXLpSPBjmkgFf1fE1aVhUJ0vwElAY
PJ9RQJRYiEe8YbxC6rg2vewOhAMJgClpK5k5jxsiKPSN4ZKFl2dkmY0OUdY17omnCgHksUnIEJix
YR/ylIyuVHGRTU355eUVaecBSJlpsuuzHRMszJCUNxdWF7H2bPgdaQUQC9UqV46B7hpOxbhxe9va
khtgbR0X0cMs65BIHWfmZ6wgb58jD5Fmr2zOJOsDZrFDxyUZHsb0Dq8TmpsshXQVxO41o6wcAS2A
87pDGEb0dr4OJJHy1CpkWoW0Sqgj1WlA40v7jMx0auDhKSEnEKqp1ZxSwAwMY13H2guzaPYYyVz0
JmSJThwg3hggNlYz8iNOe4rdz4RGEzlLbFZ3Z8qa/8du/E6ZgPgVfYiPpu9etEg59xJYAMH11rzQ
pUz7wtUm/hEWBaF6+4ykxtnVcaOPBdE6a3hrMeCSMN5WZf8gwsV/1nXJys1GdysTE5ZzGcD2iCPC
HOthivd8/DL7ovBFxJeqLZqBp9ntVp0usbx0hAPBBaA7DSulwJeB1LGNVngEnfisR0sX848h2/8G
O38Y7FjcOgrH/zzYOX8bXr7+olr/+SM/96tCOB9Mij4KWqoiAZjz/9uvooP41wYV5Ke5qMfx9rp0
oReK8t+THPauMD+priiILd8V/5VMXVhYmN/u3xiayOUw1NXsoq1/uMZRGOGCULV9JcNWkuLluMfJ
FoYi/yQnuZpeTbPBc3LyIPiLVSWaYWvOUbsdPT/f91bbXLI699ZHN56zcyVzAH6NHrAJoiHQ7qZX
zvREJ2742GWF2nQRo5a4niy9DgZ/IJiYWcIGaEI57Ht64ognWjy/Qzhcz2hXNHlg5divslnJGVin
GndJ4QCt44XMipENkMsZY+y9gFNc1fSo4HBGlUPUDZ6hG2eapLeLtT9GBxJ55n6js9T8Cz4xtsp8
yrKvjTSa6yRyh2I1joW+DolzYxZCRL25AQ4Cmi1laCKP1aSceTcLGpB7VHr8qd3ihz0h3J9umtht
FgdZ6aabopi0cfI5wQphH5ktq6ohpPXW8uvqNnDS6G4GOXzdYAhA9pl3mzEmTnQdttWA4FTJA/Cp
skEajbkGBVRHNJnfk1YAr0B39ZWdWY9dTSLHXG8IYqi65hAKN+n3RWhFttz7qEAiNuGJOZsbnRaK
sIGs9PWZdbQoBXvpwUD//gpmqF8pDSlzxJJhXOLn+Auf2zp36AkORM2tFDxaAKxuQjDPOWMCgJho
oRkGK4LGVbGrccVRltD78HCWGXEaXodiMnZDCMdmxGvW2QSeNv0gkQCaxkCLtDE9WR2IdRbhhaXi
PNw0TjssDw7Ra7NO3XlHGtKYIXjwyHY7dR2SCRyHJJB1tlpRoAzjXKyy0Rpb8TEKGYLNn4gymUr1
tRsb9GcsovOch7ev3+L/LXh/WPCQzrL0/Of1bv2SJ98r9c6p8+On3ix5tCZQGLHKvPpx3ix5zgfn
FY3h/FgO6d79PctmBRTsHBE00EGzXnEEf6+A1gfX5hfCufCZkPvBf0eI5xi/LIALItkSHjRkFneH
9fbXjWoHlqhu+l6fy5HJxzCGSCSAismMNJdxwB/mTqeUNTLbmmYGTqdyhsfMYUi4aoOyeX7z6f2b
Vp54N1g3ORuUIxZrMo0B3/KWs32zbXbKqc6CuB/OVlOKc5ShKVoRD+XFaz2Ad0TT4fSf5FCz91eF
j4mhSRVCjnBupQOXUZZfA3YZ1/yOuN9YhMM/zsjrBVRWN/zGl1Po3e/P+JVd8maj/3rGUE1QFbDJ
NwmleXfG5NPyqpu6s63dKEJzOuePLBW+vSPcsAIGNmmRbiDdY9WXHp7TKTPtfUFvSmzUAFpqGcSI
NTJrtLNdgrMEVRb9DKlAsG1xccQ3VIWnog2Qfy4ahydmEhcZ4AG9ZXTvXQFPG4o/dNP+eRugQJvw
MHg1Cs9+D2yB6ByNRp2351fbCzbTRd+FKbNGzNfrm1EzjqxDkX/8/Yf5rgllSl7GAnVAsFQN/Ndy
Wm/uvmvqyAHRXpKoM4uzyOL+XLZqnfhh/PT7I73rGb8eKTAtEyUWb24kxL8eqS4ZaTUqrs5+bTov
i8E83xOVMFmrrI63bEiwvqDO9QkEsd2x+NNDszwUbx8artIiKxhJngOjmDz6Xw9PxxyPG4TNM0Q2
94WuD1ItOOn53p2LltYwm9XJ5NbDRWhgpjZZJb91YMSOI+2fS+3ZylzbY1pl6xQC66OtasuGwTZN
32pwEBuTOACIuPBR6XvYBMz/oeMu/nmj6LWybDB7tRy+qyySb2+U6fVu6bqhcYVYu3hJVEfVwKip
K52VPU1ldBrjJPsr8rGl6LmJ2b7B9FtbYpDfeXfP4OniiNSHKh2+JcqWXwe3juXp97cYqMj7T5lX
Lw8R7TdKTb6dS+335nHylJ+YKu7sq9Rp6jCg30NbGouWtoMd6U10LHRj3g7F5Pb4f2O5VqLct5aq
ydeqrXWWN8VdnbtoZGQ+RsRZFdVxahnp125TP3rAPImoLUMCiFMyHZLOTpnm4707j7XRXjfGbG+j
SAT0u+cQfaI1xMXB9br8jibJDQBQpDZ5L5sz4PiHzoIZvPEGKgaRTBZrg9PPkI5HP73MY9f/RJXp
nGLPx12NZjtgNhw7xBqjwoDvpJgTj5MPjmMEfjCnGklN090j4oeBNRakVoQtylgEtdZDE4sx2xMs
LPB1xVn4FwEiaoB01Rif+0IWGwxd1jFjI3sUTZB/TQZIdisGBNl9QkmKjLlxInIVVb+e+Bz25FcH
1w3VI0oY1eyE0GLYomDHLIICD+LzAFZhW7S2IrM+uI5DEo8ZX1bdgVeNRd4ku9iV38n8oy7MmLIo
qO9du3P3fZAa1q71ivnF9yrYgaYm/xpOD5Aarc0Xq83H720ECHk9W3TCVmVkAQnQXVrx5RjH7RQN
vQ+pASRt3tnFoeSvonRxVMUHXQxE87Qp2AIZjhLHgasxyXXYemzCeYq98hCSOGT/3Y5AzJH6KKLQ
U54kmEAojlsyqqS+9H5UW/2P2mv6UYmhdFrqsnY0tCyARCiW8uqL9bOI63/UdF3WFZk+BeRd7Ieg
78JjoRYrW4on7N5cAm3TycYk1nMPGIU3ZqC5XfSINmXIfhxnfTY2W+DGEZ2qHEDEdfyjuswYg8Sb
CRRud+n9qEHHHxVpz7tw570WquxQlqq1eS1hhZ2R4lS+lrbkXi51rh4Sb22ETArd1RSapbOu2hC3
ZBz0+AzHnHi0bRtSFezcMiIXzJ9dVsySXlu/LmJE1auhRcF/0yYGAtQqSvzvBoVwYm7MCkh64qC4
PyPXjMJTactOugTNaYCXE3nurG7xlsxGMhXDdsBRGiiGZ7sJc8dE7UyHcu1a0+I6pUGX78nMSgxG
8w55JHWBa5NYVcSe/GMagHFMGN00d8vnFDQT0VgKd8A2Ixzybu47294RFGaJixjioQQfTkBotw/V
UAOxQd5/SiNskLu+5gy2VZcT6O4LPQdr7ID1eFX4E482fvpabbA69UgwXBefSmgThiIxFtSrRNIc
h0Gb2vO3PGMPuvE5AVQtUxE3R2EmDv5GCZuTfLDGhhsE4WKmp+qusKbVwU2K2N9Z24C351VRp+RM
0Hl0dqIOI4g7cSDrLXqmuTqCpSdZNAscDP/L31uJAGEDj08EEwEhmjHTLkmMz6qcqslA45P51lnM
ZTJjbsTzaj9MCxbl7NUBMWdl0HRXpDzwSoparDsGnkabTytMYlF+YnBTxqdmKhCHt6M7Jxeii7oH
B//Pi6sXoocveHh3famZGmJ/wn9a9IIucm43GdbpMdwmImkwtY5UFilh6vfwmse/ahXbh0HiE0W6
z/ScJk7I73HzKtWwFtCezxoGz23bueJBdAZ/Y/QMjKOdmKTeDlaRJgelLWs8ljJqrevEkMHTD493
maYYcmXexu2NnhxMqGYzcm/iseTEKra14oI3WPDEsIenu2CVVBtfBLo6dm0QWjep6rPszvLLABus
k479VUeKH8VnPOkbFzSURllTcOiqmvGuaouR6t7M5HLxy6mPrE+cV10I0NMlV9E35A+uYqym8zrI
UJitAThnyW1JFnqIboSqIOLPWFOtroyvG+FMioiiGrDKMR5ReV4VRlwvCPq+0TuUW3A4sa7glebf
F6clL/B+rQOx1MldWTyFlh2cAMIkDMhjN+O5mCLvZSyXcF6tMIjbnTaRXlLmphdVXWbpvc/bYt+W
pjg3QdR8Qq/rIYZx4sQ6VbTc+4swrqJhMylahhS405IowMe6NmUzfckgpNzoftG9N+Y0ZIzaiqg9
gEwpviOZWdaQpMnxIHgC82diTWTQ1V4RPBMwXuxA/UTNSjosc5Ma47uE9uxFUNAM3biWsiKWPfQL
K8YkwRM2zCHa5lbJ12Q2EI8dnZJmDekDUzmdfMEjtR2XFXuLSJxPVA8zGJHOxQ5Dh5KeZBjk3cCb
1kawKBUkdVCCwYMxUabT8+1Ip2NYxWiqoF01HJPR4lfpQsTz2hlRLB1rbgsZK1ng7WbQ4d2VnmR+
n6LQAsPd4gDWg3uYR4+bk5miRQiXZ1V1VXr43IzOhEkfNyXxq9E01vHad9sifqASwUsRlIuWHQne
0hEFh0OePfhS3gJTcw8WWCQfRTXbPqZsKrDpse5sLPpx0+K6iKWRRScjrMe/SJMxhnUuWy87JgQx
3wK4IedU9U2bbJO55yFFx5baNyQHz+658Go8P02NPujKIRcSERzVDW2vuOaujZiKsMfNsmDtaNt8
K7StcQuBkFfERUEMoL+tkcFO4WS2uPBbr3ke3Uk8pGigQ74OSfDEs160N2CrBAusVQfpzseaOK50
/8nCD+iLVZYN8tG1SprRoxt1zhUBNP5w14RtoHi580Rv61fkABsHYi8Su8uqSwnpzEbeZeYetqEq
4Lo0uO2rTBnMl4uWqMYV1VjfXeV5yPkrBNc7MKAo2EZtgn1tUOJugIRKTPGkK1+9VqX/66T8oZMi
zEVS8J87Kf8nf2mzl7dKpx8/8XcXxQo+BHC3iIyRtolpilr/h9BJSOsDKgJQJuyn2IR77EV+NlGk
+GBjgjEddnmujYyQbvPPJorLH7kmaU28tH6YDP4bndMis3qzn1tOh80QXBXWKa7TXyKv3u40fDlM
RdGbzjfgvXX6PV+83OZmHDHid5uuS63pKc0RSO7ayc6LdduCTvqiw7wukRczf7N2teHwxcga3yCC
tkS1SASkn5Nq+qhMMjmmNRodbwa2HOoIFf9gU4UTiJr300zVkPa869hc1xIwsVkbI2jKngUgT/uo
A2E2IYxl/Nibrr+32wh61kpDVQjUOofvQHZGOaRtncC2Qw1t/EHAIn7d7TpegBdoaTHxj7vsyN59
OgCtqfbb2f1Wt+MQkCEVyZgptXIQcl4FaOI5pBZJWXxvPJVMDw4SNU7NinvF9ZTUNfrxzbP1b/pM
r12Zf23AOSXCaSF9smd0Yd4ETBF+uWEL5aCoWhV9xYLlZlc1GP7sNDvLariPiR6gBUtwXCxS1tza
pwOf6hpTIgTmKnupdDsxX5Q9yOMTlJLWjLdzGNFfn3PNrdh28JTmpxg1hqG33pw13nmGQ8dfI/Or
xQNsRm0PQOv3F/WrUAipHx+yS5oFJGDBLCN4JxQK44z6LsvLbyasfe/exbpf3RV5WM03vz/Qsrt/
8+FxIJsJoYPaldeyz/F+/fCmvGiC2dPh12X/TVZYnYeZAy3N5BvOOzZ1rmGRuzah656bG926FpEc
7jKS4f+kxfq1D7Fcss3MHfHj4hXyqPF/PROB2519Uep9HVqcb2dGuinbc8VWWtonoByz6/3hQ14e
jF+vncWEnizSSuKDWZJ+PaKVlHmGVdX6qkXUJs43NiIyjo9h3fMsYORfLhvEdI9j8vcf+ruey3Kt
eEZxt3m0jVjlzHefelpVglm3VXzFzOEW8sBmvHzM4a01aPDQFkX1tQ7m0Cwuq0SVnrl1hzibn9JW
1rW9YnARamzWWL+D2zSlG4wqYiit/BKwnvKnQz86TqEOvz/pfzySdJeY0bk2MXuSZ+bdORsiMmSV
S/tL3qNGmTbNRH9qsW0AZB3/cGf+eSwefG/5D2NB3hRLN+hNtwfdWKuCNGu/aBNx4rxivESxEFrG
/2XvPJbrRrI0/CoTs8cEbAJYzGKup6dEijIbBEmR8EDCJczTz5ekakq8qqa6era9qQo5wmWePOY3
KUvi/cf6ZRGAjUW9GOc/pLTojx5FD7D+gT3hrPRYzXjmOZCIwzx7VvSXvS91XYra2US4ZfXRb65r
/fqMADTxyQ6A+6JleRy2IkODL/FWeqCSt2yqBp/hF0jxQCZ0BC2noCdyYJvk/v2cFIjpbJq2paGy
Lo3JVrdpuYxUEEmADfhDDHUl3DmVgHvglbPbBZvfvKXgeHtyg7738uFDLVF2vGTxKZQtur31QxKk
NlsxC1CbucYaveX7LLMZzwp1PbLDS8OJUtZHV7kuh0ElMDxNtiHuHvMj37LMANbrsTDHn5uDMVAW
vcPn1wAMeoroAskiFl86eDhYGaoS8RxgNAWSUc6qQhmDY7hyLHQ3gSpFOkQbqDBwQZs+SfCBRlQ/
fV1mnUKsGqgHvAsbvAhB3lxS0WQ72208VmyT4Fd2LYWblU9iHKwUXlgfdcs1Czr0vqAtyI5rlzrj
Hi2ZhZDerWqwvuRdLbNqO6BIsdwtoDrUrWoboT52Gb8zrpIqY09oEcKab2YnE6SnVYlUaT7TgJYG
QSUK+Bmg2swsS6B4JBX0m1WHhDR/U1hpxF9JwRKVYu+pKek/9KNfcpjNzZQRgjtEEGKAV3HIpY0U
fUj8I51RX82IZykunTCnHm8gdahD5KomvSjcKoAKZ4GpOksaYx5Oh2mYWEtY5ui9nKL3OJ8Fqks4
LM2o12dmE0Q2QQRDhL6z17VbyTw//HgABNqRDVhVPp5+2cbENJMX6pkVy6+bYh0wi9I3jXJL6SL4
X8pou8zWncyz9o+f0aCJ3W4dIGgpRZId1CNsRfS4eQcD5vBcepIJgXhmqCUu49e36oIR4s15Adyj
9jCOfZKfwkceYP5bSaiviOQrWdsMfobXIme/4fEIXXq51GHPqeXQDmXRZJHIyo9V7zGv3WUOclKC
XnCGAfdKVWHIqoltnByAnE7A/54BLGMos6M1kgfOqUELfH5sKAR5h/WkMq08QLy3opsAyUneyeIP
YHBPEMFQqGXFC+b0wSajtuLPZpCd+iGyUIrponHovcXb2mj1d/dtRRTYtoujeJjaxlUlABDTuPwq
hs7mqFP8L1x+Sj3DAOk3Q+YE/MqIe59ojGBKzy3NPD2/OQ6ZvheUP5hdrBEaZAvOQZOzUpxFCPeg
ROBoMa8yDXTehoEosNQOg1bvC5IN/GIdQvDktjL0lXnGRgHSex4QGOV1LsiV8ZMKUkD3kPUTmpK7
GO1jlqhOrdWtDCr+21hYd6A8jOWHuCR1XMgy3DFln1OQLzp46K7JfdY4rd7SQO/5oQiZWnwJODsD
/+ul5ahbzOhQCoe458tuPii6G1l5oQoX6C6atQgEAqciF9Or2kmZY2wYPy6Wd5iCAumxTWbeArtK
kWS3GMjqyJQUCU1oLC52oBNjvJR6eEwu7swJDM9NrEy5XHvzPLH8g44Bp7tFspgmBEffWItL4aGj
AV7S7IvGXIsoc9Kr2kpSEGHk6voLVzjimRbejxgvGSdpZ2qf1qlt4COupwKE4niWA1XhHiOj49s0
bpDW6Bh2VsXDoO88x/UNiODIBZeqSYfBGuFndyy2BGLCzbZHUQFeYCyHOoQwSd4+qVVkiz7BwIdJ
FHLZQU6YFY8LwwQXYVD6TjxzCLpkQWemTaYkic9hKQyWf9lPYacXT5rpkOL349zIXT5Hel2aw9Sx
hiK6l3l8Vi/1wp81thpa+nieQ6jsmoq3tClzvke1mkzDGprLji4JITermoGvVDFf4CyoofDys8LG
1FFw4OWzcs1URr3amb0c+ZuUMA1/1regMM6C3FQwfUOEWFhICXI+hCfpTrAAz/rEIDoo3iJ7gd5a
x4JSTQtf+ISv38zeWUBfzD0EBcTS+Aye98ClXQtUodwRLjmO1Cx9Tvky8sAhY5Zb6EMWtEbDcpwE
xnKMFZjKEB/mADO3qwnuH/A5QpTnHiTNOB4pQH2/XS2lrbMV0xjz+RHQNNXIjzqEqK9fzlg3Tg22
tSWqhts4yUYEUYYMqxHAKTjmbJporKKtaw4RfjXNxMPjV1MQ7dU8+tyxn40Gb6kuE5+NneGnw+IJ
0PTgDf5Y1iCg9Z/Nbu2wcJd00okzGpg63HcGEnp3lsGqdLaO34ZoqJD1xib704hTdq4bIAdsYRpk
ISJlp4TdDZRbXNFW/mLN4hsYJuTBzHLCjQwkFlrkbYsDzamoJOQQUatBPkra4cZZG5eGq515YJDT
VU+bbykxd9nlPoLe3/HWXFpELPEuuh/pQY9XCPUXJpbiRV+fSQa1EtM7zLg8HOMZvXbDDq3MQF22
TRJNWjIM27Bzp+BYRUazV/CD+UYtQX6iZ4UOOqpndLriCVN0ktSlHbGUcf25sIH8QNXuv4LUGNwb
gWORG68zOkWIG4WIP0egr0KeX5vLR3F/0iecZMXaX4pxWTZhWixmu4tAR9ZnE5sDmecepWwYBHKn
MBlDGo8EbbmNMyRDOfhE75928zxgdOeiJLoGYhyCyBZx38Hwq20cwxBBsFtMl4sYC1On38BzHZez
KIRfvLdGK8HvSk4oUq8YrC0pWHbHM64lHgHup6FDrbsGoO7DGt9CLpymWz0U7S+Mrq+Mj67hdstd
X7GqV4gVCjiYPlRetO16QXdtHwB0WCaIPj6A/BC8A9PEtKdBv2CJWdarEN0/LB39duma4MEqs6DC
sxRk77TJRT83T2HmwdZZD76s/ZUNkqwHLBpVjRcg8296SBlEKImLSwhXRp7v8SgkrU2eMM10+tBa
10E+2PUGTaN5EVvh0PCML1ubh8muf2Tf5ozclfVxjMsalPNYM+3QBkIw7b1P4+xJ6W5kNLaRIp8y
Y3KUWfke2RhkUTZMC1qd9Y+DWkYG1ToQiThWQgIJm7vBUoKzlgOc7YAvho5wcL10hpkamNtFOzC2
Y4yKodPJMThbGrTV+7WXNIqjx0vKjFOmr7zYXvYztrM9xqVerbM/Bsq6cvAzC+zwenZVWYT7AZ9M
8QUNRQ36taTh5+E+hjs+bCTjA8Kk13Vk9gHjB2nvXdsjCx5NcjdGYrSSiWVZAExkPIsMFP05w+GI
m1vMK8TiAAq0C1IiTGIdYgqq0QiirMhLmG4hD1a2OiCWhc0ZPQY4oown4xz2vCBcl/TJGTTjxJ22
jOq49uAjKLPcKNdr+LM6CnGdot6sYZivOkT9uP8uzHSczF0fsN3azqyQO0LPvrPa+7ANdb4KIZ1o
Y/dDKx7GEZ+MnbDBOJwDhFEci4D/dC5VSV+nLCh96XfU15XorefBgO2MX0IB7RD3PKuibwA+MsKX
E6H+1uP1E8NnnSK9tHtEV+pT6scJ5lo17zGHaktEE7g4cPeWg7yAsZaxm4X1fkYTgd7egGrVSJjJ
9B0MnYFp3OGPN7E0bKHVINHBpT9UJfzEuuxF6W5yq5oxRSEh0ksxxWuWmqWcIu8LHEB6T6+fkQPT
su4o/4b+NmiiiSd2ssriGw2d8q32sopzhUD8MmZmhPlLzuA0P8D7iMvxxCUdVbeLb+ss1lqkbj61
7aCwAZAmnsAWByVGGDiEouHBoRiIhsVS0q+zMOgYzdbvMTuwyVKQAtHZvKphIXkHU8adCq6B8tt1
ei4i3+R+5gWluW7rgEThURWzS3VbdK7eIg2YWRpeFVpcqLQqVydqVkFpnDaWXmBONKSNvW9sH5oJ
Grsvp2uicGUxgFKMJKowvCVZIINgnW/2Qq/HCNFaMmuTN5A9o39Z8Qt+X/9tspJ2uR4LBi3Bxkq4
L3sNnEOnhrkYYp3MO1Lf7ev2yHuP71JA+eajth2Brzx3JgdilAIpmwKZsfzcZ1djWcAyTWdygmzn
tmgwyHVR4c5yUSKFqfpNXHQBU19+QOmQ1I71zLcdDFVyrWppeQRTa/HSgwFJk21CJEhRvfDDtL1X
LRKa5arLB9kTXAAeO+fuaPU5NiWezTorTVsXgZlEC/DWtCb9QTo3JL2k8OQ797O3zGfOaFM/CT+c
J7WfbKar9yqxsLxGmuAl8+liU5FrdHXQ8rTpxLQDGdLXijhYqpDEYIpjaERokzYOv4qpWZiuGIYx
PTpqaPC0xQ8VuFEiE8oRlbQx2vGBkM5wK5bCQQPYGC3ev5GEuugGKqezsHaydJHvo7DLb8aIc6jb
qItivlpf0tDFlC4wGKSnrfIqcpQQX8s73rqOuIvVUPOeNL6sEAajfmA5CRBC/KA2WnSolMRkccAt
ceqTbeVPLP0DKg8JpUqOsMDj69arVKFTq8Io0YkGQlEXHVYC6AbohVGNui3GqPBlpgqyb6yuTLTD
KoaD8aIrbi80el7kaPl6i1Mtx/JCiNwleZ3HLN5HsH6GD2Lyl+4kGCarOASAh8CrDb7hkh84U4+R
zA6mWc2PCd2+JVZlTaUzUbuyieLr8bVqnHLGvslJkylm5Bck/INAOGgkOm/DWOkq8LWwKJCZ4abr
ZRpnwBsNcEKEsoOFitdVaJfMKCqnJqt/TKqKT5paOAvhOVtNnITbKRmivofbVrn5hS9pjvAXl5kV
hWCrDlg9n9EAaZl3mF+jC43qB5OBxKnye6eedIU+v0YOlAp0oltaEBTz3/S4/qJnBLk2BHQE+hAd
p6OWYTDVoAPCYnyYol7XmSoxwD9tDLRMCljUQ8vz/uaSx1012lQB5SmqVa5lByRObzuHs6yqwOxF
/+CJUU9vXpdGEWD79Lun+/VSGvoH20APjBhNHTUp7SSGJkl34iF1ERwm8xSuo0gKCdbErvf7by/d
wJ971RZtat9yPBswJ5zO4zZlx5y5wFjJeZiccqCQGZIST4G117sJ25BJrMVZuIiaoDFUrseoelBF
Aw8dchF1N10IPdkIKXl17HmNzD9mH1Ub6xKh8r2OM8EXzciv3r/9X14Vqu4wkkMLWLIFO0T/+U/9
3KmNyj4efe8eR5GJ++CA0mUhhysl1PuX+mXNOfS7Q0ZBTIJsEKFHX4U0KrUrEqh75E6dYT5Ec5CN
d9bi6y0iohgv99883PEIxeLDgK0FEE5/3IbI8vbh2qZzgphZwT0S+TpGAc2hi4gZkD4gbBSB500U
ku+TTMz8+qlAwqW9ItqV3sn7z378mpmaep7uzjMmhWtzvCJHxKLVGMbON3oSlI5zktClCipfl/Pv
X+n4LdueY/K04Iq5Gs2xo655TmIYOFZmfUNl2kdKVRa6NE8zKrUDIA6dNb5/wbcoZgY0oMlfdRA9
Jny0j96+ZMRvF4LJ3IJ5Yk6UbFskEAlzBMWZ74pQVjFZqySN5yRc+7mXcDK+fwPuLy8XmTo7NKGB
Y8vJox9HFjdOCkv61Tf8iue42jLLWvItXY8kzPavaYvCQ5YzD/FIHb9/NMUNr9ctL9yJUPY9GV9f
TpmhxUO/yjNmdnHthg7VAqZZFUdCl4910G0CsIvBuEpx5CZa+6OnD0vcA2uEjJMI9y2MxIlO5CK9
j5/wowWKCIo5ngJVtg1I5u0exU3VgCStc0PnVp3qdNpltLZPFaPhOnwzIVNyG2jH+ohH30lyW/5r
g74jtSdq5rmtk6Ys6F8yPtvSyXKUlZrbYnbxyPsP4qylM2mrSekmC5bW+W8QwL8sODQtoJghaQCW
/NelPVBZJIa5zF/rpHHIWWPZ6xIoXHqdAfxoWb//xfW+/Tnk6lAbvsxowJUHv9DJmDkhCNEF49cw
FrrHOKShyC+8wLdz49LsTO5g5aKbRxE1WZFOCvFb1Hfz/m0cPzkQR9ckcmpHDfbcMSmhguCLMFaf
fM1r2p+nuO/15Scb2lB7bnf939I2RX+G5Mx36BQJWCkQXY4WubDMOAWG1n1TSPkvd17m62WRZVJn
Vu8/l320pfnpAM8RiRc+kzfHMY+ygxiITlFUyv5Udb0J/Jr2JZ6VeFylVLopmDz2AgPvkv/5NGxY
l5PnhHekwl6LpRxtXVowlDx6fi9HhITpIyyuTtTTmAoFlja7IgF5r9tak6HbAAFmMGxCFWDiRO1a
Mh251VbLPJyRe5xFcWzoSZGlSh2vKQiQRzwxDOIo/rM1ZPhXCNE/1Dk9Ciq8A7RNHZN9yrv/dRDs
AYUKSzFMn4Yy0ydzVDOqyMGL1lTO779vbRX083rW35TgJQBcwBAKULp5G0LHGhy5tNzoNnBxB+da
g0frNFd4HXA0EeoJQa+z9wKQDm+hmirdJf3xq1YNukNgjCYv13N93c+kFpREOhsoFh0FI88GYznv
2Krwv1OJxdZ+dgYKpi06zZTH6UJQU7sfgz+mRXqIZBSZzd5ZAnPhz1Rd6g++IPrmfcGugHQYNKK+
sLLogPYbw0v0l8wsspZxBVdZf/e+xSSYyuh1hMaOZO1mzDw496KILoeDsWQ50gJ5/5UGbz+fZjaB
GjBRQEEdydHsr7evtOEJVGDK6LFQjv8laysP1zTGoweRB9Klx5/0u9idwrMZb8cIEcCoOpR4sdyh
/wIvqAqGiqEpAgChMUPPh5rdfIqoX7vrYupUsk4CZR/SMPtQMmp7VNLtsFxsjWReM8sRV2h812eJ
mXYXnEgJrNIyQcrB6DLn88IcWWGEgZDuShah6W7oGuZ3xmLg2dojuo0CY9heu5xK2M4VBqTZucWt
VuIqxky8uEuAJpwWhc2UIJM97bwak8MMcG7xDRyAh/NBDHFrWBoTlLZs/Vub8/leJhi0Yc4pEloY
cdftbXScbkffGe5Sx0nAQZmGCwWUvt1XqFDd98KQ7Y1wu460KBoOGXJtO8YEs8Slh+EyaOcwRW3f
LdUpsuRb0PqKhk2SZZ+HQMBlCKIh3/TYldwu2MNuSD+xcqwMw12bwvzg9rP5YM99981CbORTMng4
skyiPMt9oJJuOqdn76+IXxYE6ZdGpwVMMohtx2n64HUoR7lt+b2pNNTTwbl12pWOBR7s/Qu9/KQ/
TyeWHvWUbQPE0IQYJzyurUAk57YCrvLdQnhBkQoQRVc1dQA2BUnhf6zsMvqYdhFOl2bhhXLjKIm/
qEo9sZngGCAnmvbiqhVteFoZjf+JYwhhRtpt/V1ZcqaDUy7lyu4t94OJh/FzOTjBeUXX8oOyZ/tz
mFG+razaMnFMyOMrp4Snh1pKKWhq5IyokFWi39SG8/esjns67EO7s2LPvDen3oHlETp/K0V4eSMv
b580DRVEKJVvNyOekLnfeHH1nb0yXYd2BM8RnQc0qkRrik/vv/+3wfT1Yj4gRZ1ikT8fZ4NI5JJW
t2H1HSueEnzWZN5aFb3tVVnmF8p1BmrvuC4/MJ6Ffvn+tY9AeFxcpwGkQSwAhzP6OCWwDL+b3GBe
vruDXmVJ6iR7p86Kw7RM95UVFl/BDU+bwY4ZejStIQ6QMb1q8/5tePqFvlmCvgZrwn+0EZnjGD86
UKw8KhkfJP73eGBwQDsNN7QJV/tw0zEl6bFJwXvCL/tpWEGJLJn21NhU07e6gIak+lXhx8bVYsXu
wVlmGmdtFH4r0QXx1m1uXKRz5Z/PzrwH0u7c0gMtrmqD1bkSDMbm9dJPjF0yqCxrX4b+R9JGhauE
mz7PIkshiUscnOgUH9K4llel10NQr6NueJiLZPhkenb+wagCDggxWePOsXu4+U6bxrdjESYIBjUm
D5BM+BCpPmYE4GdNxiCEM/HGhYZ6niaz+9miq43vRp4j+/n+y9Xv7vjdQpolBxVUs/4xaxMRZsZr
uDx9b1LXuzQaJ7sDHz3Pm7ypIJGP2iXk/Stab4GvrCqfMgvULXgkBwjesa49CitFW3J0PmUyc09p
m8H4j4bZOKNRme0YRPREei9uv0vHLO7SeOrPU+DnHwwVOrvf3MtfLC0yUTC9QLK0suHRXnZsZm0o
G+VPcJ1NH5h8mD2AI5iZS1XVE1m7/33phuhEVMbDrLKxAp+oZPkvvBKE90nMIGmHLgKLb0MKWJyu
7Ba/eIpKMQ8b0SXzNRTMpDhPC9HvzAVeQYPw/G4WkIcklLqvSQDj6JB0i3X7m3fyF0sicPF9ABpn
A4w7xoQu5TCqGtWHp9g3xU0jrO6jXeClqpnIZxwxw+VQNP2pdKvyBCFD66KvfM4ElBmma81sBvJa
jeo8NQbnGWx2462CJs1v3r9L8euXo0gg+L4oUgrrGMbZjqXXBTEfKZ4YDdFxqaNvdbskaoO/sLdq
TDunN1XWaC5B/EnmTZYIj/cVpyhbj2G4ZlSNlUVbC/8LKrRKN+0ZflRGl1zkIu0O6GFNl2JI4pPY
81GWrqE+j6tutlBmiiUWUKsW94d1UC6e3Bss6F2W98YF1HnFXxh9PM30Z5yRy0UwykslXrnkXeva
SvNzbO8BLxhOiZ5H0RQVYKAxY/rOuPrOUzQVyCK7mx59sJOkLLSMgw/QiRjCoG8t6Ndeo7SHQ64P
xHNiFs1EsEf2K153oFYuRhl2iOGlOBmueX+1dQKsaMQMXMT2Z5R70i8DumPPbmrj9N2pLPpdy9L6
5diC6gt8ni0OZpqi8mhBqzKakfB1hye63k38idPN69Z0EufV0Jkw9YXKmSl1iwg2QevVzwmmkpiO
I2k77lG37e68sIjPTX/MP9mwWpmQcArs2qwt2AxxBg+4Ydz7ug3/zbO4neXTf//n/fcS/b60o0h5
7H9mTXDC67ziHxMtLp/G/7h4mtLH+i/+2R9sC9NBZccVlMa07GglEFZ+yMpStvyXCarXpFWO2YLQ
FeEf5rI+/wg6hT7bORiQ+fk/uoUD3QJ5USpIyPbUPgTFv+G/4PGDfjroPHwcuDzQfZfOJaq3x5G+
yVxAk8BMzlt7SOd7t6Z5vapcv3e3ZhKiXbhy0JHP5kPq1F1pnNQoF3gtLsl+daiZkCDQ1qHiDUsT
+1AT/vDEIHE5m1BXfsIf00cHzRft0hyqPhY53o7ILczuDeFkCRBCVgN2YZQhPvTIFVUUfaAtPOAs
Ca9M8DAku7g5UsBKATp4vnGqltaZGFVvfi2w/QPPhc0NRDD0B8yK7kyglckD31jZqvTmJV/RW8+n
5FyglC2Dm8T2l3oE8sE8Ad3KElcdrALgEXa3HdWEtQ1ooRYYHDU+uIA9oJrAhmNilpV5BssSBbrF
bB4To2t3fiPna88uKoSr2c38UzEbyzdZmX76b6LT0z8j6myFWkLlH++//2lT8o23TKeXf/J/e48N
hiqMo/2T8YfynD/3HupZFIlg3H3mVGgds9F/3nv8q1dFGP6Ee/hDL0bvvQCBYp+hE43wv7X1qFSO
9x7JOLsYhxf0TVHy0hnHT2OZsvG7bsrFeI6vK4A4+mMjIAxwV56oTUijL4sve12KuY00u/m5f1ml
+cuKtV+Xr56N2VizZa1kZfuvCz0FENaJfo2OM5PLtRwnt9q5zoh2Av4X8yEzxpH5JA0Tu1Qn7UDn
VKFW1w8V0lBVMWfVRqmUnkgYyApdrmw6JS9Q5kmWivlidqPoFky3pHQVXwytODXWyo/X5hTiFpHJ
80wDULCjGKyV5+X2LZbwS7VOk2HU9GfNFSZPC7cj3b4R6eZFu1AWYvq45ArZUGlz9NKAUBepmTBC
h0lOeUAHDGpl6MRmsa8mVewBExVIJ4d1eiLKuPEvQ2bwwJxnM903hoHyh9CSXv2LupehAQiJlvyS
Wvwre9EB8180wSo3Qx8Ma2B1ZeNp/RXkJYCnFyUxytd+k3Qd+UgstdYYONGFEQECZJnXIEWmRcmi
pQbj0MYNFiPMXCd6e63Hg7ovcmagLZrz0bMwo7dFu3WtXG1FLJFA66wWw83akhtKg3ELWx9VmBTl
vhMBoPIuzGBiUhghkMBkB7GEpNPCCYqlvsHzFjmFBmEF+0ViwdFqC+JFeEFlPb4TL3IMiJEhzRAI
LdOA5gWtKMQaDo1WcYD6hqCDrbUdRq3yUMZa8GG2e8Qf2hchCD3xfPaj1LxfsLre5R67cZdHabs1
kXy5L7XYEnoCJeoS9SRvrAq9NkBpxRdw9WKFzqY1riW46EOhYMxu7Na/QtIM5QqtYUG8xpdVMtJh
0VgTMhcUec1uVvEE1bYNr3BBRLJTK2MMWiMjIbf3EVNCOUMUDsKEXjIU300UB076KLNPeq22wfgi
+sZuQIKjAhD1AHEEYY6561W+j/vGvo2KdDgZ29LfYaaHnEdYRd1N4KpHU2t9KK36Eb0IgLAD0hNS
Rgev6xeJkFirhaAX7p7i1Bh8DYRj74Hri2jlUWpYG0+rjXQvwiMdEiQeKNbLhpbqA75A0QblgPlu
oCOLuY2WLzEMEykTqVVNlNY3meupumy8LBtX/YsACih0tEq1KoqVRPUnETc90MywOqnCNP7cNwVC
KkEfFR9zra4CtFbuVV+C3gpYh36Et6rn5ibqvg3KIuARw11duaTpgQeq7kzing7ut5dXMIjDXSfM
4gnq8HzShF29npIGH91pDlcYrj5mAJ5RWBgRYQsQWMgKSoTate+BTXz2itZboxJHryNUNn5Jm4YC
NdaCdE0iB3E9QoyGqL/KPTHM7b/T0n/qVLRNmJ/vHYsX9113/5gM3VPfd28y09d/+eN0FNCAbUZr
lk/zHFJZSGr4p+EBMEsENqB/MS31NEn3TzW1ICAhhefvmdqcjBLmx+noWv9F50IX/xxCdEVJdf9O
Zvr2cORH42/HQUs3l4uBYHl7OEJ8EEYuDQm8unhGGCHcG0Ed4Utp/o7t9nbCp7EqEJ/J0RmxsG1f
cv6fj+Gicit3mSyupDVXS1OSxFE9It82rH/6Dtev/aP/qIbyuk45nf77P//qSlyDSoBWDxaG+s9/
OvDjHp2AVubygCn6sI4G86pTJf3R5nfDpr+4kNaeJ4vhcuYv7SvlF1ZI1S8Pc5c/Ix3xHBnpc8b/
//bzcBkPrM/L9Oz4GyEzvHSJN0n4E2O4paeBkh02DmvYs//Cq9PyYm6gJ6QBMKOjV0dngbEZT6Qi
rLkmc9DDOjs4b39LhNU/6c/W38tyCLSKKQIeACuYwr69kq/KwOjDkSbSyJSOwPWRI0CD9u+kUr8D
Fr1tCPy4mCOQQIDAgrb90WMZ+PWwN2t5CBl1b+Ccwc8CrbqqjfTeDDBASN3WWVkzVc/f/3QAoihL
6TsKtMfePiW6aION472EQZHWN0OLlQggPSZUEIFeA/U/OWT98Yyo9xMVENVjV7+91DJkw5xi93Uw
hqY9lIOEPGeb0c2/8EA/XUW3V3/aW6DSXEV/mquEk4f01XSnyrE6fSkY/39XOnp1Y14m+FJzpQTJ
AFQKs/ulJrf8J7aX+es+xj4mQKqBIYceNx0tjxoNZmgA5A0I/9cbhMJp7swQLK8Xt5xxHDOZueNz
u2sYkDLsYRSbFUhPOo1bnarGE0Aua9RVAkiB67auxkc/Scu1n+GBSHPB2g1+/jzT9TyJF0tdSL9D
K0cuVOl2WDerWvJXkGUqtyZ4h/XAiXHwp6ZEuz60P+e+XZ9QGUTfyDLnDapl8Kh8Su56rsI9luUB
vs8TyljdPNDKzqsJyGsTuyd9n8DfhF2/7W2/uukN2t1YYY+PTUSUt3rBvQuLqyBdezYGNOLWiR/A
5pjdAsndPDHWacf9GEz170vYKJtc9XJXwyHDDXphHE23A2lsJ4oyEEpYXK+A44Z7EbVwpswI4ZoG
yxUDrM26RB1nu4CyXpUZLmF+X4Fm8gkuSZxiLCM4AsDEApZPZA0ZFlr5KbPQdJ/BTD2zzL7eBGWD
yUdYwlIqTPtznCjvbIqt7Fsc1MUdszhqkQ633UaU9mdAo6T4/mjJr7JElY57UnRiAf2HPUjtmb0+
4TqbrhDpLe4w+oI/ZXTlBwPm9beIV3OWZI28EkP2bFp8UwiG9ucySJ+nboxueoF41ahDIxVLfQbZ
ps53bYFuPXs7LJJrirfpIzLELtNhnjZSZbrHecDRFScDjcIeqtM0ZjqB81ecXsYOInOZiKtnYYSI
SNYZL3EomGTZxog/zcuyL7CfP8V2Lzinxqu2ecpLiAZGOIvLnJz+b3wbLDDHVzEEwm8heFtsJoEO
YX2gRax6VS/remlFsU8hT0hkEJUMN/Tz1Zckkujv2BaoiHWF5Sa8DrNqz406XT6j5uzdTlVePtt+
Up/yjGCxeyKnaQbNAYeT8K5GC+nWqWrWj9eaHuwKF8bgijkpk6phKsPzFgWsFWWMboZHE0Jhky2p
RI04N9YUMSGkOion6ZoLMiEuR9yCH9y+dyRq0V6BuhDUHgNl9SGosvsQiZIdEjzqAmFiBOehOlLy
4Q3xcUQA6cvSLvkeiltf7EYgYOkuA325bJcsoCHfguOCyTTl1sMS0g+zF/aWa0QIm6JO2n1Sfi+/
xpnrnUGhIoZONTcL7RaDeZMxusYqG2sr50sAvcu/NbFdnU4RKLlWsyfzNnu2gyQ8jyDgn3IjFpPg
cgYG0FF9J6VIkIcNp+0Qa1Q1tnOrweHoGxxdMQctJTblFwJMiHZtEjklT5VktlzlAmNWkYjl3LWG
L5BC1d7B6hLv9IGFsKBsdKrngV2UNqsGYaZ1Rw0ctvETjBSfonq6qRr70NfqARRhelpCn98OkRRn
HIX+h2RgU1oVt2VahbrAMAHGXs4+dyl8Vrb088+BJZczRCt2JTMiSL6T7Nf0FjowcykqktTELGqi
4nSdFHLeVEMWXjkklbvGYNfnmD/Q5MBuxOmYMSwIzuEi2au9pc9d6fLcaKDdw/gJrgJwHPdgQoIP
juqtyzoe0V9yI+d0GjRCj4D6bQjxEzALBN8U3PUtZSHbCBJieNVXw/jYGS3WNHFHzEncPPhgiRY3
QROzW+Y1mxadjbVIGO5DGATS3raAVn093ITeBam+zttzaxyIZC+Z1hC2zb5g1oI5KqqL0B6RYQRf
w9imxhu8C/q1jRP4Y+JVJ7KioxSHnckKpk/UpsWVI/t6l4xOwEco5VVHQ2CV1nZ9BsCSxTQ2yZCC
SHeRLebtpFGI2JMYLDRyibrIkX6FhG0hjUK0UnqNeCYSs7hOpJeZh8GEmpOMGEcmsTKM3rvMYm/X
udmyVnVrrz0HgyIouNNagZf+lE68ocWPqg2ia+3axd1wPfCFMQI1W3CGnAa3SsbRGn+R6jRahvJD
NxB7jJjogYTrtspVyTsP6wF+D3owMVqBl05kmw+hNfRnysDwNq+HqyBHz4FSF3H0BA5oGcbGBSOB
KweQ5hcjy6jC4fpfRNnyOTWd8XOQzwxh5jrdu5rFvITpsq2SprySMMWvi/yr37TlhtH/M35p8Rpn
3U/s57tWmfEBNr2xTeKyWfemI69cMLIFx2K8J7g/GF49rGykXU5hPbsnRpoUdw3m2acojYR3ZhlY
tylsxnq98Enla5AFGyJ3C99gR+1FPQ1TYs25Xa3VXEwDmCbPbfcgYVe2lUiaCLDDGMky+KpXGUVe
wxLJwnJtxWZ+Uo2NGa4CiShXlbc0stC5owsOYTotVw6dBnPlRWNTrmRpf+pKuzwdgXye1n4P1KQO
hubUKTrMaqwS9XpUWyeaX2fz+OINwZS6Jf6V/hh9bHC/GjdmDgBw76aqTE5HiM0Kg84yUgEsi6GG
oCMG9GXW5OLtgI162PrP3ZwliOoBpH2S/8veeS3HjWRp+FX2BdCBBBLuFijHKnpRlKgbBCVK8N7j
6ffL0nSsyNaIMXs90xEdCk2TcOnOf35j2crDNXIuwPRrEaCZaxFKNcjumg7ZP+8AQ8Uk6Nu+v6Xj
gJFaKgdvCGiBptseJw+5Wc0BOiFrT/cFIXPW4xeQfyBJas79WthkMXO4lomPgnPEyoCo2KTWv+Kp
eajTFLvZBWURhIMYFTnzi4VjvLMgx10hstYU9RcgRpPGsmeeGshJUuIAhtztD0Yz9Nu5CZ/BizLo
w2TpGnoFjctpxOeCDib5zF0l/DkicQNsBu2PR5TyNdM1+hbljsAoSXQaJI3Z42ipoV+fLd3dORER
Ub60Wb5hRA+qESNpGUovt3CbjdtDNpBoFbiLNe7/fOwV6lz7qjDCKIfaX4dtR1NeyDcnbKwDMHFF
RH9o2EA3tjGNV300QA9wW84JPUfL68XUYCEZK+eKzGurExOeTBSziIic9d5zLHpNYKWuUPejkH28
p1Sx+7ZQi+DXuCyhB1hXjwNpOG3Gmjo55KXnw324sM39+Q38ozKEm0E/gCvRegPneNO97eRoFfiw
5Iex4RBWhoQACdwvDmUZVydUNe/xG9/4FJ2fkGa+CsbD9gsOxJvKqWw54Eg7y1lQGvBkVomKRmaJ
LXXaFs8kK3nbrIs5D1rudHvedqZqFfY+NiaxixEKBmFGDBdmASjaOvb1P78PFVjydkQIQg7hsjpw
Hv5RlNcz4nxXDsgmi0Ieh7ErflRmw5ya+ommmR9JDttEXjOR4lT01yPYrY8XeX1TCw7aCQ/BUaY8
ukbjbhaDyrNLavDRfBmskzQS77KkrXGZ2Z237TFSQaE1hBZJwqzK5kzhupVOEX4ggk8+w5/DK5FI
oXHvasK5Qz/MBhxiSvOoJ0n65bwrliWJlii18F9/512I18SLn98KYgjOPLZteXSPXtefEWa+KbtX
duhtcrssmiIoUdIomEz5uUkcjdjumqTfFDm51XpWELX9OwS8N61c5gOety6tZMUgYpi+uYN+sSfU
BCI5eNTbe0uLEPLL6b1l4B+IBVcBqIA2jSQAj/k3JSm6GpLoyio52CRdoqNn4SrpzgaNgR7StxGs
+0tK8RBjK/H5z+PN+Oc75oiichXhThBU+rYcXkQmaflM8UF2+Noecll5lxoB3l8KmhsnZFXWcuNp
Fja1dGUyb2l+EAUwbYkqsYh+IsUuUestvMkGNSOO4kigdxKPygPnb++SwKnupQEg7y+0sKNwPd/9
f2kU79Ao0OMqWOvft3EPz9NzkvwKVP/rR/5u41r0apXjLmCwgoNVr/ZvCoWt/4XODmoYmgkyI34B
qg0DNBpg18M1S0rES3Rf/wVUC/cvfBQtSFJgo6r9+x/Ffrzxxlf5E9AngO5ghSF7/Aeqi3IkX1NM
CD50XV0PPkHrHAKwBajaYM2pMmsZtXdxkrffKFpohcaZdm94DcxKqUG0zhPXCvJutpH4Q+PfkFYW
9J5Wb615rJ+QAvF7bI3NztfGKsE6GftEn3FtXlTxjN8ruNG2xn/s0tDg3cZeSSobOqN9ZSwZEUFE
eXqR0/mx0Ibv5apx1IslgXHaTKjajFM58EPXT8+gJ8szXkNLsoliXltAZBhVO3vqugPZaI7WotVf
ad6lz2gJl1sMcsXGQDb+tLQrhJAa+m9Aenf/fWwjUtBJ/7mIaHzfRbF9J3otSXxEw8bHwZzXbPPL
ePkNrq5oOb9sROdPYNtAwzpHAs9Fnvx68S3QnaRqzn6givMuOIsRlWnMrU369wxkZhqN6okahXdL
U8+4LCnVOfLZbmUFCe42+zWmAoTzXV146zBerYAT18Ygqxc4H9on7DS6+1jR4KwkTa/onAmY9DHp
8/jeuvsoBlcayPW8cd32Y0978mDV06UTTcaDERt7rMVf0sZuvv75ob3X5x8eWiqpISJYl+aFZAd6
/dA1KpMo1LFXl1URPgn19SO6yZ+FIedbDZEj1jYmgebp1G9lXBaGX+B2sevMdL3Cfkz/WmeC1+BZ
03wTIWQ+TpVpfQgX/tTATPuOz4g4RZox3cSDjdlL1ODN7YaPKCqMvZck+SPK7zHgfKIfknIqcfts
tX02mvZmqdoeqgzxnlTh+njSV/OltIfLqTXE4byHL24LOZISepPMS7adLRIO9dqLd1bylONgfJSy
mr4lMdsJgQPTtxp7rosz+NH2ApMlQJwAGGaHV9p8z6TMrp1RYzJ1GUm75oteJGkLVbm1u02WrsBo
UoHpoTsPmyRBnls5gFn6SkFqJICBTlnO9wjWceRGJ5heFbHZXOIyYRCuWdbfXfIrsE+dWqBRIosa
mN6OQM/ddQfywpITSj796mxe7ioACD9wHs4woVVsm3hND0sbpx6IWGTcg+TNN10veKH4++zQ5KwH
us/MTS1b74px6j7JuGu+erD6LyVGCYEezfM7OrM3axZKGRcZkpJ9EYisOPTm67FjRGMYRqOj3ce9
vt71HkIYjYb/I7RM0AiHKFQ0kYydtlq/TYa7Bl3f1UsgpyV+Setqvq5tIzxSKzafnEbWmzzO9T0R
CJ9nT9IGHuziY9HwW7Kxtch6GM1yn/PtL6sQM169x/y/s2j1L0Vl3M96m0kf/YsXgBQvVzIOcdmh
4bLDAMVQC2qVHVur7sXW6jVjm+DRzu+ciRJrs2q9Ow/bOm1wQFDklLaxxCX1c/ijyl39s6sVHWoJ
0X0qcSu/TrqkTbH/jyG5mmaZfC31bN9UrUYK3OwNiDqHwd4TaZM528yNgX50LOy2f566bw8yvH6T
fQcusQ29CB2emtq/NCumhtIuWtvwHl9yW9v0As+npW20D+nq8QSC/khgN532kC4JtFlabF59hY1K
PO9d9EYLZkYzb8bIm/DoZmP9nI12u5CSis87HrFt+AQvhYeBUy5I4Ry0dyqh3z2AVNsr9HD2ZeTI
rx+gXLOuFQTP3Of2Sp2bivkapDfaNXjrtQS0s86E6MYgyKls6TK2tK2NuvZZD3XrJCY7/MHcM1mY
l+rZnB1xaSMyO8ZGPYS7JnfDh9xpEO3EZZS775zU31hpqrHP0VE6COFh4RrUjq/vfcIyvV3lZN1X
g2WV/tR14Q9Gc0hgdwfqLohYuEopl25yyFT7nnZggslEaV+4dTIeK+D2YPKM9iK3phaSSKM9YEvj
7b0JDChom6G8Wd0OJb/B80+E8BngMVP3A7uPmk+UyK9dOA0X+rq6Y5ARE387yCkr984I/lWTWwcK
TR3bD0P4ycA2+aC5mntELmzgtEUIYd6Z0a7O4/mptUts56cxvEiWuN2upVMS32AY83e0X6xXEMQw
qu9qQ2xXoPydWWV4SLWHDh+Kxjezur7I5Rg+lQ5TnTMBMYdq6oWeFr20oRbDU8r4y6HMCGudW+Me
T1Ro+EVqjoFnNPGLXnfrLoWi9cTIG7/LvFAriHo1qRMeQYHXK4Wd4/4Ovei+TlrdXxBOYeVirJEv
Gzv57BTpN7MiDaiJ4vmCNlMXtK0xBprMjUvMO7uN5eTzNfxu9pI/z0IOiXzpXxANzgpQAxH3uqzZ
6jj45tjAWo29DArMe3hIPYiazgTzz2tzPs3NfgkbJCek7CR+vOIUylGsfraNfr1bBWvSFijmIka7
tYnzND82Sd5N/lLoSRaMWgqYFkXlriekg+lKV/TrAjr2UVnofjUmOX4fEkdqG8/GgHjTxS4lLeKW
/GrEE3MLqR2aGZw9M/dzMw/zXS7CSvc9VAgHN9LmzbLWoGKy+DhPlTC5y27J6Yjh+tTY2h2CqWXa
dIM+vOCCxxKZlTHgcFMdZrF2e8msPTg5JEFfV9+1npL+E1TEg6VltPJmA6wTAsYnUdflhrxyFMA6
+Z1+lzIhAC0ZrKnRkUQOXPSNOpFIa2zejpVIdYBSfKFIZF+b/drgwXZFcrT0gnrI4kf2geSx01Ly
EFYkwwQNJ0X6qXOlh7VM1tjRAQhch4pnshpAJajjF81zxL1Glh4HHPqbR92d2arwZt20K2J3LEvB
2fo5LnQeN2PJy3Fq1P1uavlz2GNT6i+xsSr8uJNyk6+ifIgwf7sIdcmus4rU/BrjmLsEkbDr7KT1
vTr+eMtdRIKctl2jRv9akI9MAdmQzLywsuuBVq7iMrKm7LgwEFx0DeS+gwDFVWAJ01QxEonLeBrW
Ozz0MKkTTjrft5wtD9D1PKhioGk/DGSq2N2s2jYfigz6px3SN9LbddrKkVwqt6MrF9ht6PhTSwvQ
T+gkVqqEJX6LlBTfqkMdCHrNfzjOdN9XDUk+FsdWYtux+QtyWtXXDrlJtwaIbMBm4PFmvGW9O0+k
/1a271S28DYUO+TfV7afku4boEFS/lrc/uun/lXcuja1LYcAgXeIi7vCL/oAz/gLapKNQb/EDeCV
PkCiD0AZBTGK/wcUxuQ2/mZhkeGAVw31rS0N8FHu8D9gYb2GPIGUwI+RVhuQkzHJtt9SlJFex9lg
xfYJHxVgkkKwpcP0PKzLQtJO33bW8y8v6Del3O8uiK0abDQBnG2fbbt/ORnhSGfURl1YJ7x4YD+O
5KCvHjmJdk5bN1o68d5J+NUW8PMBIcDwvvBJgs72BmL1UnvtcE+SJ6eK7efU4wJmmoqHzqLL/+dH
e42cnS/Fp1YHPgtVKiXb63NHSzBWNGRCnrJisp4TBy9mvEkANW0jEtf9unqPTpaK6za05vs/X/o1
UPvz0iRGMBpQ9LFiqrf+y1udGpZ1XWvlqTNSeVG6NVFRmlViF4sbZfET6Pq3fJ83Ssbz1ZRbkocP
uaAIfcugmqnzCweWwQmbXi7k1K0++tjssTqNvQM6WpppHR+LmYZqQGk0dp+xDMTzd85pY+tG6V3+
p49vc+qzwWdwCgK2fFMpp5BohzwK5clFdFYEWPome12DmfH/vJbiVELsR9fjvBXU4J+h5/GyyJPZ
TeJ6ABJ+cfpivh9So37682OpAfN/xxf1nm30vwBfIF8cX966hSQ9Tqp2NcjTGMY/OgOQfICB/M7X
/OfQ4SJEl54vxir1ZtSiPZdOb+TyxJG/wgFzhMCCZR10gzVjS/rzE71B0X8+koniFHiZg/k5q/fX
gUpEmRhXHEFOKRo8ot1GrkmqPWV33nb1E+bZ1rO0FyZp4s33S9xDXRpBBt65jdcHw5+3AR8Uqi1T
FQDtzYAJDUE9wOH3NLu9cTSzUtB9IfbyErY2I7TxCvgDmQHAtKwDONh58lo1mgdWkPeSH373BVCH
eBJtC+5Hb10ustyz5yKrmbyKTKLrEGAnOkEnWUOJ+POD/+5SNt4z2DKyteBn9XqdmGsXH2WnMU+J
xev1vIgpS5Y3Sz3Hp+ods4bXSz3LN/J1yMKeZGdBsfr2YpgQVjmNNO1IshVZYxqErCcOvPUT1JGZ
dtbC6vDnx3ujv1SXpD8OTAzhke9K3+r189XZim+EcLyjHrY09nFdx90U38p7m4BJZdfAd6WLD4zq
psZDEjGlihlDZHQiJF65id0c1obt77yC9DKrOwYAp2XwKI24xERwDPzzLaMHfDXLcXKxMTiAo409
DV5EbI2v75nI9VTOhSmPHYwPZJ7xuqsSW9tFAsdLTHeJiY8CemyEcwYVTkH2VvDL7lpsZYvtkubc
IzGCfMgQt5uX1Sz6l9nIFDYKexemH2Zh8UZvU1A1Syhljojg1TUkW1DcQ9jUU34MBwcFv/Fzmy41
zIvJSJunfnSqkxtJ89imvEDimNPlNkpycgUgWnuPRPdocPe8sBEH0ZHB7HdO3EIm8WIbv4KWpAU/
wrvT3hNUzzVc3vRZHNwgndB9OUradMgmxHWHjxD2WBLe3AIRYd1DpPbs41Sb1anrI0ViIHA2PmY4
vrxkad48YXhp1EfsOJZ74GLwUHQy5LrVWZR8EWQ44ae5Em6Z+RMeiY8NB/ynss/sZ3y7GO3n+MVF
YJDSQYlhhx6RJRVLZnyrEePS/3Wa+9ZGcWFhihM4SSRHn/V3tHxcN9hhxCLEA1ZGTNLZdS9lCKHM
nCVvNEzCx4XW5p4wxu4FDBQiIqmZDz3hmBFC+9C577oI297R6l5qT/KdyK/3HsXcdi8ZZbRBbdXD
ROtCyj4X0OxxwB3Kxn5zgdSJ6UYElZF4uLXnvclBJ7zwvMuV7NQ7NGF0YMnLbNMDMG6f+4vjMLJl
bKNBLspldY6xOphoqQOa3NC90FNjvs+qhUjGXNc0e2OVOQmG57DBDFOeZ8dWzLwFkyoIkpW7QErR
Q8c+qpjgS210SIqkc97ke2M2uBnae1mxxdG8e7ErDCkZwdESbYvVFdexVuR8SqsgUTKs6HlvnEWy
3/RZCEUPF2LGMmEP8PL0kF/r9iC3s2YSIyIUSNP3DnYvC5EEQC5I28ygNqP1CnLYGgUiKaznsWqs
Z0idngFG1Xr5xlpE+yEyV+OwIoN1NkZkyy/lOJaQFpPligjXfAPVBKIGXs7C3YlEb49JXo0XUY7k
3e/yecZ6dK2GjU7WxkOOQ/jk4yNWZj6Gwss1yfP6qZBxVftFhnYmsToTIy0McpZyXR4yDNC2QxXX
9THTSTQvGZPEiehdedfXnYuFdDgU3yur7X+4EnYnBpXDNZjBUAbLrFRrA1rASfWZiBLU65aXQE/p
M0apbbfrrMX+ppDqDWbk5WXV6S0ghtK8Q9Grk42g47lHYFtde6lSa5Ww+b9EpkYaaoUMUHH79k25
hCex9E6zd0kTeKqTot8tZb1+sSl6jybIDpkKk1y/lHmTbZGUgBWLkc+Ikz34VjaVXzC0wA+5HEld
xxLEoUWw6J0Pk7gzzsy3LfHho5ICE1TpGr1amEIfu6/wfsg67aLMmvoibQm0JF16+R5G1bSNtUS7
W7yq+Jxko4QwgD17XSLbJ5g08Z2sfUbBzPxIVm1DjkocDCM06aKu+EWudi3nWGf5N0M0gllrxmJj
O7kJwzdrlCTFb+HrR9B9ulk1cpBwHgBDF2tDosRE0yLkQljPhRtosvGFi7NXgAVsvFmJg90aRTV8
rDO7qYOx7HaDhedfGevfCIysPnt5YsAMFYS94pe7GXLug5id4o5dCer0yvJ+aUvyP+tI54s6kZFe
4rBQ3ur9UN/mXc+g1mxOZM9IAsS1ZqRMCQBMEuyruidqlCwxDtgGhrlNwGrbv8AvYkGqVk88LPD0
DND30XsE4p+jrTvAKYKyG8+EfFSNPvqFExI+bFha9RQKsD9kqRCbFecUThn7sTtYYQJRGGY2Gevq
t4m57vZZ0rMEsRpzMKM7cKthvn3dYXeIKG/EikNZZzXBEFtQc8l7nfGFzuqnmgBMbs0ZMZaHDp4/
GVWDrcSIStQXJoRE5nzc1cUXC0ZY/WOpR4ktg9OH2xw70W2Zyul74U5NFACGWJ88O/Qu2tjrDphh
R9hQzVEy+LlI46/d2D+ntEy3FnblURCC7HWf81UbtA/JiqEy0p/YvR7bNAnsnEgDpB8NGlniEhZQ
64+rFxW4oMC0+jhabXGPfPOHka+fZ0OKm6w3eoiF5DgHhtcOWznUxkvUx9HLmiTTh2hw+HLM+HTb
AFh5voycCSdJFUgED6FzjmRcdHg4T3kNTc1mHQ+yAT7wofdm/STpPlzRTTLv7ZVMOr8tMjS1Nl8h
DTjseI9aOc7ldhZ9ToOglTeg1/lNI+RwT6pMA+tfdN9QRuRkLq/m18qzx1Nv16sByc9IbB/ZexJk
cUu2+bBOHtzsnOXCC61NWrjyuEzjV1jY04epj7I7MQz6FSY91pdssjOVGovdp8RVPfGbxYyuPbkk
Vy02gUcNyxjbj8eoezaSqT4VmMZuy8QaToLAF4wbewDqvWDJ22kcZsfNDFoP15QQm3kX56X5YANP
H8bSXD/USRxe6gtYWk9cr++N0fSEEVEzbPWuk8lxJpXUCtxK14DQwolWoD3rU733kMgdqHK1yxTV
/0c9aQ2PWNmhKH0DmBEzZwbP9cQO/0OMTXc11DU0KTbCU5l2Rb6hG0mWTIW35EXM4rbPZCiIPuBk
oQX0zsY7JLMTKTNpiB61Y8l7yuYeu+4lty7nxGAZNXVM/gOiX+nJE+Y0hJg0VcZV7ywrWeBeI9yt
mzuSBVFM36Gr0/zwtGbdRdjkX0gJ4m8qpJaAw+S+K0TzcRBL94gPj9yOdNED0ukT2Me2hEkcx5AJ
19TBDQ4KXCDCFXy+6NmHevKCg1Abk3wjeVW340qdUuYr7QarCpMbfI7mj3o7aVdWQqKNn5iNuXM1
s3X8si6tXdM51hRU0LG6/cDY/RHSfPhU4yX4bbJC52WyezvZ6bVNfFqXC/i2KUF1LTFbZvVj7dcm
2bTxugwHSOw/rHiObkkOwvlpTbr+CNIbV35Vlc0mnpNmISSkbYOM3flGy6cU0qQd9hsYDN4xWpeZ
rAyUw3TEBtm7pwzWH/RLB6kA7MwhcKI1vcG1CUuYECLlTenlGFaVxqzdxfgpBezZnZCHop5gzT4i
dAWa/lnB/hcLfQ8LVSrAX0qbzXP//D8/9azXzwU2K5+euzghZqt6DYb+/LG/mT7C/gsJDbokoCrk
p5K+6N9MH0P+hcgQ+wXMUv5PjYrBA+AkTRx+6F9C1b9xUOsvZD6qva1QGMUQ+k9w0LeFMfbHinSG
plUxQJXpyisATeUtDVo32DToSaQNymQe7khJ7G3OPk335ZcX8xsM9C1QyMU8T7m7gIICkL0tjCNr
liRh9pJBu1CWyMp4WNSm/XOXpSOLFgTS07M3clL/f1waL1iYTPiy/KNAJvRUUO8KebfCa3gqPeIY
z9lH89aBA/JguqzTPudIjiFdqDp7f77861oX6hR+nqABCrYGjoXq9fo1GyaJRx4StrscG6MkcMmN
o3zph7U+JpW63FxQTv35mucu368w2vmiDBWp2tnCOZOLfgFHWePCIao94458bOOhRP50YRQ2yeaQ
y7zHGvPNS5mYXHwQQ9vt437oX2yF9eSazXto8LTd107EqQaRRxRu13WVz7arih2OwLo4oTEBI8LL
RKENtYB5MLPDme+AG2/oQOd3BymT2p5uAkbvb3ACd8JvfXZig12aCgl1i7yYcwx0d243iwesclRg
EkXln98eLLpXGKR6efgGeRyIVRvDe/PFbE2ns2W14g78QDxAsUDcQWTEDz2dm7tFrPO9JSlEcSXE
IHVBWPIOqP7PiQkBHAaeQ8uAcfN2royeR3mQzeLO1tC2ERsEQqD6BdHYvNcqEG9RQZ4VVJeZRaoC
RkRvKb7hgjxQ1wdxJxX4qNUx3q0kN1Kanov5OZPymZR3NTt1DrY1Oj9gdlVJn0WLf37xv3twdOSs
lgps/seoNSTsb8SM+t3QN0wSycG9wi2k4BBPdOZ7CPrvJgk+gGpe8g/Om29gYFFjBKGZo3F3hixK
IlFBScgeOQ2Ojg00uouLM1jbNAmjHEakuC5GD2RqSYXGcT5FL6nZ43wfNWiEthkGdpd9hgUMokbg
tnik2C8RMyWES5KxcfRifch3f35l5zbHm5nucJpRrplK+PyWT09ueDi4iyfuUIbqzY4TUHs4j5u5
L+qnswgrdyfWPcKPLjkcojjjNJ2gYIXyRYQm2EqSSaCMdVqpcEWody9uq7/XrfnNKkhHD2Bfh+En
Iay8XgXJlx1GO5TizlodXsj5NYsadFTooXhoSDl6pwmmdtBXs1j5IKEzxphAdd3gsL++IukQRqpn
S3d3RtSsHqiE0Cn1L5NqctCBWFrTBi0EvsKPh6ZADHEGOc6HZMjAx0zSe19MYsluU1Je6a0wCRJM
JC6lAvDPr6hj17AR8yBDpIZDnUpr85KmtrzAOUTlwIBo//lz8wRvH4sn4TvTi8K93jk3a3/tJqxu
5jlNskR3FaMk8OplxbbH0dKbxsRc/gAiMU5B6uCYs6Hkze0AmVIY7zzEv0p/pps6KEvtEa9ljFsO
085uXMmaOcR2N4igFNGiYm+scN3oJjUiZ9NJ+1hrmJdvsPMmkXAiEMGCSgc9Y0O3gZmRdtOwZQvA
OxmcsvIl/kp3Q9nHJ7cr0kujcKtrnAedZuNWLV48NR6Tn8XiZDeiWvJvetYhCaXaRmWzrCtpkfMY
vywW+NyxJ8l2A7uwhyXhWYXp41pa3zYcmAtMXaiOfQkEBJ8mdomZchytfhxQPE0bM3ScD55HsILf
pBFEhNYYG7AAzEbxW7K9BQJyb7hfQYpblLiY7JPhQ+6x4TfDINsLo1kS7SLEb+vSiAbwunoMj9Ci
vQ+Uj7hPOZJc7DttQlOEHE0ZzIL8ZHFQEOFS36JoytsA3mAcbsgK8R6RNbHtZowRZyFrhfDExdvi
rT1F27O63RE9So+isqznDrZhEpQuqw1HQBbisWYX6JKFH1scku6w3aZac/FHl/4s0ty5dDMnG9iZ
RSzcOljLQXfqI55S6XJlm1VzSVCjK3bRQsYjKZfJ7F5IPPmvx8zryfIgVs6PDEAbPUnbjYeyibg8
2e5aD3pzA4g86fr6WXRucjRGd94Auhpfl76CFwJ5Yw8fLdwZq1l9KbyOgGuFtTU2NBcGyvw9GsK0
J481KnFr4vMQNdiXe9yYrE0hHDhRRVToFGhhOc+uT67U4rtV/yIb3QZSTKL6QcOkJzuNJIFm8liW
uVc8OCPEIY8BgDTV2WCT5EKIJnTRcW1ALMsLYaH4wpgMkh4zmWhQm3H8XOxi42bCqz9DA7NNbjdL
S6DZZincnaarw89Kl7rKMt50CTH9pEcuhyFWcHoH7uSYW+yj4LsVUZh/nLWOL3ZGrIoFS/pgdDzW
FQ+WzD4hKRN2uiuUETqCYDMgq7B+QujHl7XFykdN0oqmm44gdyIZsvbLCNoBvC2W7ERGd4Pjrj0m
fLZ8Dq1pwlibgnbb5zSRUtVpn+kVPE6GAZi/xvLCHmwWHsk6BHGJ/k4bN53fMEPdgOwxfv2CExNz
2bTQzxAG/0iQDFYGUFVPWQl/v9Et9R9VuXfZ94oiz3IWhn4uvSLaCMV0x3Rw5plG1bkwdJ2/WB0y
dncusO9zS/oHcnPQxo78V5FeDzgTeuj4uKsz4O4R63tPa51NPdFYUc9rJGc49zK02EQxQm4PgONI
VTz1Kr1WwlboBv54vttiGBBg4QAx31YcOw2MnpLltjmfRbLclu1NWaB4iaKR7vQKhjgiXDstKMYe
RrEitzfS5X5IKDdMkgEe0tBge+7BQTeLOj0uBu8e6ScPxZTkShnt+xdiczEWUH8a2wVEMko5ferK
y42UCJxhVK+jztltGy9qnoAFOf0S07Pcnw8KK6bKy3FOc/vZUO2StKMJ2DbczIzA4AVHRposiWOi
eGg0/VqPmdJ2FerX0DWz6pJhxLcz1N2WVcPG00FVUZDovZ6q9kdVEfZ6BhxhAbCb08ahQxUq9wi7
W2GZjhXowUXTtaq9wM8QZVlNeK81Wgt0ej7gDOqokq1p//Kz+DHV0WdJPWVhYOFLEUgtwzbLAQSR
V8iQcEMgnvY5hlmZ79l2uMHamOlh4VsAqlEXIvyaawSoo8FVU0iEFqmfI+HEHIPYefpNO925csIa
U1FSqCBcZQXXvXiRypQjYoq1rVKlShYjtjz3m1gGzAubL31ddqZzweNUJ3PU7HtC0BZwEliKxQYP
PRXczY7bq+F5buboEc0NP5MDvzkdOa5KZB3DVT1FWnwo4D9ySrNLRu2Aaae5dfnfpRFaDOCfLdBe
gEPOY+I8pJnb5Nu+wYCPBiBjBF649RwXE+90rgue/7wIZLlJ8z4peSt5hsrPXlCz0FRnwtnq8sVE
AyhVsx7T6/opVW3VMwGJ435zaEKTr5oY6OZzNnLew8QR1CvprBHNMN/OJA4/n5uJma76IvRnaVtF
mBhcti02uwQyMBIlpOXuNCUsAZbgjL4Vbc7iI6Mm6m69OTQmgH31gdJGsjQZVdgcihZbiaRfZw+4
fNU6Er961UJ1aVL6BsFwH+hkW89nApGhudQAXkoZQg9QPEwmDVlFeKbPyjrv0XpLvPoJKJmJ3ogJ
y3xFsWIn4ozcKQ0hrfhkfy5410mjKy5MpmhEiZqwdBPVS0n7MDT8JQ0CPgtSc3xh6GYStKtG53nb
XFadEVUTMIHXccyz48qMqtJwNT+l37Jph4FKRr21th4xb0wnka+bVt1ObEODyggLeca0gvlaxmjk
cmxc7vV1McONY64mshe6YnjgRSxHScbkgrPG6ohToWX6MUN+YIDDWiCW2za3E93Aw5JYNKYtDyOR
+7mdyjYoJ0nPVcOj41nOamXhv0bDN+uUrfkgL7Km0qqt57lTfizQkBbwJWOj+SDIdWSIhBkvelXt
kCQ9r32zkWr7KhIs8hxFIlWSy556JS5oMJ9fwM+1SBXuo6LlnBfWNnLYcc5jN4yIEfRn+DWH2UmW
ry3b0N15fCLUDvcpQMAen02V/Te4DBFXHxhQVjYe42ghHOfngCimwv1REws/BkU7qp5q6W3zpbae
Ixss5TwqsPxgUmRGKK5tWTKRm1LgoqDQBlpfSRXgeiBozlglKxGiBJoxjQEIQQQrTVd6cVRVU8Ho
S9BZYHCCQmW/cBBqN9SeWLbAETkw5MQDHL5q2og8YmY5iPbvDbKOzR0J4BC804rV3kzEDf5K691P
XoCuCXx1+4mpcl4BZdbTzalCh5fdh5ravvuUt2SibQcMYgPCcSDCKRBZDq1Lv4raES6/5nosV4O6
23TomWYmnQIThHuZ74tFtbdpy3iPHn6Dj5F1zjRZyHQhWFX22iaVLbliLWeh9cMo3GRGPDSW8Y3o
Ur26wAUVtpyuaMCW23OFKKkY7TrYd/vQWwOHkEjL8FSYCCMo61k9r+NNt3IwnA+DOxc3iE1x8w21
IPPS7mARJO87sIxP0CDSH5GJhtcx8JQxcbaB1F3BxjZntsc0qdmRlmSCAgnk6XFCWexH2A+854Tw
G7+ypnXea+ivdnrpLqMfNRXR6eNcXCR1nV4RqC1EwK5ZXFDZz4dS1OUS5HVdXoUVqLk355wXbAO0
HrInI6ztjN7dQpjr9WOjFv9jGkYAkZjZUGhD+aWCoYN2ceYSlGA2Q9Dk4aR9iFKDz9MWNf9uPMFL
OvNbziwirCRYcFq1+DfK2gzL9vn+TPzIID/vz72/Aa+e07lQRubFizE9pqoXK2uSs7NKuDqATUal
SAThxJ3O580kjFm3V8LbM5rXOKP4mVd721Tt4UJLw8fQVW3Kc2EY6VFZE3WTEure9qxpFe4W4Qk8
rT1g7eNdJsomA+92cR3NaHuF1iuDHNw5bDNDY8hwMnd4x7B/0r9jtBYRq9VqJ8bDqDxZzuuml2Ys
jjBAze2iCDzoYljUzxSFonWTYhPWwFe45JKLkyOUr3rWvbZhCvU5gycJteyoVdbOjtTKvK4VOxC1
XXwwrDj5Lkdb706Y+zDjek2nt0Yf+fLsT2XjrnIaNHbmIiMG/MJxsHS/oGCbaRpS3/juMLT7qidg
PVdENGqV/n/ZO4/luLGtS79Lz3ED3gx6ggTSkZn0FMUJQhQpeHPgD56+P7DU1SVKV4rq8T8oRVSE
lMiEO/vsvda3IODmDE0RB9OyszzeSvR5OCUO0gd6TZHOTqK0WVjsUdr3CR3rYBGOcWismedhidfX
wXvJbKnlN9j2s0+XrFS3cV46bmjLXt9y5OQ+aUm+mleAT8Lg7qEZ4jzoeEJ4O7PbWbYsiINDCi35
uWRoN8r1KjecN5TTlRsarTHv9dhSvg6NYb1m3rC8FVSVuK7mjnJ7KmKfukq/0JpOhXDc1buC5gpK
T9UGAougI/GFINk4FPWMu9SY03PqNOSzZnb6qWz6+I4U7xGFQwmnJ+8sdSddS549o4kesAnkX2sh
+SSrwhBFpYyq/nohZxwngQqeB5QXmiYf8pL9l+ryfyY8f5jwaGxV6Pr9d7X77q1u4xS9919jn8Pr
//5f3//N/9W6q/+hp4Uu1sFqQ3trjUj7Pt5xrf+smm+ac0wd7NXT+veMx6BZ9X2mY6j/QR5k0m9G
K69Zrv5vRjowNH5oD+HZdmhe8GEMddAgWvbaFftH49/T68plJ1XsDTf+POV4f/our0PE4k9wre/a
UdlXeA2f3FJ7goC74vLkFu4MnRaeo0UR+sGYSnnoCm/xKw1uswfWbtdKFaKzIqoNQ5v2m4xGO6gT
B/aLy5OgxEXzrCI7vVV0qe8IBBsCo2Aladw03RKSvnK4nNsM+vb1tKRB7vblBRGEE59GFrsxCRF2
iq4H5Fy3R7VvN2IsryAMQXfuzd7PivnQds5yY7EFAjczORtNTsM949ucV9YcHRIiBn1T0W6mxbB2
yOc+2WaJxW2aip1TFsmpV1PtIjP4Tqpapdea3bWhpdjiGm1laOL7HWYoN/i42SoTHlI645d6INFq
NMYpaM1mfkl5Gi9yVEG+4S01Bbewd1Y3qWFrov+ZkHZuJrNAUWYYr302G1uW5ChIcybZ0Pe+6CNl
hNKPx8zL0QSlLOrZQnW0sNqGXFV/SpzqthTdtn/PpFGuIoSO4aCIed8Y3uTPENhuPXpnT/1oNZ+s
MduW3oRtqy9vcxr75Me47eBn4INyOKzFqUUpNoW6O6obUYn8aVjq9CY3aBcYHfmFOEVZFJp4bO+E
oUR36D4AlOTI5XyltNhN97a4jJImPbd1MT0RHsRODUXnI8JNYsjrepgCu3bYFY68XbuJdUuACbpx
VsRoVRhUMAWKv31vuM1nJ83AidOWLB6rvLIuWO2xKrNinc2KxQPP0locxKi9LikG3YBgIo2T5+kI
Q5IBalqnN9CkuhV/uBCLcBTKMoBgI4lW+GmRo9TU6jI9q7SlSMYzNDDgTvbs6OwVg3dqnKWzl8r0
or5DIkXadQkiVMtXcY9NcWTCcbrEk5w9N2QtYyDXEEBuU5asbQk97q+NCPyh9Dz0eVz5A0rDsMN4
S9sc96HRr1sUK8Vo1gqXbpFq4BpMpfrSUrEdFMMYsk3c9ZzVlnBDpGF0MmowIzCpKV8gALANqi0A
dz0fSaWDJZEoe3mtIz19tIZI4mNDKp35QsbyFnYB37Gs2VaRYI9ctLYQnxqS69C4BR+o4R4T8POB
tskRrNL7LCDh+dulSHIdf55RGUZ0K2yfoWzxCLoG0JEw6XoIYDPaYDRv1tzO19FA0tX7N8uirHG3
47CWWwUu1JsYJSzSvxYspREl7s1fqlClL78VZUKnzqqG+w4504YVE2hnuv5wsEnyFhBO/+DMJX+x
WDnnFgrLNZu2lqHqdbDMJjN7fr/TaKxytCX2YBNqEuxSSnZfiLWuvqJ2gspEs2bYWIsoHk1QhZ+m
iu1F2Jemc9NaFFj1uk3TcBMiyetxxaNbMsGOclHp8VZHpVw7cXo0EUg5ISF+xz1Vam1fYWGSF2BT
9NtIzdzbSShlmHBHombzrOgZpyxQJquEvVJFMx80uhzRkZRfRZwod+9wosXO6jsRC29XF4hb368W
26f6jkRhmgRdHlX9RutHF4UzT69kanKpic6MfNstyDayYz5+WJPcMYty1y/8kbpw2rFBb3RRM8LJ
lnNX0ccV8ppJ/j0k0tofrfq5SrHvES+18dyT3g9X6hRfJ6Oagx2g+ZG136zJu/CMmp6d4m0q3bmd
O2NrjMkO3OZjDBEgsNTZvbRtPrCJiC+B2qU3kggkvapve9YxjNpGPey0VLNvzSZ76EhupnbjHZ7D
GkR62BgbzanMTVrKM/lswTRnQRehrqyc6JqKcr7S2NNu3TqWsJVcO9nZdZ75rjeaoWzykr4TTcFx
LJpND04ygW2qvVYxiD2hv4mK7qxI0uYiWwZUc3pJ7pFufW01JiCudcMyCSFvHIwrXcTRZ0gjTyAP
vzKPKf2l6sotIVC9X8pqDJXSIDCqI23O15kRbBrbhh3MKIto+Wx5LUdroy9MhqwFsSaY2rsqG5qj
5+Q7I+uTjWUtXODU1razgJ2VTTKH7aQ92JKS2fHEIZ9leQBdYOwnXsKB6g5NONM/8FVvODbx0mwJ
dfgs1IFmPvrQS5mrDmQA9irsv5hs4GVWNah7xE4xrJffDNngOnadt1R30r0J+O7ZsRWYuXl+37OH
/CKlYoQ8690qenI36lAhlu+8/mh6kcmQZFl4HxhjsY+zxSDKgmDsDYBZHRymKLvXRKJFXDd45xld
exMa8Zj2JGfqyJKqBS3gMurobjX7jDU4v+G2YnaGyfPaWJBwTeBWCV4YlGxPY7kJzA6FeqfpzVtH
PB5UWv1A0xl6SdN8GYpaD4Tb0aHRxic1WsaNWrPaY8O2doo9fGWU+Fkkxk6VInqYNDrvhpGj6Afk
uakB2J1a03qIZAVXgMfQz5DqPNHl6zb0CuEPqO7lRB5PSJHgvpJuPt46Vqo95PTCqSEwKGw6bDfH
idRnyx91OBpI4LKHzAE2a3Zm+dZFTvbWt21x9MhXWFv0UVCPyrhlTZ+2ece/jUs2X0uvnp0oq28M
05ghzQgqq3UKMjWte27GZnquVFk8T3Daz3ZvMjehwvJb4kMC2nM1b/I+HZxNUlnMcPLS9XwAzPHl
OPe5duzoo8w0nxb7DGBn2Lo01FUeifiRIbNyZWuMr3L224KLWKvElsdKOJKae+lYrckdU0XsWYTV
6L65TDA8Z6TRNZ6yo2mVURgJqwyjTkSPnkj72ylf0gwdPlGjfu9VyrmPXetApZCja6xFmM5EckBv
rc0waedv8Ff0K43R4MPUptO+SRzxyYaDCeFPVkG8eMlmcrC7K2bDfs9ZDnlJFVaOo3JUa15gWPbE
vo7IC2vaPttkaFjxgaAgjATaRFrQL8y7XNws0XSVI8s4tVHVbhkztDts2ONmmPJoQ81wmutsayrK
DqKQvSnc5XPWtjVEuYqsN8RMQIu0XPNTAmi3panCS4TOsUMAdQIYJHftKmKhCWZsraIbr5ecGi9H
wMvKNbpXchLFnWDGuXeNXPmMUeFMLGf3hiKRAoSd59Zr7Hg7FFFDyptgw9+maTC06L0xv+g+nZ9b
VtD6Cugys09AZoiNJuvRaObdPM1x0KEHlahgzggsNb933WwnK21nT+wBC60N67GO38Qsd0bPkjeK
ughHuoLhrM7zMR21DmRyFx0mEV2msbg1I8sKnMjNDnKx54socxOvDzIlyTUsLMutl/N21S4cNvDp
GGJahJC6w76ZxTcEjouARxgS2TrUNUmI8RSgHo8xjnGVfge2BlDbUyEJhaH+XS5hmch8k8VlboUS
K30wu42eIWXMGX0gax2g+5V2miOwQgNNdnbuTqOJ3QPQPWTa8tNcmjckh4zbsoJxCYxxugO4vYSa
XLpznFn1Nhst89Rby5NYjDRcGvs29Wplky19fwsZSg8K0nmuhNNYL5ga5CbTq+VF67T+NJWOsk21
8a2NpR5Olj6e3HE0Asd1zKM5s/shcoXG+ASWYXJscRtTqoRkBhuBVJxnJDMRA6Eh+4JQWLIdb02U
sVF0LBVExnGmqkjrO6whY0oDoXFpzEYNCT69iVrA9e49pZ/pmuAyNCi0aQa9gs8YfVOU7dnWMAvV
5tcE/EQAZdY7yhgaRJhpa9FPw7V/Uc2pf3VyK7ucpqqjju8INbVT69Bm3p06DvjeUeHiBYAUnh+W
JSLZCJWWRNjVKjfI0JdPBdk6py4pv7IBjcuw1sXQwDEEHSSrCOxilXwVZcmqr4jy1Rnt9Z0FzntL
BOy4bTW1/Uz5YjM+Y7TRRx7dZkO7NdLMuoK3FHeMWAvjqJqewNOy8KQRNfhoD9NwQTx2dbkUI9No
IfviKq+EY20YtCQvlehUxr1ZCuJYS1gKVACpZCKmbk0dUHjuqxurvDjG2NJu0yF2P/Uts1M8XtXL
QiJa4+ONNBmWEZZbbQZ1qu4rin4GHot7EdVQgFEwgofXFggiUeU35JqyQC/5OYVn+Jk5O8YIOku5
b8HO27QE1NQ0t2tuIRgUV1ntIuqqUq+/N3S8JVGIiaBiug3whymJZMQ3AWkIjK4nVEh047ekK8u9
Y/TpnkFXs5+V6i2fF0aoEsbBaHSXeTsAno1b95au03gdJ31za2TeEuSToLqFsOhbce2G0KDSIPPc
6MgXe2DjxzzCS+qtgmr9UIBL+5+0me9tmj91fVbM2O+6PqcvafX2Q8/nr3/xvedjo+gFAGjalJRk
FpIp+3fPx9GAGCBw8iz80hqisr9bPqbzH5MOD4QkDx0Y947xdwvIJE4RE6yFgR4pnkn687/pAa0d
nv8nCAOZtpYumFBXghw8rI9pqRI+jNET28fCGiIyseTJza7+cTZ+Ieb9+RBsgOhXYaDmK6My/bHJ
BOqnoKT2FoJLDD9fIFeTtezanNK/O23/H0dZv8U/WllEN+OBSDiKUz13ynM9v/XWH/Slf/ohH5Se
TlqbsPQ5BEYMR72BEyiWl9//CmSqP2rfuCKuBsrRcdZ0ZRNE04fT1RFIn6HdBI2gVO1X0NLqBPAL
OJwzcWgLnu2toZbIi4ohOhqdOmzZjs2hnc3aDi3UtEubtn3UE8r1Tbp0WdD2zo1usTUJaCRMlx6l
5LaOgC4b/TxuNThod6mqA4txWL3uZe7OpMc62UVnjw6mkua5dCmOXLcLi1ob90OGa+JdKqV4mh3k
ipOcmNtIPxcDeXPs3C/sdsgOiVo4F6q72J+V0qlozFgyOalCsS8KXAibRWV6nCgWZpy4HGYf50gR
LABsLgevXB6ABBWg9hOdNpD4aoNvOUYp5bOriDGguVfuTL27NHO9f5grad5M0aAxbnJw+TDPOZjl
un8dNHNLhJjAaddoJ1fFdpnBDQMvNY+3BlCCnUlz8dJZYB/Wi6sDrcQecYoikJFEPcSbuB6Smygb
p69eX8qbEZR2R6Iw7HEkcxwvXd6myo6eyPpqM1y9xfJgTyShBtOivbXtvKLhO7P/piBGIY89I9re
01M32c5U9jfjqPJB6wm2TO1USwvnX4kOc4MawA7KJuovCzsyekxBrMeRVTmo3TpqAc+C1TQUmQJZ
3nzrO8X0J9kPr9kyP5iL/uZVnvV51kG+moOSPvWUVwe2RZwSpD7ajmnz29LXrecnrCn7TKhsh4qG
i4CQrwckzeeVM98jm538WHpW94is2NkwDnMuSndITk05RdjEW21H9ZfcUBJlh7gyxsBrm3Y76a4K
fFPHzofRId54VOoksKAMwKbpxnA0TdymwIaovhZ7I0TW75gU5/vMysY7gHbDXd9E/OXW67gx3NS6
KZCj+SqD7iNKaMw+Sj2ESCHMK9fjdKLzo/9Xto0eADRwzj1p3dkh0+0STBhGXR9SshZthjbSbtF4
xDcShdRdVlF3suKn1hWtxWyXxLG608w2eonQG3vcJUp01icPV3meOM7gm1pFxzSKzCtgY7SfY4nq
DCT4UTatQCsDp0krl/FgU+JfR9htdl2TGNcOe55LtAqPUSlwcKGzIqEVWfx+SIStH0SLCRkRQjFv
8CFGL6TVUws3E+NSQxkY48vE/WaiK/mmxIQgdeQDXLQ4Ml8ST9XCeBCmRkalq4ZKxxw2qr31fERq
bgdoz18L0XEmu3EuwPE3Ki50Te7ZNOqXjKrMexWyQRhJF0kGe1Bt5xJDu7Mmc3py9Wh8rsCA3qil
UPdjqhc2bs85RYeUjgQ7mJr7VcsxMFH0lmea4dOXlr3fqRpi7wrIlnFfeL0EYtW5Chx42sUTuPJr
Y8xXe1frksXSVl9Qh043rVxFK1nSn+dO2Jfa7MhTR6LPRU5liCIAGy0xlvZdI0lsoKxa9sDAYcdZ
KoRXXzCmX6Nbov6mpTtc4SGNcjbgeGyClEbhdowmlUxr3Op+UtTJnWjH7NVa7G6vjbyEcviIO24N
K5gZlWwb5Fu7vmazHnRN2gWsKmY4qKa4KCZ7geNdi+R+AeFPICZ9oZKHJrGpxJxoQ5jPcuTbxvc6
/KujpHlwYWU6c23cimKT2ZXKbqfMvINLxbAl6NAm+DKG19p59ZZCtA4bNVZ2bZIDT6tsg3vCpXje
UiX0oSrb9oBGpOBnCFduI3RJoQODnXhQtfA2I7CvxJ/rhYABmAnXgNnFyyT6ntfYmN+wgXB3SabK
DdpZ8Zym3sJm0XH2mGbHN0etlq3O/v1CR25BmCnzAaRaWYPMsNZeeqcC4lZ4afStQ7fyKLt5usKO
kB/f/7pe2dYdfdz2AIoBzOpiOdPVhDnvqnNlH44u9vmQe3jh7OL3NwlfaSGqcUjMp0DIIJOxP5e6
1/lG0asved53nxza28FoJfxVszWU8J1tWTVxttG7WL81qzn6nOErfxzTkuTHleBJfy0K00VTMaur
5YZ2F/DQeciPQGK+IP7uD9goXDKRh8zCnp2r+2xaCQiyHc9er3L63kGNiJzSk53P44lRO4ZVqdXz
vlY8qZMaoRmHVjfY7KruWB6zTgPU5tQ2QywSPpY9sFS+sDrjWvQY59xpc6c+9d243KRmx6VrVnqi
1bgQ5KaVDLk0A4cl8zQ6zgubMq0dxs07U7FJbbScysyldw1oazVSusNQGMmrp/G38yKz78rWti4i
jTiP2O66gP4lsEwRKS7qM6s9GA2BZpOXersKsuudBxkPAzCYUbdHVxvnHluadbHrPK37y6cx2Y4S
gqAh49LrEDBFeBOMVppf6CoWIU6h5YgwPz8u3NEbEE99SIukemNPPxz0Tu3uu5ymMDdSfE2aS3zV
Z4NHE7SEkmt23i5tm2rnoqR/6ilIe9gWenRZTAwvNh17+p0eKfM1ADoAg4o6vo1VpDyUZLBs2L9n
WuAq9vfrlPdz9E2qfNnZNKat+m6xSQvlPo5yXjJGLo8Zw/tQseb0czWQW+Mhzke4O1ifSI41P42t
Yn7KrEaeWansbSISJZBpqgRKYyZ79Kz1CaV7e4sCrgp1ZJChkhvz+f2s9zTzg7pz3Ss9V9G3VDUL
X5ddWHiNfVHDwKuwEmM519TtbJFk7AgCv/B19YdS9mR5i1LbzK1q8hA7njwOuiyuUI/HB3TxdEje
72VwECiRFBNVCvuNiwXtz9npqigsC3KGNbMfhQ+9M79SRVYebDnbT14Ujbserp/luymLobqYXP5F
LCfIRcuJeYG3iSfkNBtV5gmvQE27hSPw0uYSkmwi5EFvourKaZclQJpDOrmEefuozijNaeci21wG
2W0dDXNI4dGJH3InuzLII9sOhp4fzQFsWYbw51oj/SYkbWym1dKxdDtJ1e8cVGzEey2lkwc6iNbU
d7UEd91cjAdSkZbJj8yuOU19UeEtcKr6fiAWdjvwwqEGqpzuApdDz86b3m+LJnkT48E5SXq9RxHZ
05ZoSwThIq+U++4dGu6WIxWzaXR+MfLaUN+ZoL3VMB/pUisL3JHAhdWcvOuJsXhcJedhCd/kaHip
9qLGJiheZqyBOU3AK4mqH3wCH3A8mF10TDoezBRe1JFEr+WmzR2M7JMpQ7eX7cGV+ogrRI4NwWpY
zpmsjzVvOprNy41qzzzzioFLfxPxP/emImJa2VEyXg6kwYH+yM3rzECh4zMdivbMS8xdisXikLmR
vZugd62/6MpJZn3DkCk5w2wFHDqk5Z0+53QB3YwAqobgmd6q+xbJk9SfZSWJvdUrcWeMhkSRlCoX
cTReD40kWdgE9TllypsrcHloZvUEvFnzi0xGl/yMPED8xJvTikl+d912Cusi1neAIIgapi65oJFI
VDH6MQeoQpIcm8VCJpcwlGwQ8eWdXX51KuVrt1hXs878SJ+ncq3bxMFNHIYfS3o/EW+5AU4Rkyci
dpyIcaOpJq3hqGy3tOWflMpoN31mwKyAYI1ZYopjPzdazCZuDybDakzACA2/t2oIIPYHnXE69pLT
3ESnBvkmUx4iwWzwJZgVjHHYLUsG8GNg8IyDrmCcP8xjOLtLfddA1Gd2Gato40s9IXbObq4rphRP
hKNBJdFl+blTmuFrMzr2naO15hwUbpMfhlEux1VrAGQ0GfZ0Uq05qGNhXptuu1xnsd3eNTGIhbFE
TbGZZ0KU7MW2w9lpIzrySbJDTZFtR5GzJQcZd4zp8zHS7EFit0t5oXmKsV+INfHQONaxwUASjEWe
X3TVC+W99hmQvnvSvIHAMdJn6ptRZC0TOUbw19GCzhubjLejxYt4wCXQTC9JfKVdqyRrN5qryAjc
ejETU0xMtRZ5ZWp9dlNZNMuGVLaf7Zb6Ci9Jop+l6/XIxRLniHGi+oQ/cG2CVoPxqK4rpK2VDZYg
N9nPVTVcJKlrnhLMM5+qHkQ8gI7pWFjxeDEpMv/ak0HOjBals18PfXQ9Ok35WnYOsV2oV77A0qh1
HpHGOWq5bl62fWL5tsIG25djZbLX7cwhlEpvPjA0BE4WIXj303FMzrUi3/LRcZ/02qmYGi/uhozm
ZWt1BWMEJt4+Nd7CUpiUyeAPxL8Ftmx5k2VFts+akZwkFDFcXlbbo2RXgZjFWPxJQ6rVNUvQpeW9
UqRPM/F7BI3hYKFx4wakzLMp1ppPrZEZQW4XU+qrpiOGwKIy3gGiKO/rvKwv+6XQD20bUUpB1JVR
jAg7b9xB2UPQU8o92yVbeaMzuvZjW+ug4d94pAtboS8e3B27mAmeQxo9FIbSX7IoFteUitmXGYTI
QyZy8dQMzezsGgXYD2lm6JSB3liR5ec5JY2p9NWNaWhTtenqdH6GjKWj0G6n7Djqw1sMHwoLBenf
+IKqC4PK9mvVYLihY9kFRBSfl3rEx9URhLbrc2ShE5fqEnPKRL64aPozOML4nFEM+ZlZZB3yeUuc
2tiONl2b6bc8/6/YSgFdsaZ5/uDoTPyifjl6dTdc5ypNBjMukse57QwWLkcLtaqMbjpgKy+G0jyb
DB+eTTnfLQNI3q1jMw7HY6DtMrHwZm8UY8OjVtyRpDT1myQR7a2lAmjcRHa3BYWkbpdxjTPkjt+T
sGzuksR2LvXclrxcUGQcErw/+yzT4xdLWh1qFRgcCJRjpmuzc89Wh/Uk9srnqHTUoIm9TxBepguV
edWOT2FqOYv+zkzNVwfNDfqIXr7ESzRux3xy6fwaMjt5pH/uxnZNZK9dd0eC0Nz6isdJwZr2yRkT
8z4lPG6bDSkPbOsBK6moqWRie1tLsUhkTPRr9iCPK5nnam4W+yiEjT1h6u2wKaroS73KVot2cvcK
rjgAIdHCmJp0cgbZVLdzxzgxHqfqFgZSTIWr3JRl2R96V5Y3UarY145QmdQTt3nWktH4psVVhRaB
mW87pPExqpLhqrLm5LKwcuuOIb9XYX1dImX4nFUKeLgcySav23BsjCZY+lnFgzrYezxSw6bu83on
R6O463nj+sNcNajdR3XXFsN9PDAcm4lfwqRWyx2C7GcmOc4+ixNWLArBIy9SZV8a3nhJKeccJ5BM
5y4WOfVvXX0beprx5Gw2L4bIyBNx+0GwBRBJ/lKrWaaizxyiC2wDWUC3BBVv3On3g67McqNA+PTO
adHG+gZAh5h9g0khQJBqXtiaJa13rmRb3FelV+EWlN4uSbs4aGhh3dt69zbP9P3VhVKlFQZaNSJe
mSyXR6vQwf5YFpskMUr0THl2KFNPC9lO7JG2ZUeef+vJKe3HMqY2NqM6hoYzFAHtjq8dgQ1BrUqm
meDm4FxP+2G24T3x5s6YsrXqDTXUKqCiTaQMrvaVcLTpwqzB/9iC4YSaAxeJI20/ekr0LYGCcG2p
in7Tzd43MZvKY8yj94Bsp00Cq6sFCqd2joKOQbBP6mi9I3JywFUiqsDuYzKdSAT/gyH35y6ojrQI
gRiOa839KffXngu9GhUXp465ejUVmnFpU3NPih378fJfeejXnut6NMAbMFJpSX0E0zqzNVMnOe1e
1rHlqx1/pABcwyJuiuD3Hd6fmsgcinQqDCmWDt/jI1hT7eyG9qPGD0vc+B6yIUsG7LGT2pOj+ftD
/chD+OtXgf7QkZ/AkkDq+WNLXMsthAQGh6raarjMC0yrdptRcnLz+iKey109cnP9/qC/+n1IE2B8
g2UFD/HhoFaKDop82m6PA9XydZM/7JaWHXvS76SZ/4rZ/aheXa8aDzQjDAcsiWmv5ud/tPxzXv5L
0yikwcrEwH+IJ4OXG6PsXKejWdD+uG4kcoi8WJLTAKfuD+d37cT/MDtZj29AdweNss5oPnTqZWw2
CbG73d4tEf1RdNHIENPD78/njw7uvy6ioXNjrrENiIP1H3/krLFc9EjI9n1P69aZEqqI2DGic6Gr
CxRqtO1Md4GftRTJvz/0r+4fQ7ctfU0U8kC//HhozzJnLdYNAtmnXIZo3HsG/Wsj2FHUQpCUSQUG
gDYKf3/YXz36wDuozbmyuq0x+vrnZTU6D6FoymEdkRVHrRwfMGAv+9jmrvUc7t/fH+5XN6zBOwYc
NUnjMF9/PFzcClVTwEjuHXwH90IXOzb/cyhgKP3hLfOB7fv9WpIcB9bA4kXzETLgLcv3a2kvA4G4
7/emjIbXuefeVDCSnWgpqzvbXdQvSbQ2kyZa8b//ub+6aQ3PhW1jGljRfnpomD3DeVRRoTqxeWNB
Xjw1Ma/Y3x/lVyeVS7iOr1QGnx+p6SZYqcEsefW8vwWw8zOK8OTsa2bW/OH6/eoHme+Yd8LRGDGu
X+WfbwF0BKMs8PFMSG8CfaqfSbX6A4/oT8f48FJLrV63Wajbvab3p8Vud6Zb3vz+jP3y5uD+g9fE
rWiBPvrxd3he5k6tjui3oXY9ESuqH5HnMyiDAP+UKLxh0DGqV3HLmAWttnoAFf2nN9rPj56hAtLG
BASYmNbFhzeaiYHHWKkq+xgvKA7P3t5MWi4uC6KMD3njVcHvf/TP55XjwegjYdwCgfzx2RNsq1zZ
GPhKUZdfoK+7cRLN+UMp8fO9CMfaJV+A1q5uQM/6cGJjVBxtXoh9SlgrYTBIyepmvHRAx/3hVvzF
kfgRLvoYW7MMeBsfjtSlKbEAbr3n1YZIRekuDOncN232+PvT9ovLROSrrmpcK95cKyTsn7e83ZS5
gQ6m3i8phoLii+JCnMurTUoY0u+PpP+8xpLM8o9DfVhj6VHZUWlzqGH0aNxXJnDdyel7f0auBc+x
Wh6kRT0GOShqA2HS3VdbEX0G46yEIH37MGP6uwMF1TGgM2iAl+aSHy03a469MSuHeEqWU4R1/dYU
lYFUnmkR+6o+LPQ+6494AObzVA90sOVgY/Ck4+hPiCH/8EM/JuFQArKCM9fD9wczzfq42IGtVQwP
qPgeBGz/ySsr9ayN7i1i9PRLuQzOEec889OCYCmssVtSl+mZzPbBtsswtZjMaqLJN/rwUEZsjHo7
2VR1edtMLll6NJaQseJayaElitRw/KjNEPvBjx39dtSdo5Ipw2Y2axNL3DIFfe/qG46TBbTwnMvc
RMuQ5V6EaKpOYAHCu3XiOTApV1C4x7rCvnHp1BcnIoTu93fAL+41OAAk28KScyn5P9xrUTkKqg/J
ecmU7nLUPHzqYzWjB24zklgiY9r//oA/FzzoHOHV4U5C9oJR88ebW9Qkv0xNWe89twfgldYkyBEV
e2kbTb+L3Li/TGi93puYIv+Ay/nF40s1twZUoMX5ec+B7m9UksGu9rS55NNoT9ozgW44WjU7e/vX
PxKBB28jeh3897F0ZC7KflMO1b4cW6Yi44o0YBKE+BXIyAHbH+E5HQN2iQ2Ypv3vD/6L30ldBUld
tdgZoDP58Qw7eTzQdqoqEBH4vwWauHiOkXpk8rtm7L9W6D8fCbcbz5PzjrkHzPbjkegBdTGZSGt8
s/tJyhUCSv4gT5Fh/OvblHIDwRTCKHYf6kdGfNNhkImxh6ErwGlEUPxeMbKrabJsfDn26789gaYK
KGr18GlMkT8uW7hsmsosBD8LyNBeaWRVM0NkptNhZOr+UEr9/AByMEobSgOLgfbH5UugDUlsLKD7
RTHvE0P5JBb3FcfYfTzZf6hB1mf5xw0Nh2JbavPTeOd/RMnBfkllpSDEMJoiNOiVejXZhU4xIjys
xiNtyj9Vo78+IvE+yNjWh+7j8mI2jkuCdr4X2njEIf2lxkFutDnuhcQml3XQ/8A6/NUdSeFNaihV
B0f8cEdaHfuOPnLyvTIMR1mMe9KPr1Jb/cNhfi5sTNVS2RqCyaP6+NhQQMU9pykfvR8VXblXsLYc
mpkV8ff34c+vSo7yf9g7r+XIcSZt38reADfozWl52Zbv6T5hSNM99AagAcmr/x9I+nZbJYUUs8f/
yShGXSqSIJBIZL7GgrxJZEZN6ljNbTLsqcaqpzhIh4oWlZ51mQ//BLV/nYuehjqulQ7SNp9f9EgI
T59iuCqBA6FFnLbxlHm7qONq6SOOfcUh8maq4CXUKgywC+DxEV36Bekl0Kza9M9oXDSugiVCsKgz
g30/IW5d0kfeKdKiZfbEDXTRYoMGFsmBTgtEA20LWJx/H9nKh1TYeV/c/YcvJoz04ccKI/f4xQBJ
SEs6G+WB6jQA6hmfVWOizvn5GH04y8BVUlKKbIxEjvawyhVsI0lTHuo+QN+/GQ9mAZ09+NeG5/pV
IHYPqtJHMeN4AmAM6NStqAlEU+sAZInTk8k3p93nT/NRBPJJAUI75FDO2L194Utu2hMu5wXgoQ6O
a8A2NXmYznVd+TTm7r/PojkzAhOlIgdo3jw+oaJj4Y8ArgrOjvEvPXYy868rGX///Kk+Wjw4Hvqo
2VO/eecqMnV42iwNi6fMvPCqmC1abLH3i2ZLs5OJF/6NHHl+QrWw+2Kr+ijmgYhFbJXN9/2hh9Kp
mTruWKBAZX/ra+NxybGzzB+QzbglXH9xtY8mPMcePL5dTpbvimQlzxig1Voc2qQt9pXvBddYlxib
zwfzSFjyJSgwiIHNduQAcz6Kq9GA0I1Hyf0QDsp8yJAp3xkgjoHuQx6jNxeo+9wKm/XQ9OM3Affx
0isDZ5+GYDqXucVUOMnbjSXiYVvC79ulw5B/dbq1Phz5gBM2KxNl3+PER8adCZmqYreZXNoEvXi0
+qhZgyrrTrIg/D5MVCeCNqWJUePTWKgRl8So+ZmC6Fj8tj9tVeWeUEWCc4UXODYNPMfnA/nBWqOn
TQqKpR3FxeMNsQy4B/ygG/h/y692sXpkxQFTxiX4lRnlgc8g0x8Mh/WMMcaTggLxcRpjWzN6B2FP
ah9bv0wKDpvKMx+x0awPsCXyLaXy/osM44NFZ1l07Mho2LHelfVHCRlI4tF9ULn3V5olxtr2spI+
BqoVKEOJeyGVgI1Xj4d//6yWRRWTihQJ4nGkdI0IuGHYNQfOapfCV1hjy/KaanyySovkAWGN5N/n
bVxQlwFsi9PvsWA2a0X1HeYFB8NMkMqxRlAJtdNfK2SUDpXPQfrzJ/xgz+F65FCoAVOvPXa4q2Lp
plnD0E5jQufCxWYI42axwaEm+L9cCttYJ/RJGHGxershtIGb9VXNEc2KmvoK0aAFhaLeP8sGy/oi
fH00R5FJZXq6hJV35e8RSFy9UBk4dNVwN6TNb88Td3BJ5Qr22nWIbui/PhwRwCBdICFt06k5XoDW
RK/N7pb6sGiHXjNQN3KQG0yl/C8u9EFgpqRueg4axohvRPp9/lG3bBcFAizmCFgm3nfEBPbhIu6+
mBIO33GU0L+5xnFUNvIid12uAaDfWrlZ1p52Xufd2ANaqHGpYP0mplp5SrYbrbh23ygZABaiVzuE
sqD4NxhbWWd0enHg2hqOZW1VOJeHzOnl6eK66bUdwbKuZ4jHcWvW+wqdS/QFw3kNDBalDQ9z9wXq
4ZVnSbC6Oe37myXCJdmsra7YNVUn9+aIsxwHqCn5lpcm2WGTQZUvMvktRc57b8luxmoaiObopNXF
aMjxgK7tHdJK3ZoRLnYVtSK5SgEKHgAnVqtGLe02xmwFsHChzhsXhw8FCXL3+fB+NDfZxQOLeeLQ
pzjK8nzRiX72mZvAhB/F1D8i/PbNdYydUzXb2IAp9vn1Plrh5Nwke5Tv3yt9e+lcCyeZ60MvUl1z
ulR2caL6+ovk9X3JD+0OrX1GbkKZLjp6LHcqUkdOUX0ARH7d4lkNZjD8WxT3NKEvAKSsB8/+mcj6
iyOT8/F1qdIyohyuj88VUVsJfCk8aiLNvPyVTiYsIeka1xBdzHILZoYzDgRkOHbFKDYlsnA0t2sC
ubDHE8RlV16ujBPHxOvd6t16HQMMZcK1e/qddLCj/MmzRg7qE1DAIliSTdRbPrWXYNkgKXlrF263
DhdPrIo+d1GIXVrkdrmfDQJYv+F8WFd5WC77ForwDkYXv0cubJ12fb4NjMB+EI731av46I37DnMs
og3HC9FD9keMyMzOq+pirA8mdke0Q1ezMvcFMhBfzKyPYtEf1zlOjMZ2xOA5UvUh9EoTnUN/QJo4
3X4+fT9KbSAmc1q16be906I2hd02wpX1gaYTrqcYz3MY/94UKZj6bv6CdPbhxahXcmaJYLcdHyJ8
STCqMcUCf+dXnESX/ei2OxCgYKn7r0wbPgoEPmV/dgsoe++S3xJFXz8HRXWQuby2u8BfW/H8vSnl
bxy0r5G6/mIkrY/mhe55c4AFQhAc92mWri0ZX/K0fCpTWF62dRouUp3Y1OI3aCqnB7cV/XpqI+cm
M+P0MCeQGpImqy/CJCx2UePO9wGUIOgZcQKB/fM3/eHtERApI1G/jY4Do5rizihS0hwl2t9OlDyk
9nhbOuBI/g/XCVBwIaPE8uu4VNyNxpy24PEOnERbqjn9Yz0batMM8ouN9KO0leIUoA1T/yc4WoeO
imBwgL089HBG0g6Iq6qvZeOd5qH1rWzEXVVGXxQqPprAf1zyOGHNF7cEo2dWB0NN+2RofkduCbjd
P5XN+MWZw/lo/nIipUlG+shZ+Kii06vQbZcpqAgz9vyzT9t/VBb56xFl0zXl22RttEa2rojI20xo
roFhaWSmBPQXjd137MzS7zHaHIfBhrEAqw2eUdpjK7hEzSasy3JdxV24mwIVPoQeUXPl1x2AKaOb
NkuhS5uN/Y+pbOgsDX6Grfkzb4ZLoDjttifly8JRIb8Cn3+oZhs3LMtjs0fu6/PZ9NEoRJqpS4mD
eXvcgC3xCcV0qSXza5cTXJtQVzDd71777MT9vc9m9cUFP3rFmpkFUCag2Ho87G2OfD4az9UhExEy
HO0g293C6XfjIBkeI4QCJv3zR3zGThwlhCBmbB6Q5cIx8+hNJ8Zc0iUtq4NfLdE6VYN/66bWuK6d
2TtLmxJxJwT4UR0FOflMFwi14FM1LP22B9K3N5QCuf75TX0w7iQbmgIdQQx8d+SN/DmsetspDwUy
lyiFzP5FnZI2znnTfc9Rnj2Ai3z6/JpHTibP9QpQCVR9dNRGdNN+u7Oio7m08ciK7pYYKKuTuDsA
qc6ui9GPjZDoWzFTQE565TZKZLqe6cnAvHCtzec3orX8jlN0zQsHjmFxzHGPS4Um0AgfRRdEAerc
oTWieQ2ZUy7XYKuRPmNkgpM+B40MxQpZcZj9WwuT0Aq923S8Uo4yd/Mcm3+lLom33S/mX6TF9T5V
TCkYUwVyfZG3B5L/ewaMTcget66fpwjPGe5GGrX2chDBdkqHYBMmZ3ZTOLcFYm/fWLaQ0JCrWb6n
4RCdlmbww0S/44uD+UfPTwcMDjo6UFr68O2LoNyWlx1KX4egLKbbFFjaYfKn7HtmGenu87H+6FIA
r8EawEZn29BZ0B/ZFE0nISq9LUWNk25aEWo239QWWK2UyffPr/X83o5Xmq7+Opxe2QaPj//IJ5YD
usQcDkYvDlcYs2JuiuKGtY/bZtzUQWmdWTh8XvWTrS5t20iuMejFTNAp231bm/Lk+Yb+v2jni3zD
3w1HfTnf/EbhuP5TjOG59/I/VbF3pmz3ddb//vVft/1j/7t793d/SDgQI6iNkttpIByT9EW20wrs
/6ZQoGeVdmsDB/g/Eg6IOwAj4AhF7dWymYuvEp5WiB4E1QXaT9i8kx/9K/0G5+0RX18RiVGUG+iZ
+xRkjvGkEJclwpuF9zu04H/iXtCiU0tFrR2z5cHzhrZ4dA3pdbtazN3sbnobssO0NnAPeEpq6eIk
0EAZClgEHjqC0EBqcVCc0LuL0qtaCFVNMXntk8epaGo2hu+XubNO2F2s3wEKOsMNXohB+Uiju43/
dipH+JeJn6HpssJ7uuNW3BbH0G+pZfYKLg8H+aLlhO5V1bkVzIJbTqrKms/syqnzf4xuRF/pi1LL
2x0GtVQzshHZ0L0LXt87oCYE7Ix2Yhr+jlWD3u4Bzb/SPZTu2MkAvAdSzwAqsrbM/inNGEbiF3Hn
KBZwfYq5gJtoBmqNDW7mbeBZcgrMvulnv+jVOVpivaHfC2Qjsg2R7+SkwDcg89gnyLUbrrG09ZVy
HRRNofktvnJOgZPUHVywBhS5dRl5oeDfPg9YR209sI8AEegTIAKL7S9FWp0D/xEdhVNXS5PX9n3Y
p45odz0NA+Qle8OBjQOTTTKfEMidTQvm8WRARQe7OQuxkq2QxaORWrxEa/L0rxpRdMVjGeUoKGZY
TfIrMavGv0R3nU9lKboV1m5OKhgYCEhIZ9eGcnS69azqFuXHLx7t6P3zaBRoKPvS8qNzyT779tH6
qbCCcmjme+TpCvRGeyn88WbBqbr5uzfDwka4HeGe5SGwcXIpSEwbq0L53q/QHUCGzrf6ZEdzc1D3
rAvJcCAXCjvv1BkX5mydGdE07l0aRvxTN2Q+T223infUR7j2QEOClMn/scIshqJKXIaiRwkAYVWv
HHKYj2lEU6Zfv4xPkk1N8UWx/+3mx+v1SXKoRbPzwT56V3m31OL6FKuMu7EKoBfvcJ4JyktMf6cR
MVDcf5P6qxmlt+7/3QKfL+k6QBY0AhR89jHIxcyb2AXtHtx1g8UMAfuq9UrF0jM+4EDhI2wRaG+m
buWXzsyAlyPu7Y+V65qMkpJT2V8FfodQ+i7u3XC86embjDeybPjUVKEdctNPdedfvr62BCgLQzmV
OBY7UDxN/ToS2FEMvZFnFj8grUbjjdlUDXfiFfi2PxQ+AhpfRRw06N89fEDJhjqyBUhEh/m3c87x
jM5IzGm+S9PZJ5vvh8Jp1ygRxJBv7MWV81ak0m9DFAztKE+h3qFUoVVdnAkh4yoVxplMKsO9iKs0
QLpeNVPyt5mV5gGtExfhFQiy5S83Lxd5UzV+JR8RHSnVN3e0zGnBSAoREAS1XJT2hx1AmHC8lCKN
JzRaKrOyzh0TmvumxgTeQuijRxxj1Uyh0DlRPcJmXGMBMbIYRgoLkEUnw8vdfEdHc3Bv/RL/pARq
PWCbYd/iSWTF2wbmGoShNMDli64/is74aKRMxfZkKoA5r0TX5v5ujILE2XhA5pc75WOq+zC42NJt
HLe3Lfok6LXOK5/WfwTZxUa8MfHK5EC9st+IxlTLWRzhQbi3FATEXWJ0mHps26KpXICIY1IY9xFK
t9MdmGqnv0ATozZuTEyVh1+e9H15vwRQQNEpbRoO8tfRhJTnPs7Y23YLAgkV7spF49jAFuTSifDJ
qvKw/pVSuhonOHz9LH5DrIQPvC4on1v5oY9r4YWboTC90t/HuHZCUbcCo4Bj57c2Dly/05C+D6MM
H4+C5gXyYGjz7hbq2m2Kip7Z++a2rt22DU6GKM7S8hwiVSGoPo5Jr8ZzPIYTrYyNK8zg3cS17YgT
H+WDJNwxV/AAWKHshjDausR1CwfrxHB90W9SKhb5fKKSzkizPT4vkw8RN1IuAXZsswH3LWPgUHHC
5FBGvFYOxXgskdop50t6uqKT/62kUcmP/uWXRpbhZoQIm+NyOTwAXPGEsnJkI1RNyS2xD9ZkGEGA
C5ZXDMEeeIpVIXXsUqlRK9ODXjWeJxAJDAdTKrDu0TpHtMlL0E1sVRtc5XA4VAm60jHs9qQYIF2P
3/zc8bJoJSJMkPEklb2XFg/4UsXGcua6ZcdIGbMgZF8QtUXqnRlOLIMSyX1kX8orNNtgTW9VTiBI
tihGgp1dE7L0LYH4K017aybpnImN2RY5Hlt1b2Ka/Zed2DXXq/Iyiu7BpQq8xKldM7La3YQdZG0h
ccCXcP+YHKHlj125vXEpZubeuk2t2vF3ear0iKFqUfCjAVtq3NZVoEO+O6KXGawj1TdMgKXm4I6K
haz4XPvyqClChgyfyGHABOwlXczVSs7rfIeV6ddjIVZge9+tctLjXLtRTiaBagyEtYNRF2Hq/hYC
OIzYITNJe22tQqz08A4KUw9Baab8IIaHHimcrGa8jHRp9unAKWVCByzQt5zxpvEe8ZlZXMHhn8QT
Ig16gvl44/Lmvdngdzit6aEZRyq/GVtsKBT3MNYdl12/Po+UHMGeSLdSfudNbePfFp6LxeLaVdHM
17fAvxmL19kTL13EV2L6oB8u7ufnwRiYNRIJkACqKXX4BRr02nY6r7hwMDg3bl+H2nj5+H8G+eVz
fj7bxUVgI8KBKHyNs9tTkfm0OPYZFRAeWtjLxLVgvWiFIHCGSROtvJcX1Sxjz1Tr+nmQyUltRTMM
Wgv3r9n/FlVIX+PQYlclH7Gx6uCuODPEEFoLE7VGTNkquvCs0QBK+VP0MoJNywoirr08UwqvbxZr
OItATw/zgLYgi+bl1b5MDx/1L8bHdzP+Ygv8Rz/85M9Iqe4S61lCIXXhhMr13MDET+9xDHaH/pQn
dfTwvkykBcFw7pKH1N9iZbLjOtgOYF2z6vpU3/rLgBq4fPI/DRqqbrA1TNQm8pPF9pDT2idUtPhr
lQ0NaxozOyZl2yneLx0VWzxZflIzfTovrPTDY4XDdO04yegvtEf9A8VQvHFwhDf1cqAsqIepHpCy
VvcDImFJtquTkO9N0QlInEPR0T3sz6jG6rmS5cgUB/vXIY/yUXI7U+YUfAk7QMPF8zYr2OdHSyy+
eU/mlodwJwSVegRmuyTm4l6eNvK5xRP3JyXWAo654jWlw0nQJHo5D+yv/K4AfZ6Hu4JkcZrRh+jK
qTmgzqttbktKs9WIbDLOmCdAEAY+n/ai4wdJo1deVmLgvzPAef+nZyrLM9Cit8MST8U+5iCgZM7V
rTRpxgctTox+eDwveu6riFCe7yYHz6OSdlhaDuG2hGfMR9COjKPuBOyBXKYfyEjkxJukbLAkPLwe
JvK+TGW+G9Kybtq/Z7dzHefQ5inDsXee14zA/YEB62LEcZcHJw0b1d8LB5qZf8AxSj/6FKH5UG+c
dloKnqhIVOdt/cW0iHK9dPXwWVOrZw0NCz3FOYYyEDgwKv7aGoBHGKs+y2x+SCY4nxdZ6PF/WYnu
wc/ItYs6Qposw3PxwmktySf82dLre/SGjnmlm6ECmqxXyhi9UQFX/iSJxcJ3IL5BrrWKsUiujANo
2SKa9zHcR/9nVc1FAxa/LEuqm1Xh6/XUuyrjCJYg/EaodPx4Zs/rZiIN8uIOquIF8G+HEtvWHsKC
k1heok7jncm55Cl/KNKz2DhVcYdwL1YsCLCl6BWw3V0ERewAmHFnAYd/O8VQ5dKdr1pkgjd1Y4AI
WwVWHPo/3QTHdrFiM4x4+cB6F57Kryu9bVT0GRg1aSOoam9eRjLvG1J1JzMzZzxV6GrEwXUBg8y4
xSKw71yQ4wiv/iTeMr8M1S6MQA4wW0+jlkIUPr+V1ANYZuSrZNb4zKn2J6w65CKe3Kn0y0vfFy16
yoDfut6g/G/lU7xlR3NKb6VRzQIP0dIK5AMYMzjXd2Ba8iTB3nt20ulGBeQ24lc0ZqOwf3SIy0q4
28UwVtHasJeueFjcwXab1cDuMI2r3tJerivA3BFOYsxyNLHs9cgvjWBcBYq6xLR5fZKXdylAxzE8
nufM+rGew01Zjjr+Rbjd8YPsXy/erMOasdrWz8cbDAP078DQGnxCC7bxI3YGj0+MFJT051FiZikn
ZIvxJfw8q4WxogK9KqNK/8vrlCWnJBJFKHPyTx15gP9Th1MjgacxSygdli3N8GpIA1gdK2XWLi8a
/ntknyi8ovijxFhcRr+jSsAPWOYsErGYzG/XNHjBJu+N+yoy6kw4GjxfyJMRW5pgqmifAH1iq7Mc
L81VXreDe128BKwCjzi+UoSWyWwwSmHoe5S+dN0NjqmiiVEM8wfjdsi8lmfuFTWc8TSzE53Gpe7E
NSDa6NsanhecQVeWeR17mJqQyti6yLSp1aTnZBAvdoFJddrVFT4Heclq3L0MCJgnHfSK0NcpFg5f
Rn6WUtnHK+bzE/3RgR5pKOIDMxj2Pf1k/7i7m/Y+yWnR2rdp0/jcdZAkE6tBAVe/FAZqYSaKP4Ve
XWMm9L1/fnldKP7jYKsvT78RAic2PNZ70VQ5TI2haPPevobGnPCkxx/SZ/lFb+4tKAJVVpduGf1r
2DcO/z126FGYGYRYidX/mSNmMWGlK9rYdb8FUaBnd+Sn+qUOAFyYJK50eWWvwfHzx35bQgA1z/wJ
QbSBPoEnQ0Hr7ZE2HkHo9Sy9W412839mnqXzcfT9sJlbsGP4cpzfX1ATyCm3UrP3ede6wPBHSapI
pWmVlRnfiAk1v59JwY5/EswFa+91ZX/+gMccTJ4QuJ5uCYEbAIZ53IyYytxNaqQTbl4jBtw0VKhX
s097zNtNbheOu7zFXO96UMh2bKqh1vHcwSjpFodfXAZWX9zR25nOmHOU0hw/6Ps0Jr3jNvAcmYYK
ZkfclC+LSpHXscbRtIuJ63RGM15B6g4zKzPCsIg7EEaqbySHVzks61Fwst/BU6GZvJoILfOaUC/4
OOsD08Vshr6LZovs9arBmk+H2c8f4qgOFAD25CGoTqPTQ+J7XAqZ0sywU+kYv3ygW1w4gbzGXZeh
qwNwLSnr/ESrgBTo8+u+HTteJJfFagsoHw0YRvBovrYDfs8ojoW/0KEvMa8ZzbbsaJQhtJOsVJ4N
2bc6TnvIjAB8OX198e6Oli6XZxlQbKT588ycO5q9Cf4/hjmlzi+COwt17Slg748vW/pLLM8Mq7Eu
2Fzn4bZAsmwhaqdZyaB8PhBv15Ge0ZpMT9OLAMJoHC/c3s8QCinq+G9U2WtP7vEIruJ5a8RVR6ow
h1Inup9f8v3DaygBEQvTMVh8x3TKNEjhdM6m/OX6igbCbrZ8VE52nlQD0zcLqQz+lAOjzob4vJmi
ZwIVDq8CRNvVFxPhqO2tBwAMEOVPegAOp67jVZSgp+VFbW88pZkMSBOnPtV5WzU1aQcmXdHv1t4z
3Wy3pLtUyQGTZWY63FYtR8Z1bViyvqWUWxHihNdI+6YaMe99+nzMdBn6j20lgPsNFBTytxXQHnKO
eRaDirGDFMv0NL0sRpOiEoNlvmS4E8RvUmG70DG/7lWjf2RtMvzbwQI6DDSAsy2bj+PSNXkbdUNh
c8Tt/OapLj2D9lBOY4TEeZzNnjzYiT1aSl0yUNGtcq+m1idRvLS8A2qhunguUho5uqk063S7zhD2
PwNT2DbVF2HlGf32drwYJJiMmqtpQsQ4KutPDs2CCLX9pw4LdzKnvAcXNVyRE2dtjfjnLLg5I6hG
/q0hK6fuFRbLbNwqbLtOukiWQFvQJDLnM8qtNcXiGr4TjY0BNZzyxq+iZKk4CkcTlWPbwNy0RsIn
KvlWXIFJvb5YpkegBCIVFB4OwL5pwU7wmKxvR56ZWcOtHdufgdd4OvF6OfegkxSRT1lLoPM6RNae
o+dLzjc8n7VazhX806R6h12BvenrBe0eR3EYo/Q56aRY0BIIJEfTopiKropT1KpbTmpSbB2Utd0L
20qd+czpONcJ1NnGcnmo0mlGUHDAEAhJQQK+8m8SgRLUQVZIpD5IY6BmH9IlYZpMLtDDaF8Mnn49
TYeIU0FVDpWkG3jzxfKwlL5u2Zic4XgLGaPPC2rqSLdVXppSYYXMEh0qLyc7WXWLmUBCb73OQd0L
OgV/VUy6o7IRz5ePQlAwahU2lDlpqdGX5M5xz9Rtx771KloLnV/TAItGaY23rtMsPbbZRSyRlKkk
wk3oMFcQoPEESX7UYR27D6M56tNWECa0g0bBYdv5Ym4ch3BGPzABxuoEhb7CMbrfwbgosaK2/LlY
VGmxZobM3nYr1eRNeeIMQhEo/l000hxs6Kbs2xYdzHdX5ATXpapy1A9nGfRkVAh6EP5eC2/+KDhh
w+5ZiJXKHvouuQgILMzTz29Dd8rfREUQoxBF2LjQoUGw5DgnW5BpFAZaeQ+VW1e9gyoFx7ffiDAL
DVkC62JtZRw02dXYhbqA1KZeQ3Er7G3AvpQ8Vcl5006Qb+bsfTtRqQ3x1FEWHcA+NMxsLbwFTz8m
EWprOa0CzGPd2Lf0Yk9N5mEzpmQXJ3Fe9Hrlj2Tq3+B2B9phqpAOnb/Pn/g4roVIJ3EO10/N0zrA
Dd6GgcKP01qJLrjniGrSH/ektOczG/cW5i3SE657SPEnZ9pO5HD8SNAW1aHOb/WUxj1Q2fEt9Tb9
S1tknP4PyME6OkQK2mLWTpQws3Ej9CiQzBtci3W73gKHxeoMLMEy+vyR3r5Dj6hBFg/RhLD2zFE5
CmxUXkRvT8Z4mXaFjmHLcyms7XD9u56NcHC/wJJ/dD0PLUXEHCAQvoO5BRP1KLBmw+Vr4WPCZitf
mQ1n6wYn6Sz5V81VrDisEOwvzweOyYQTfhQbHRUzXbBZunwpTFAm1fl4UEBx29ad0CWDzwf0aKug
3A+WAVCRrfUqNAH0aERrs0/jHHzv32ZOS//1CGL7hS6rSafSpXcVjlimm5UrbTyMZUnFfFUuJg5Q
Pfiu4D5XQOVvv7ivFzDF/+7KmqIOCBq+DuIN5L/vBIZMk/AXYJ61l4ttplgReZNO+gesTIbmH5g1
5I3rpkvoj0erKl6o+K96L+mt6oyKCyCaZN0ULd27c9ulf2ReVbGXJM1hpr7jNZf4UBYW0nyxTWT/
0YHoopSNjKRbC/B5A4oj+MKZfldtQunRLj13kNBy/KvoZdssfArKzre4riwxXRRJOkaAXobRzyz6
WjlgiwPF4gA/bDRvWuLda5EpMPizdIXzlX6ZVFlD4p7/fBR9KRcXz6OpwKUSKynv61KOGm2DbLMB
M07hxh4Ybspk/hBcOl2pC3LGS32qJQfhvZltiIwvtvd9ZeEq1MmozjZ+G0DqXv2nbSUofaTIiz8X
o56rYGxgivFdRKgLMYEY6Q5SH0Z4ctuGuIbeVtg/UO0BXxtnCSYOVcfSB5NR5uW9Q+kyci7xJYvc
9iT3UQGkodONuK3j7v5cS4/U3DlikxZDReucLloAUmSFWH+IMYIxNIkytZAv+B/7KhJRG6htInwX
mhZ6iOPS3IEZ0RsHdTzYuJcYfQMEuctQEHWTDfOcrH2XSmFZ+bqyKBz+M9M+6MJTz5+U/dPyJhTj
L2l9xu11DYmjsLd53SFAtmpZ+lO/RgiWlHVbNzPvFuNIe0E1wzToLo1rymuWB9fAnWN1XkRd38FU
K3OV0RGJQkn6AVO127tm2asn36yKOd3ELkVTwMlBXcm/0HwMDSzKX3a212giSDsT/zysOHvnuzot
fczmX2tlgBd0rW+ue52QvUwNCMacdkD8FZTdJUREdFxHafqVRSxKmoDbsAtMz1RhjNEduX8T3rZ1
ZGA/l3no52FMoW69WStWz5mK95k7OodnNehKTuOBblRzEyDaugbpmV4GWQ+HQ7ijvIuZ1AcU+Jpu
xepLn3LZln8lZtZspsjCzDQsnX5Pw4K2oA3WNAR43RQsx1q1/jmOcpg4u2nK2zUNpEeDyd3mTTZ8
W/AxMbdUVhGmn/GuZcai7py2wy2CGe2ZdI0E276u33odMALOe8lhRMFnk0YKw982FaTPbfbrWcK5
TDG9n9263nhxJGAx2NUOIy6SrRcJZ5hk9drN62Cn+MqTkJr6k5zwEuV4Ef8SEW7Tr8rNUe7tsDd4
q9xsOE1yrxDWfywRrqQdM1R3KrSzrWn35ikiWLimNobhnKOwg91739W/uzyIr2kAZ5QFeif6hXuH
S03aaq2b0c7TDAuDGgxuV/U33ejSNCIUbLp5GjDj0RQ3r1LhGll3XG7/ykY7mk9I9AdEO93c2jZD
i191kiHzvhodL/wd9l5QbYzYkNpopfE2rhZbnkanoNZdNWde11v4PIZp82jmXXs+QQs563xLz9DY
06kKoq2nEyXJCzMoxhMQDMZphm+zvQmJfr8spRwcMRCTT2l9tMYP1Qr1WyAntrYza3n8Q1YZebqO
mZuWbbmiMIEONBzFYjr1hwSfQtPC23m2UIICR4yvqnJwcwP6CvFCTkLu7Hawz7yywkrG8R48Nf9t
YnF/6Vosn7Eb+g3tYRPpwqkag403N87WDfr6ssU04sfcYkSEysDQYxOHIgRi1msclT0sEgfHfSQB
bFaOXdb7hqPwyjar/npCG/26w360WBd9n9yLdBZ/yanFfEJMAw57lkTmPef+SGxC+qYsvAl5cXcK
1VVkd2m5rpcxf8zRe18B1Kke6gYKWduOFkxrNzxpbawyBxiapyhbIz8d+tN5vlhyBDriDlw07lfx
YMDsTYbk3A/RvFyVCOM/SoO0ZBNSY8PrI+/EFY5AxY5AD4M0yhb8NqwmveI4zBFKpfIekbd2Pw64
NyE17T9KB/dSinD3i6gWlIBbd17lokp+zwzIPu2DYdhSyptve4m58Eq6AtRdgXq8mY7aeqZo94Ja
ooVIZBfdR3UfPTmIQ9zlMm6exmVcfg9M8M0YNPaFS/6+xynmVaKYGiHmcqoezw3ZFT8Xs6n3TgmV
SdsZuJfpbLrsZRMRycyzkJ6eV/gHPCDiddvV+b7wBnlPCcXh/kf71DJrZ5f7TvejbGNxFdUp8nlz
Gd1WlVzOki4XKJ4TcmllYMVdu2Z/KgdXXdVA8O8kIiR/Y99KcLDFPF66qOtsQT+qb5bTD2eTDNRJ
pia0bJsBK43Yr9wNLQ4wkrSuopPFkPF5HKfyerHD9D6k/fUD2Zz+jg0/ObDYgovFMnpKBXhhlVHs
nYNStJx1j4XTJlxmhMhMSj47HCCaqwIYxVUyNa1YcwAzd1Ll4kfbDzC4Y29ZzmXkDmfUA9AUNqrm
LnGgdBCzqwkJnSI84B2SrMd2watoTFA8GKTxy4htSj3nsLWWLFrP1US2ugkGYAnheeE5Y4DbC66j
2B6UURufK6NNruiUlZeGO9cPZS8f+ZuEZn1mPXQVGUw+BPnlFOVUOb3WypDObu2fgxEPal2myrzg
RD3cZ/Y4in1ql467jtDZQ7O/keEuMnHeOK1SXL7A4kEGG8EsbsJowcUW38xoXFVOXKOizsnhbDZE
wFj7purluYhGwDrWJC11Urui+uYgHnwd1FGGh9Uk02abRq28yZNsrNCpw8norMqKJsOdufYoPMax
ZeyDseuWmzms5ZDudephbiIxNTi8M2rY8BSn+NVD1scgmsxl7VVDPF7Q8cq7tTNYyZ0KFmwUGrP0
z6mKxdZGWaSIZz0ljP7By6jgS+KIbHvPJ3FKak7vh7FHJtqzITTld4szx+idz5PQHss2wQ5pRRdU
x17AH5SYpnXecBuh+o/wnJ2UkVxJZLPLYm240XSbORxOV3bqltdoFxnLXtEswGsiELZ5jg/VVK/x
/zaDi6AknG6oQy3/j70z640cSdfzXzHOPRvcF8BjwFxyVWZpKamkuiG0VJMMbsEluP16P9k9tmd6
YA/O/bkcdGtaqSQjvu9d4xZ28iTMsYhcg4atUVuXQXyrVs0NNos/f6MvdQzXVpc3MESSMvVtJB7f
H+OVAG6SdSg0aXkffCRqkaLrvE5sQ1X5XZmjsAvrBqo+2ojbaUIq1LcnYBBRHprCdtokQ+x1IV7M
orNoKZYDzhdy7F1fzz2QWOw2xzLrJZIy5XhraM7L+t0dzfGqOcHiRbWgoiP0bEoXohXe9cUgf/dr
olM1tnq5mvu2TQ0roYXGVGbECJdrbYS+EsRnDr3cfVw1u/UYzJS/kvvASTryL7QU1C/FJznpne8m
uawkcSCdsQRJWXuGlyfSvFWQ0MYzueoZQV6d0lrm2+/ZNP3ctjx7znL5MwukI0LWhPppnj2RpH56
85arTueQcHskTN52rlazuvZWoXYT6d2R7IgQDrGl0IBQ10791DfUXPW9u4bKL2zO12msP8cspYMJ
d9QtNZkmiZJ7JaLYh6iKjcvGvg+G3Hry2NP7uJjg63geeGBCYKf5y2hl+UBIz+Ang+dld0PbUBne
DWOWqCWb0iPMf0audr0Ex7qlUpeCjmpXdqnz1BB+nwRY4M60GWgXs1zssykRnrXZgAAxYC2KTXq6
3hvl0WWxmGZFYgGXcExHbjck0nDbKzDdPB5lP6dhMMz6EnUlBmjbHegnCYw6BaoFd1THweXDJStC
hact7YuvFO1id6uJmOKel3IOt7Xsr9zyXP74iqq4EMwX/ArpI7dOsVMEUEeqkfmLKDLjJ+zpskN4
Td+5HtQ7T3riXhN6Txa/m7/qTf1cCQCXjMVt55mpeGtnky5oh3KPN0tP+5MyLWq6034RflQAdp5S
afKhMx2VQrFMkW+b1jfBWnKaZqP4xLTu/SzTzHgtDWsmqLBBZCq79mhB+78goDDL25m24IESendx
KfljbuVwvD2E9qdd1uDpa1Pfbm0KSj7aydeKpHILxGwIAlqXepGGJpOhL5YRS/jWQvh6szAiWrqw
qtPlJByKEAfzI89JxwrNit+BXj0vp3Kb/98ICpNnIl+lc6xdZXoxK/xUEfPP9X2qZTv+oK2J3MhS
Ehnxk4uXkItA8+fpoI20ueG/0w5F55jPN+3nzqBXVoUFMTTfHGcRH4r6XK4HNs9dq1IU7TRlW3fI
r/qzXBEGh33GSHO3DEp+0JpI9ukAVTzRkFEtn+O48q7wUrKnKQkT/TWhPJpCVFVT0ojJOoF2Z8je
C/ruDjd09hdpQ1O6q72c6hfq8NhlGUfGuEo7zUm0rgZa17fJeRmHqnrz5ES7HYgsLTJap1/V7BlP
KKT8AGU3M1zojnNe7SlXH0+cfs1MYVyOL7xbgltF9jZo7dXKZ4PsgfQGeK21jje0p7knC1EV8xBF
NuUd2PanXTa5yGFqeqZpESNW8bbGTlG6doXJTG016fbaDIreJLM1aBtnq0jJ7OPhbTcZ9YbKqnWv
6aZo7G+usrBulQaRne/Y3zyN+mbNXwS9431TLvqlzFu3pWJM482UodooN1GRx4XrrHGOBsmngwbS
xF5jMorTujyvfgqkEw2KBUzeVxOmIxqRYFMCteuV7IrXLCvtNotnXhWkMPhpLCIOpqWjYWyXMas1
R5Urrf6dQNVlcpIcDTsFVU6HXuop1U30M/R8iGJsYlq7NF3cCyVLvgcqE4dCUdlE7TIKnKXn4/+q
tcAjQVYOolnjQOaL8+r0jklF3h+EuyZvopGxCm70tmmkizwT5XuTX6L5vClOeA837yuzU/rO9tAX
G+9bZwxB8abIVyOVtPHnddPYbFMxu1wRHMfji8oBFPw7yoH05aqLQF/tSGUDrQx7Am1Nvi2uPNGK
D4t8l6mmLmVUK80jio+3hfi/TKqOEC5bdfpkjQ49aYkLHlzQLq1Ut7ZoyYuRGYfdIet2Ut5Kj7Ba
tHGJkvxiIshndKdafb+tAf0bo0+30ujV6yph0ifY8CJCFq+q2U6yZrGLKpEzqukA7KBp/buN0Y/S
eY1kXJDlKQ0kyWF2F9gJvdaWvUe7Vb9Q31I9ayikR4p3sI+FtuLdSVAM1196c+uMh2TK+zJp3SHI
46lHa7yEm9khINtctf5BZp2CIpuoZnCmA1x+cYdd0IpK01UXGoHWOpFWjeB+ChDzSa16EsEye8eO
EY4Ml0audrg0c9ns+1HHibL4lFvDgU8luVK3Bh8Cg+qU9AzfVvFobevjUOA1Z0DQqIz3RjbEVEjH
2feuPdZxWvvLh7alyypDI5s749Evi9KJ56JpPnvcnX1IozurQbNpE9tIL4w8YZzocYXnTjl9Zdpy
Q1yYqM0m2so82+G0mlJtVytYsWdldjR0011GO7e96vjsh9Z7qyYst0PkpWbWRgCKhcOG6q3DtfZd
XcVkWKrxFfkq0tewlzglInS5HZVUyjDRhgNuXTM27zq0O+ZweqAU9a+zVXqJRyHPScsGPOzwG3CY
+CNkjfzWXMm38xsqbkNPG/M99CBfjLdkWmjhjzh0supEpADMPjZEpzwbafCgNJ2I5HyTO9eQy/3K
lx3bQeoHiUAf+0tDgA54KGR2p3EMDz9ZLulN9URN3M4A8VYcmGDw9tueU3xwRFrr3pps8djOVnrB
6pJ9Zb3BX96ftwXLQUpFaLltBfWlVAM/+8Tx3c99lfMRMKJByHh1y2nq1XCCpRM8GsCHXhyIdj4a
gBZFPKNv/jFbNk5Awn7sQ2MLgcWkd566NKOK0mz0V7cfaBb18JLkfbVBhA3bGiIzWK+4Is0iNtUw
oZ2oGniooJiC6Zi5/a3qq9mw9GTpvPDrBtVN3so2HMnGW80dKh+0crqFNTDOJspA6R2EVizCUVJl
SafA0DEUNOtwsZRUd5lpTCRKO5n0dohZ5fd58UacY2PDp0TR6f20e3o0bg1d9rdOu028A/lsTchM
jd/WLdMADrrsCvr6Jl+gngcuud9qEICQRDfpJuWESSK29LpItm7hZzIHSwTS31rGk0USwkBOpJkO
SzSPzvrmcVpM52UkKCCuusl/HJyejpdRc+jP0dBln6zabC9WlZpnP69KD6l3utZhb6TBWdNy82Ot
ivK0aHK4x28hInT85jvks6IgcKAMMCqcgYZlb7aLNVbzKiiv631KFhT1WRXnLyHaZ2GQ9EFh6Oy8
kPkoKe8bh9ICDGgps6pkbbwV1O+sYY2Y9tqiEtZpjyatk644E/KQelinTmpD5N8pJ+tn6qa4nyfm
8zi3+s6//d3cb3jLgaEts02vJAZYrx1K2SwkY/fNGur2tR9p6sqLBuwRV0zkB9nEI1/1b5k26zQn
DYsWaUwel17Bog/gLj+bTGnHXvBSx31Ret9GNban0emgVHuvvAMX8A5aqvsvIMaFx2OQuR/S3Kxk
sfXhcepX80iR4Ugn9OTPt2lNr5E/N0A83jD4h8HKGzfeAo3BiTadZd845lQ94nctYioNh7jnUbej
znJUwvhinJu1zfF3zMZrnq4L9YmjEcpB6SiUHNz+fkXbKf6QmBCW8dln3N8bdmp8tLgIX3V+xKGd
kz8czNor1LZ/WRBq7uU08tb56h2T2XgvFT09ISF7usF7sN0HmVYy0RhEpnMf9A1rxmDFvofAmJ++
mzuz/yEAO2J/YVHpSGzZwiU32hcy3u0nQXBkHdmg+kcpGwMyC7dMaVmfqwL975NSggf1H1xQZU0Z
sw9t7L2y0ba1fOztobUdCjnzjlN+8P2bvrzvcDCjKVhWUXdwDYjG2m/2ihx63c8mlKgZW62OXOZI
OWotNkoHYNmf02KZnU+nsVuKsVriG2zSlnp91KhUdOy55/AqUSR7dY3GVQQGAbsx5gljY2z09ZWq
tdLt9eWo1gUUM3TNxdnZdjP7P92muQmyyFKvlopzzMl1J2bOQ2saa6ubZYiSbXTyWMoY41HGr7iZ
eWlcC/UcwoFctr/0jpISqsmA9T38GnKm7BLOschKFN+S3iPIDZ7BDhokE9mmdw+T5Y+sMIW1uH3/
0pLNPYkYMZ3P3gczXyziKkijUG08zK7vGokuLTV0H6rcJmOlwCeTxRrNhKRxA24y52Q4pKiRBE2r
RG7wSWw304OKjull8rofSss28kuK1C/5Z/gZPXc5a+PAwnwW65BS3rRQyuJNu/8/PffPijhYQ9Sy
OtThTZgGVfnXBASgMn/UcXr+qlt5o+qnP/XABFf16AcGL7cV8v1JJ1k4ygsBRfdvfoF/JmZvvwCi
SrRoAVQplr2/pusV1FB6TlZ4X+Wfv0D9p0q3LgP6RPdaCy/2b5jSG/X6D3Qk/ynUNISdMEmjQnP+
6v1l/FyKnteZfA2tL52IZ9Kzfro94tL/nCyY/2v+A7ePRfQSrjgSPf6Zt69Ts15V5maHPzV+k4OT
EM2l2d1Wyz++yP9Kc/gzzeH9i2SMuBjGvvgc/zGVwQC5/odH/l/iHP4nqrNmeB/+9Wf+HuXgB7/B
PWK2pxyewCP0XP87ykEL7N/QchMRgE0araQT8P01LfTh3/7Dcn9zbuYVXh3dtGzrVjIDE/3HP7J+
04nddAJ0hURD3QIY/sd//6eA/OEv//u/0YZ2z8E9Dn/7D4Sh//y83tJR6ay8aZANJO7/IrPCA2za
0lT20al8CAgH0UTfjNN+w3R/qrLOIQe+RZPYzvP6BbPn3TmlzZLsG8b8SAg+QvBBau+VV7Ge0rFw
3TAffHcFoEzoSpcEhsH2rnk1DY8rvXjf68GBQlNTcawz1/jZyhSDkfDEibTfBB1g9zENQhwWutgK
PFczvYRACNsnXkktKgivMekTK80nVBUEqTRVc049q9oriypvxqRL65hFFFQpx7eo85MxDWDFFHbX
Ua25VkzuiXfCHwXnlFbLt1b61V5WfnC3DtkkQOYW82HRVACtWeoXYy3AsrGATOHUWt3O9Ixqb7Rm
9kpjd3A1tPLeWFiPUtP4ztzexobLUNl0wCKhjsbld2tdmUfr1Y18Y2ro2Kj7EWmAYYeGQKuBHJLR
ta8KtScIT35BnnU7q8dh2xV9tacepHzubOGivKlssZf1Ig6wyvi07BnQzVuNaKSN/kfrFynTTT4/
jG2xfQbrvL6yUVoPGXzmAXy4v7qWWB5QPeFEY5jeAfepM1t091FbaokBNrwdzaPT3jNKPgb5oKFd
EvQ9NTMMV2mrLy2wyABy1sgKJKXt2dHGlpkoDOI4DtsmHpz0UpeyPmq+dmQQJWe9a7cf8MLdvusm
53eaSll+xFiAldvzHltlejTRuN4jNNzMXUB46CnnMqIPfBPqDBElXrK1CN68js4TUbgSSM6dn+Q0
d9+D1C4um+7ql3nQwRcUGOsPXPvDnSC98YlmE7lnRDLJ+cTFfXCWih6Xkkieh231iktGCN1u9Twg
Vk363iPCVoMtbux8TglrupHR+j0d0d6pzUaKQ2/xaJ8Kmc81JZDkAPtqnd1RVnsEu4APvle8djhw
r00mnQcGue2w5HRc69pknc3Zubl62uwb/r3hu9isIEIUUR1rTR1lk96A0sbxr2YnzbeGJMNLl9nl
ESuxpAW0YpmsAQ53s5073yo5n818tnkcu56k35ExPRvfc8WUA6VQGgmN2t47xNUvp1vqY7ZK6JS1
do5tl9JV6ks/Xr3GfLHs8nOdLUnWWmabb57ffG8na3sZBrmygjb6Q5u7bsMsiPuMbAGg05vO+ZpP
hmNEMyavd3gzce9lZce0YVnBJ9NFvm8mfijbiurZL/Q6miytT4AA6jM9xAhULKs4ugrImzTB+smz
hhHQBeFjOJJXP7bNMUO9eWqZfBucDoRge3WDZUqUD0SIVI9OWh3cdR7phN+aI0MnA5JUJUNtYL2N
bVAcPdxqOyC4LqZeDTi3WcSjHHT71wakFVmlyKONynPcCk75imxlefYaqT2QQtZGfKEeVri8hJ9k
rb7X+mU3V2537np2uSig+nQU9T4F1b4wzlYQNg8TFeivGjkvmPUt40Ho+EYbYkGGqJr16droU/9p
jWz0qa3HoOHeHhRwSYi6I+mWnAX/dSSURiIu2aqC+XNtsZKt2bdtaMu9tozoc9bV8aJ+WtzbcIfX
K0NKr2hNZaNslfJjikufs221RVjRaBFTHgqmrw1FFUKG6ecMzuGyNinOW0N7FWbZ+2GWseQUVeCF
nAB6FPSNG1Va8QPoXj9WOusbTaVdaIqy/aiwMZ7TNg8eHECQ4zA4S03/rDY+FKNWoqhpIoeV/N1F
sLEXOtn2OvKMMZJMIdfJb/XIp8KhCvGfugmUb/AScGtcN5QePyhqLO7qbfoZENJx4EbcIhbQiTJV
u+BRmsXdIFwclasW3NXK7u9HkXYXoc8de2hRwTXUMmmNIduRDJ3Fm5nLxBk660c51+bBHfmUfeq3
u3wR5i9cIOoyo8t/t63udrlAMr/mdVU8EwRB6bJblMHOEkG2B1gFKFupPdKMNL83jOLmzmPen7Ju
edIVf/omd7Z4XUeZDIvpn8mMhJJaqjb/Znli5kEzZlRZtgPFr6ttv2aW2jcg+ccy2ORzpVDVGFIk
5FRs9+Vk2YmcsIsQC6NvgD1aY8NILTu3I3zRmDLzFBhZ+ZNtrYxn5sFwMrhuC17xM1p0eUAvSM5G
2fXBW0mBVFw3s/5apX164GTKj+loxiuJr/ebEtqnRMd4kmhRd/BAwzejaKqjY2tYQvEIPlTr7D9n
s5/uECrrT/lUACZOHrTNCl+4s3Kvv/Zr99GAznzqm+L4V/24gRosdrZHI2/EG7LF0By0s9PoJthc
A4WB0++WwaSFRqOQZdRloT+wMfTc/UJk35XDIBIKBQVKNmAwPnRZVx3anFc6XKRXluE29MCJXup3
vxMQUB6nKqdKepm1uwI6Ejq3vp+mpjyMjnoDU85CzlqgHZ/AkI9ydN9gZt+Jv/7dq7Y3tNiPlDEA
A2yz5L/X1ccetCjpu+K72WXyJHPP+z7J0nwpxdx8krK0/OhTfnBqXI1HvVjHvjzJjE+hTrIbumnc
V+4CvX9h1AJGAFkloCMpzHa0AYuL/G7Bxg6+sij/vhu71X0d3PR3ip8s/1BNM18cSiNT7jQkE1Ha
6ns883Lb1+yXl0J2WvsmOUCZvYIJ93Na7rqSOKOTr5U9O6IwoW+t8kzAY3NSfeG9OavT/dS9NBP3
KRUkZy93jJ5A8y1P9xVl7lsTwSeCFyPmdcSXny+D9ux06eIk1C2n0DkazPmxoxgzbjR9Rc7SNrvJ
HX4MGE7DfsmqmGwmcLTM/sH6Nh/cQpLDUY/qyr+57AJcmBEc8ano7TtFEiOSHq2lAhy9wgusgXZg
FnlutrxKcpTJJ24QjPdakSE5qowoa4z1OuVZd+35Nk/biJM6L+b3m9361AeuFg62pvZGs6yAr7dx
C2W4IhrD6s9FcSzTHa49ckfadDwgO7MjfI3FfoAlpEfcfqi3fIhFp2XHzSZEBuVQeuprsziNOuIa
gwRRNLjyLk9dOHDsDz+VRRkcuOe6L7qpABscggQZT5r0RdUmc2rLBW1/yUWWSkQDfM0HpUszHGle
3uM103+3FVBGJEsJ9RwClRhfrt+4/o9BV403fCqa2kvnOe1gY0aa9QhD/Ptq+l9L3L9Z4lAB3iLS
/t+hfBc4g18AeaiwfzVjMa7Hr7/9x99/6v/ucXgBWMRYYfAm/EMkH5TVbyALbHZQAMSKMkP/nz3O
Dn6zMDVR0Ohg2+ENxzL09z3Otn67tSTfksJw1bDLOf+ZPQ5TzF8WOfozPWT8HngAvyBGir+o+K28
DMDFGv3c8J7lnYqwWWgxurWUIkqiBJLStiC8V2uS/W4hWp9ybjladIZX3kAaRtGgwQAHX3g/ghaF
rdh+kFZk2y9GgCE/ngfjI/PN7LlelBcVmev8mGx7vHT4X+434j/TXdEKDt4217xLNvMPo8ldArnX
YM0PPaEvZ08s26FenIeqH60PbbbT9awP3QJd5Zrj3SQCu3m2ylR5d8OGmJYDxJ0VbApLypfY6Itr
TJDx1G2xIQvSa9eB8rVyAFDvdStinlJvs3DmfAnVVGuX0iqcLex6kvo5DxzniaDb2o0ss2lLwlbT
4tlAxxcSANJsUV+IyT3aEH1fXt92Ty4RAsfBg5IxF/FVdcGaFF4Bj613BbVEk2nuhVl8X4nYu2f4
ScWBf8W6rJ5g+URPXhxgDegJ6DFwJKOhvS8lZJCvw+4f+wEV7tYEVkKYUQAW7iN72IhVcZLN1oZH
Q6+cCzKXJTFG5RnkNAVdex63IH3ZyJJ5kp6TotxdTf/Yp6OlxWg1nepcDTYKHa9PxSt3Sk6BgulF
sBYefwMWgY6i+5MbtNWZSZe/paopdzbdIb3ljazzGXw881kIZJ54hbs9dg1zmL5PMwwd6HRvQXY4
QsxxJit33prY8wFAKYu/RVkgrjpAB5ivEoETA+Kgbd+5AyqbG2L2igPcsF+90ImimmdiiDx4YNXY
mDQSuuODYdibChPDcMwzB7k3IUhOYbxnw9ZnfHOVEToE8if1YEesSfZ1c1I4ez1tEjdojGMxbY8+
h3USoIuKyrKdBbwGzIPdAvbnbjCSBDIOPn4EzYKCdcw5qbZ0IkvBl2Gjed/JnIwJzDniM7w4Kwzu
Nm+hV7RXu9vQPDnlnkKK9OSVza5xy+EZauVhodEg5HrKdtm2jGE9rW9o41HueEW6S6f1Sa/EcOx6
ku03UlXuulrTj5LEkN2Ydox0hOFCWxhDQmCWoKd0KU62qtrd7LfFWavW7ah3vJomCqznYDV/ovGG
TcAEf1PDa5E9imkHlDuOJ7L8xXEo5o++7atTX9jZuUOEFW9bfaPb131L0utgS7WzER2UpdbFBSIc
Miw0rk4JMRNlef7L2bpXkjUExrpWwtTqWxjYfelHuu3PcaDW7JYUBuVV0HLQie1pLLQhvJF94WQ6
aWRDwt7z24uzgLDvgflHeTQsS/1CYoUZMrf44/CywWlO5MnhAWqybTy0XXdsZqhAq3os/eJuM9J9
0Cs9Eub2vXBHFD1DcGLseITpPzZbfdMar0km+OtnCFj8yX7GmLH31+UiTG1hClDLDu35mExkOrEw
2S+uxSY1N/UQk+30q7L1PjQbJAKiwnWLG+/i4wiIgtEdwm50OAQL/2LjM0WLAxRCHKvBAmPaD9AS
TVIvfRN5iBF5tuRwU93k7t4c6iHS8kAd/L763DyoPSR5wcnluGQmozCe8lJxzYNRHBRi/Zi3wnjA
KPQwiSHREHX7W9tcF98W79XtNCtV6sHACgZpKU37sUDSe2rlmEd8Yf1O4sYBGkHbRIZpWJnL7zk+
jgMjPaXDzA8h5k9aUbQ0OCkW4mTgWH8YrVmynrvBsRTeY+r2D/M06juOCf/cCqz/0UDo3A/OFchu
pn7Ux9YIGWEqNHRjOe7Ryjg7ve3UFadA/mgtS3DBzv249doY26J+GzITvixQ36BayIBlBKfkyqPP
cXjE5sjpAjWSKl3shFXiUaez7z23iysKcm6HjsbZm4SrEOP3qindnVlv6dNczhepdSRPoVV/9jTx
7GTsBZU2vQ9b8Opm5tFUjstzrOSurqolzM15N8z9sXXFnqBLCDHR2VfTyLr97PefiEEdXG7bcAug
/w5gUvIAl0TB1+CUZ6ebwTkM61EF8q4a8he3NDfkVRsa2Zs4epCJqwU/7WBGEWo76Kc4S6Xm38Os
7YdCLI8LX10dSrZFiKLN/1MmVqEqjQlu4VXTEPqZ3nTx1imZuvKE4XjcOVNnnntCn8KOtDw0+EGL
NmutfLwzajvm7XhAknWaCrTlOC6IFAo0iZxK23GZVRHJLx78t40W+E+Bmcb3hXlR86/rptsPeW0T
XuT13aVSBcvcPLWJJAzvg55IGz+GuluKjjthrp4Nezo0aXvBTcPFKgJCfvvxaVqHa1d49ee0NHTl
rq8CvxnCjRzpbYl41na84jyt1tHoa2Nn5ymVwpnjbFdCILBEOmknYxZr4+xgMtmtmoUrUmXWW4pH
4dHSjbJBNTs2MvHLm+4JU/d9pk23FNo+d9F0ElRW0Biy4lSODcOQu+ZG2JtZk0aFyQ4c3PbK1NKe
c22+Xc9zFrduEGq+c511z3zRwIq/6RnKsNheKzsDWAFmfGyE5h+DodxOmCCe7UWXHxrxGqi260YR
IODNN2T5D3GcbbfrdOCeNZNpDD5rbbo3co94XXvGm+EQottoGnJH7aFec/WtJFV86K1+p3BGntgN
f/gDnQqIhU+mZoyJwcdDfFmxp9m+fZiNNX2/Kf4T8hf7I13VOI/wgu5dRIGh79P2XJdo34thekOJ
OSSN7msX5AXliwxYj2hG8H93KcWLlcPi4eRW9d763vrkgdaFpfLfrJKAztqvvRfP2xBFp64emV4u
vjdZA28040wKPJLeLQvz8kLQ37zjCxPg6hb7Jnge7zW/XtYPkPniS/blx0qS0GMQNNMPa5gSBM35
tdJR6awAXKEnpFFHPgsgoBtMMVBIX52HbWsPQimbGaHJLoZZHcYyRd3seDJRKmgf/ZolnOM2Vw8o
U/zD5rndD20LDi1A2vcJcAi4pwiA+beyQIQ9fnWl/8npXO3IpQpi1aeIz4VxdoES9jLo19iZEVeC
HnNB0DQRE/8/kY5r6g3B1MK8NuCSJAg43Z0wsGxV47De1fYcHObWWGIv7z6rjLpdtVSFcX/zbDxx
QA4I7pVVoV74Q0xoN9mws2u75PIatOYNV4R1zlx0ExWz4Is+9xYsil/5C5nLq/VU55ZxizxwPzB8
5CEpAhn1hTnCRqNiYFD8zU2qTsONHGUG4OnkKZRtBWqBxjK/pSwqbLUkV6n0lOMiqJk8otwvpiyn
/cKo5/zcq9nbQcxnqMkZRI0Lg1ZUN9NLH2xH15y/WsBsHB8UEtWjBMuHXTmmTWsScuYEIZfknm/t
RA7rGCK4AVpsWxEutvo5jTZxzBtCtEam6F4rEp/6tOP+K9tDbjcAWakcQ/yF1cEaafElFW46Nfqc
kDZ2Fbmwngvb7feVdH3SmfEdiTGvaUkKntYt31VT1z9SN2DvdeMDDIGBSaQtOVnps5H1dVh1Zpxq
thWTRESRmNOH/iRY4N21SbyOeo+G567uoVYI+jGiVmtkhIkt9nEhcpwUDrIidwqBbUIfZdjPORjv
XAb8ne7zJ64D+bwgmk48PUAYXuATBfCJqZOsY1YVYNZRs8ls9CR3YtUe29Z+DChq3LuZ9Vk16rmV
q/NNc7eHsWZPMZHx7Ja5sdF8IQdAvBpa0ukvoMvTrt8086Wa+wGgoK6fl3EgAMJEj4Of0w6F0SMC
a6tI5I6Gwle07V1Zb8/Yp1HdDsx0RZsWX2VvgAl528NW8JQTrxbinKlDd/HTZwiruy5X9rW3A4Im
uuZ3ht8hLPMhMcTWRrmGEXCxp29LPuS0gaj6ubdFEVe2ynad3QSJTYUSQ7eP2kETFRZWDpd1Lmt8
HE53df30QycgIA4op98TkrA8dKun7QI8YxHlH0w9hgy+6VJcgWrU1dTbqG478s+HvgxzW1+vpghO
GpA5aH9rRd404X4LvPmOhJ2vln2jMrQ309/eM4nm0xjUHWsuTgFRAs5vRyQNU7Jp2r7Kf9f8Dmmk
O+h3xiDkoSv7e6S052bJOR7zDjwKNBOBJuvtZPbW3oLnNFu8S5YQZ99AKOYL/aSX/rPj5TRyFNv7
4qnPVGUfpBzy/LTWgxovXps+t9M2hqxT2U8NC2tEpPBxLLYtyizvbgv8V1+2cR8E7R5zWRuaGWLp
NDVFqDW6cWfb8kHMTGfaIHTiC7cBF66f6dcybcmu3LR75aL1wv27bFwJIuXjchN0IGgy31HMNRx7
nuCfa5//ssqZZySd1zC3zKEPZ7sapzB36reqFfTCFYVR031qogBdWqLRoqHtvZh8pOZhxmdx+F/s
ndlu3Eq2pl/lvAANRnAGGg10zoOUktKybPmGkLdtzvMU5NP3R9lVZaVccu8CzkUDB4UCvPe2xCQz
GLHWv/6hh8RGHqadbONIC+olpG09RBHdlo8SnvtSDVBMapjtH4bOTfd9H/Z7qupk7zlhvjW93NzA
9w6Og97Zmzrv7seaHMOq8G48t4tv8SoX362o6Y5TGNmHEkfinUzH5NAV/rixBrO+N6FFIZ6WT/Tw
8XWSo+H0A/1mmoJ+2TdFgKIaP+oOc7ZrUtzMdTURXmjgHb2Ke7ql3jG1Tes5LhwvFFJGnm/73DBX
OLTRVFVBjEVfG6zANrRFbug3gUluNcwjYy3D1L+xBZMHJx2/uFmHPlw6T06Q8sQoaq/zjsirOh73
hAHC9xzA4jPGDEUTokxJvM+erkerynWMFaPmnkmihXaUunI1JPz6xhsQ9NFk2Ypyj65/Q/YI1p9K
Lgul4k2IhmhP3bhnxhUv8froN2xXUKy9dOSrt/J1mkTbmIw/min3DHRvbmmFQVwMFT9CZPGopE09
ueao5hQa6BZOEKmORB25CzQj5kr6joW+EZy7p/0ohKyOcFl13K7TaNckpljWs2oxaRv92CZVe2gK
43s1ddfEadeLubeQU3QS7O5rePjZbVzzNRaJvYg9ZNGgpAxIBk0sALjbFQCrdhzM+BY8Xi4wyL4O
bAduk9dsqa8rwsFY/o1Sm1zo22AA70gxVl6WxAxuuoREBHwZ5CIiPmMqyju7aK/HcowX9eivpgD1
pg/XMpZGzhyfmeDQhtxeClyDi7/OfGeRgrLuiBSq11NSWhQt42HgTYXBjxu63rXskUDghH/3X3on
/hI5FrKr6la1hdpHyAhXtJBHtugHcnryjdmpNa0WKxn/YihKzbDgbWBsJTq5ddUAjDJx6Jqtsa9R
6o6xtnfjbj31drKsKpHjQxlO+cfK1IBNhmFwNzIV9+ydZ4k+hDvq23ViD3Re7rAMatrBVtPRzZbQ
KQRNqh8Nh9AV1HFm/iVntHkXo/bjGVlbfAnCla2M6QNuYLfO5LVEWAmIc42+gdLlLMy6jskYKixt
ZafOuKDBie8hvX5zRXVqJnnEMPEJS9BNmT61Itt2rfu97mH76m40rhmMxEtEfqsqzpciLmOk/v13
ZMQJI8Lkc4jd27oyUaBD+4AcDikznVywkonJGfbuYAGhwFiMXYtUrfgWuiwE+6arbYW/kOncZB1i
TY2aHuurAG3Z0NOU95A9+Uuc5CXD4oWnlxX0VDXL4VqHEb59hGR6rHVraccqoxBDkLcBxQkOHFkM
FSbhVJzQxHtckb1Xb81Gph5sDrPeR2nl37rsau2iaERtZZTGVegu5mlNe491edZsMrfRxk2tJUO9
NEQI1GbTI8BnrWQH2I/LXIUIjmdk+SWYQ6eN+lVH4s+XJlFO0l75wsPeqVv8t5Cutt+K01P2rflf
8yDgL4oL9rmw/d8v/xFS0M85wcxhevEP62fI+677Vo/nb02X8qM/+ETz3/x//Y8/gfM/IPFC1423
gPj/kz59ecpewPA/fuQfKLz5jqxhE+QaCtRLFN5135n4KBqMOiUqRuxR/onCG9Y7XXcs2FI6npZ4
AkFT/AebSn8nJdxbJPE2sx9IuH8Hhb/k/vFbZr8kISFtSah5FwZhsQCmaQxT23maxjg+isdp13lm
c//LM7n9QSZ8Qdp6SdlilIx0cGZ/cTXdlZcRPJNA98+YUCNLzBT37LR06Z3u3mQDzmM/1uALwtiv
15p9XX6lM3ItHLgM0kwMrE9Bqvnvv1hi8l1ge83psRsFR7pu1/017jAo8QnZvS3tjMn42zdnvAqb
xGp2jq2xdLwMqbl0CHi/XhLfL6sSYNi7aKx9TvSqaK9wBwjQXqN3tmB+D96Djj2l3OgdnH7aD6z/
tjaCvnxbWUG3tPreHObqDHY0MdzkbymNdt+r9S857Myrird1i/DA2w5THW0ze5RLbLDzA4zz7C5N
MAhLwSI+UBrkB9gpjGV9NOP+2EYnM4iJaDWCPNyOFXzwKGhI1qBuv5MYK3/DbWN6CBOzfnDK4FoH
eVsPTpovIZzpRDwbybVpMsBf0gJ1d7Lpsu+TMRU3kzHEH6TOXCHX/XRjVSF7b5RRWBb5sNMLHzex
qeLk6XUMhci2WQuSxOhEjOboiLY4oSdhQgo3+0lPA23H2AStaK0BtVKEg4Mrj9g5V5PFX41LEpI9
ZQrfgSns4KkNzGZhYmz0RtaPUaJ5Q7JSYe00KFLGAfvtR8+S1thchXkZb5ycsPbl4LPOOXhxT2T0
muVfutopH2NiCz7OxcHZC/C6WAIpeF9jlxyOBX7dDh4SciwSbGgi8Nnehbavg4R+SahfrCW2B+mN
nqIrXMJEKK6cbuiOI/KxB3ecQPX9qEZ9OrtAxBO+DSb6x5vIEOdQgUz4Kh7PIe3/uhF6/UjmDNi4
0tuN29uaRelrZ1/rLAu3YR7+NdZxuQrw/D0GFKnoiyYrzNYNDyfM/fS6SjN4a4bU7gzsBK/0CX9p
KheRIJ3tdW2VRDETE63ASNmOrD01mLnrh7xZG2OUXOlx0H0NGrv9kogxTtcTcGu+1trIO/AIGmIy
7L+qNl0OYqhPeaqjjXPSr7qhBmQQ5tHXoC0lSfABEIHwGh+OmVa6nKcIdlE1DERjSxPKjh/ZC6ds
j7FWm0j62gCfVd2NnzDI9PnLzmfD74wVesER2wO7OvtDKq/ssLm11DAI8CTHZGnz9ihEC3iCmqBN
ov+mMpo3CzD3OpH59KUlcWvJN2sBEybJDSoPfFyntj1XFhMIBhJnPLujdWdNnzQw7pOcQrmW49Sc
NGea1oMHXy/PvW6JmVy/GTPzLh+yj45B5vkugm3Uz+OhPhz/ymHfyIXfd3De7Q4HoXQxunPFOKHy
WiVBluABL4kDpKms7OnKHdJR7VNPx2t1CU1A1xe+Bsv9IWkGfP5hQXfNEPAgSKTvRiil9wwn3KBN
IV4qtx/unbEN156AzbCy0JOCP/m4dS2sSrcXXuvSRQw99LNPSjPJPcEEWCKjdSEbrqJUG91NEwOy
m6QstJjgJ8MUnPvEmhNSSiCYk13hLrAo8CEabgNkuBBiSrtqwqPnaz3OHfjfW4+yxJwBm7Dcp6Qi
fsiTD3E3aNamwljH+erQtlJMtcx6DsmI8Wb9PskwkkIVAl75qOGL+d7rs2hb6znbcJE51q7X2/TB
8Rm+YDsu6RtJ3DQOOGIBRAxTP3QLixHF1moNJLbSr66EUtZOMpiCCkZi4LjKJk/cy7Cgb2qq+V87
vu2/H8du+MuWOfLUXOTlBkG+sS9S7IwWHf0bjlapuYdnlx9QanjrlgRPCvXKR/aHorg4VqY5DyZ7
R2zozwtIahEiUnDLZd7oMyI2Av9ovu99xsYhY9Sg5e+nhuyiBY6fHcooZi3M28zymwnb/4oPEjEX
xOEdsbGXTStCHADNmE4WeyxYvBumh/ZTmqHDArvtSRBrnOxOG2ClLhNc54D9SOEIeRht9h1rjPTB
0Ft1myaxTZLRlBXvgyyMykVDGSHYPBK7471NV/8t9d119FddNMX39mVF91yl/avc+/+oCpTkU1Fn
vMXH+CvEE+9lruKPH/pHISjfwenwHNL1Zkv2Z87Fj4REzdPfmdiGexA14N1beEn+sxA03XdIOzFn
nr2hdbgafIp/0DHEO9ujAKRoF3Nh9TfpGC+FL5aEvkPNhJUkjkQmKo25rPqlbKoU1M0qbZB8lSZC
pGUfZHhf1FYfbf1Qz4kIL8IxK67iRGjDh0jl5l6VhEtDdvdK68mJIIuL1ahjpKZw9bGfqQ+ECMbH
QOIyy4A2R9aFyUPd/MEN8qLgky6n1cyLdqgsLVgrF5/cbboB4uBUH41AV2cR4plqDTH8+N7RT4M2
YuP1y1f7m2qWbLeXNSaXxFpfwJFB0kJ24aWORcOBupyN3Y627V0VLQO+Je+ssLexiaAabkKlVTtR
6+WjN1R4tYC2AfrsPLvDEcAKUKvtfQfoczH1Dk8lh4M/bWVrq1s3j2DZF3mnblGyiftUinbammDc
x7gRiPUD9G49oTp+bUORwAFpCXUrTzYBeG181OxenVOc7laSEuGJ4RR8OYxAuJSHlwI+gLA+shXz
Ghr1AWYgwBLfSLXM2qbr2HS08Xq0I3lf4yKE5znhFvgtsWOjlPfAKdpSnGoXl8ilE0RjsCYFewhg
fPDJdYgM9aoKA3kPbTdChu403BuRMtWjBrWcU4WRBsccsUxrw5KgdUyCpiUBZ1UImJvxibzRMvYo
IkP1oa6skAF4har+HlMx0RC8iz/waUoGznvbGe3ykzS6PDy0dcP6C5p0IkkD44UzokF5rxkMmD+C
5yvtsyFnm4OoUXyeEfSkAAGhplz2GAhNcHM0Lp3SxgfwiRI+nYxnX0g1VZQ6GATE4a3fC4yD8DTI
wpWJOjrCOyG3nuIh8B+60fYeetyeg4U3MEoku8W+C+GMT0uYQjykaITZuUAj3uKtPuR9uaMXybI1
z9Gg9McfB2ovmRQDlU1bTQwUCr5W+AlSHAPclMMDJkyS85+H41VRwveHCPHoIeITnO2t5iwnjpvr
MBimOw2fGhzG/mVcUxHx1a5pwHgJUw8njQUZXYOD2lemYFRUEyndCwYAw++MbCarK56CGILBs5mN
xnl4GvoyvTWMJHiSaHB3eKiaGJAgz3/Kg6T/WBo6WXFiYsmG8Mdvewb2c/swzIqW1E/Gg1Q2PCGr
cLwHaPlNeyejSbNXVu+wbHqErtGSMDa7vuGIs0ictgJGocusqwzktqNJ6hP4JStS/jXMxlCLyCjN
4fsYQ0B95I9Z/L1UgzpHmS7ucQNKmZQFrJFG4jC5hKEr7gm54utJoZXYC7jwfLcURGm2npyifOTJ
8HI5RH5NW1y5B8I7gLGbT41vqbPLFl+vtclhd4xkSSJZkuq40FFHltBHmnqHKqfAzsyX6haiXTWL
3kd1ZTCbDRZO0XEVxs/xtBC8bd4aXJXnQvOM0wBoUnHMYfPX92jXNe1B65ypumplrdW3o/L4JOlo
sP1O2TB6DKQwBzsjxCSIM9NqBvC4ZeynnpxrrGgynmXdItpEKIlR4YLANB5EqcOM8lPmSshJfd6e
snKksXxeyAn4M1MaDSh1ZffzS9HWJr8FSzn2UKSs8j7qNEzAkE6G9idSJDt5E/seG4UbIML5yzEG
cQptN0ZslWZcEyVvrHZweuv4cy3qIWA61QXtV0xD2uQjrN9GhEvlT1Z9U2Q53FIANugfa4eOsF7L
RPCbkILFh6Zy+M7btBanGI68+uh2fpV8sxCGYLJBoFDgrzMdgttNxvkzIQTokG8wGpSMZkmFtXV9
H0pjqkm6cSZKvCjQPyMvboBvA5dpqu59svrOXxaTeE/+oRqWAOfdh5G8nTVoc7hiYcx2WkG4N7BD
Wxm+j+1NFvXDQhhitFahk1k7DfHrcFWY8HSjjwFaUearpWXn8QIQDIpyWhbIkl39oWHgvTQy/bOG
Ke6izdMEPhvkqigcFIZoiQy+pI3vfFMBMHiO0doNmRtX3UAjvU7SWoE2O8Fny+ih9nBI4ZfVGGe3
8vPPApuXjcz1wCdhMsNtonVqNNW0IU6JMf5CQqWGnx2kH2TcOOCWTbuZ5g5O65Va5thErPtsKG/w
KYe8bfbdmplsese2Xn6GJBO+7830dnB0FW/rqjE3eMjDNooxwiOYIHpPG5l+YLSIwAFqRH7lcYCt
0qSaDqnmJRvAqGjRk0IK+95x2PZ6o7jn0Ck/5UQph6uYCfuGuX3xES3P/GhRqS9c2+ryJewwdWIe
bixms7RV4DvNd7IK6hXOR+ZOTnHAdE1KWD6Ng9UdpPZxoUbKgVVTy/5YocjfuingwjImrW3vhIpw
TAsBDMyxrU66+6rmHj/FSV0OnFIQK/PRF/16zJzuVLWm/x77F3tLiAkcCxzNCEzVJpdoeds+aYSZ
Hdmwx52e5wRKarPDHnmG67GpkQtL7BCrbox3IVms90RATV91mHZHFJPTsSZf9Ged/m8xsFfF3Czn
5X9EicDYRXN5UcwVmeHGmAoeVFtChAQiWOqDwSFkaqQ3xnpfkBGa1ru366ILMJGqiDgqdKFEaYhZ
CDpXTb+UkCZOxU6IXOXAjLl8jMyIjaFsJTXG29d5KZGmVOU6tsNVAHFALfX5c/xynR6IoGu8AN/J
ZK4wHL1mz85V+WgRKRb8odj73cUcHYW0Q4GMfvniUQreYZph2zu4KW1iUYTmvglh1msRvuNv39fr
QpYoEHQ31OK6oJ6/KGSrwHNKTen2wbBHhHmMfrcW9iDLBnOEY+PA9vrb15u530DPUMFfJ+cIaI9F
nmZoFdDMPfw4gvJQ58SwsOQeVpAmebxvX3N+XL+gs3x3MwKsw/meAdpXxfqIVWzr1a0J9QGlGf4x
GNtRlvicwLmSnIGMxziPtKznz7oWc3y8/QFeL1KX5Aies+48595ckM6L3Kx0hc/woevAWYdBM/ZK
0O//B1dxBK7uwMKSzuTlEsXbZKDhb+xD0GLqOUbgulCPhz88zN/dCw0luTWItXnxLq5it4asoFnY
Bw+jsJVN+NlSKvSSb9/Lb5YlSm+D6QDdDu3mxRNL8A/HjLiwDhLTu22E2hCPk3FwsMLDDuQED6ef
/tDSvd6/2NPntxwNusGfLm4sj3pyXFPbPGgQfj6JzmVqpveUIpCNvXXujrpc2M3EEnn7Vl+/7Myr
ESOgcJjFD5e36klEtFNpyUMCrWvtF+yTrY29zhTb7h8M+H9ziywOfBMxjyRM5nKzdKDQcKlMHp7h
I/xMiuPUQGFITRZMMndwal41f//+8F5gyjqnwbyKOep1QlxDJhkHNKL1Ls9MA+0kGlganT++6c8G
+y9fdQ90wjJNk/mVa+kX66YI3drV2U8OU914LtSgzBoWlqOnZ8KYMd2ByJyT1UKZrAbquoFaqzn1
Va+wL9Qak+aisJ7SQDZfyaE2qDqnPA1v3cQGYH77sbxe4Z4O9CE9diSGR3J+z345UPLIGrAJ9Fnh
mMkZaPYjBgMKO7hFH5sstdijrH/7kuL1u+vhM0JdySiPtDznYrMPUvASQnlY4q5GrauYKpSLVqn2
q1sLjsyw9Of1Tij7qerS6rHvrUlg2+apc9XICilv0E3Vhiop2pLJmIZ/+63Hc80CDeJl4LuTF9+e
DvQ7oYW1DngsU3TrVvwZ+qdxIOoyh5deQb18+4m8evdsZmi8DUA5LFHz8oJV1MxF/zgdetPHTZqh
xGxVmrNMVUk3/vcvBm5EhBMZThwHF3eHiTo4POKXg8I34DbOE+9Kb1y6HIsEtOgPF3v1VXNnLnbM
CBrnE8+SL5dXlmiiRLEyogG3aCyDqGVl8SLSJb59V3IeNL545Wy2y7l4sLg5JF8XCzk1wkgRhzBQ
QdQMTnR6uA4GRtMmH3xYBs2xjHuQEDMAkQ5JYlB0JI5RL6p0PgaLSp1Dpmk4DAw0S8tGTOUjBOx6
pwM+P3qgXsYGu/C5Pa8SmmPMfsfbNi+84k9D3NeLwSIJzwIw9SyDSfjF2xHljFJmM+ODnEYiC7CV
OMIPxY1IH/921cX0lzVgkqMApIcjwMtvpw102fYMDw+1bht7V8bcf1VUiCUloTdmrv6IH86n1y/f
ksmxBj+eV98hK1J/9S0hBzFEVVvmwa6U+Q23lf5Qk/H98AyIEBAKqlNNqfUBzpX8w0smL5eIyZVt
DIYYYjPypxK6GI+bqd9G5hDFBzTiMDNXeuyiDtqONvxduRyU736xRZKYCFGh9Zy8oOANNOog2skW
Tf4Crud41rsMFHFKZrymqp25sUDDO8HWZx3Vmd3E247ff+ugg8/5TUNkwTCY/aFF4hrFHa7v5OjM
yyvVOAy2iJNFecC+DKM81F3q1sK5HL6On4D7oYznoEfEGjgrNxhkcm3ps4gYAn52h9lUfKrtVtti
Q2nf/jCYLpw8mcPjcQb74TINLA1xunEsCHOhWZdXbQIpYulcGE4PbiTI3E4tzAM7SDUe5mNVZLVg
33o/FE+4fOQF74yIAY+6UqTiK859CaA4MSXG0lPlDIaOQRLe9qPiz45WTcUeZhigt1cTeLCzCbTG
6Laa+K9T5fwsPnvcP2cB8lzXVCXvWgjNevwOWg7LLIFBTOM+Mm5L9oGrqTPm1Vl4a2RYgF8lAVLu
u8Zo+EIkDoH1uhBZmZyLSee8QEMmKnTxtjqTLeJeBTb5zWenFM1X1ejcxWDE1vTNsPPOvK4rMUNR
Q8rXrPSIH+TWrSf87gElia82cZuWsXnV8zR7EI0ObC5KWrILbXhv2QocBOSqnfNqti4OMsYaGga/
sbNDX3yZiFnYVyrGL1UV5FojO5g4tTwdTV21CFOjkTc51M32LCINrXPCcglxtHALgt1GB9m7RlQ7
dE6UiMmqa3vkiGVeDisbF7ZbawpYQXne00hIZ4icK7P3MV0PlQaZrlWij04ozcC03LJrpi3uNPxZ
Qq2vb4JOV/W9IPcx3bqRxQLLQ9eWJy2qORue6wAwe1bfFNhzspRdgJsJ2yHWzQcIccndHgv13Wsn
aFtTr25/QHBWiqf3gvBncW/G0nqK/DD01w1TXqQfz6+VDR+QFco7MzhG7D7lVgT0hg2huBdKhNEO
tBdsXrYzea22LVYR9t90ZmFq8VxlM2PmRtx0X8aoGPqNisDhf4xmBN7f2BvPhQTWLOBxhWM+4Wc4
I7E18DxJ97Q/Sugg8M/Hn2N3gIwh2BV+SRhNTnjk4Oq2KdxEb44E/fGaZqXGpCEdTR6s6fcm6QWe
DKK7Jq/4IEIHO4GhJ5tzPolKfe5gweJDlDpWkpzdwlPdNa42YrZagluO5iEav2EHwJKNyacx70ZR
ggKHI7WxwfuHRSfnMWOAEBdF4ArWisk0Z+Zgt4bzkcI8aYMF5pJzllwK2x/2rO9PGdi8llrxIa0b
0PoxBZTcgKBNLpBEbPqHTNcVUBsIeesCkE1dj/3F80H8P7r1P7DlJEJzapJ/Pyc9fRv+65Fchhey
9R8/9HNO6oh3Luc+2aj/HGv+1885qeO9c2xdmpgr2PS8L+akEObIKaKQsx1gGtChf81Jma7+57L1
i8IE81ZqVAd1Kp7CVA32RbUgervqdT0o9pifUwcleWDdGPVQnqZ0+JuN9/O1kGkCloA7QR+86IJ7
pg70gSLfP+PqUw8oFHeG9zDyBK6qavpTJXRZl8zlvm5K4ApqodcZsPWsvQac5nrZPCYadDJwmSRN
9PiKTpH4T7Z0HH7FPfISef/LOvjNUNW5KIqeURkmqVTKNnXRZcsPcaNRRVPn+4mhxdcszdg7U6xt
r0YxqTMzAu/BR5y6fvuqF53f/Ijh/oE6z80HGu6L0rxt2rgeXAc3lUyo2yQN26+M/qhkvHnv//vV
JuNiCi+dy7F6medfFrYx/k0logdvF2p+cfzhbhW26MRdgzml39uPb9+gePVcHTgCNpPxOSccaPGi
JRghl02BP4dgFarCd8r2OWen59Em2ksaK5yYBfa1zPOhDIlz1Vv5Q17SRKBCTyassZzGOaPbx6uk
7q0OfW0ZNrBwPPUJ0e0fVoHl/ObzYhXBu08HCPHh0oAzz0gfjfFk2cG5DMx7LUOmfWyCVK82QQEq
gj5CDAcCgsZ0jnexoJPi43ueh1Y70vRs+xA1rrHPRkgJgdHQb4HWspZwHaKHmHtZKEDY7PW6ZBIH
Q1qcMknYAuXI3GB3sqHv1OqI8fgowfdLS4kT5rv06J3DoK8kiuT8PPD2I4/je6r7wvri9gZycbue
VI8atJLxsTYsdQt2xIlGBnni7aiZtI9gHh5h7TUG6NggxBXJU9T7GkxR5odCfGOVqihYiAhR7nVr
er15p/JxuMr1kLbUtvBn7j2aZ4yH2AjqMeM9VT0FszbABvLwU3KZp1XlYxdLejdE2fsfFafq+/LR
ZTiG11VD0LBXoURkMhjjvw3F/ImwHXX+USBlvc8YNWzVWas0cW+1OHZFU0QhCB6fMxXx1CMlLSUJ
cwBK/+exaGfW3GmZwGIlSZwSl2Q+/wHJE4V65w4AOR3P8bk68mt4DR0jqfPkVt7DUEFUsDUqVIip
3royBsrKEX2GS0GtAYo0vc/Y9XmthnFAWxAa0dBdR4lqvqYxrj8LvExgE4x92WybgcEVZskY2h48
x4+y/czFyFocdCFOrqmkwo9hDx3XLdlPV23SgWNmo8k6wSnJfCoal+o7wKE8qDLvyhtr76FMyWpY
mHnEylAJGgKTrCOo/TOzxCgLddt1I3Vob0seKW93+fhjqBsU4Hibn8wA5NnkEsQMRQeGWOcI3TPx
cnMZ+Pz8TdVajBddk7wCByNylxJ4WZG2fHr+Oxiaw06jjWHfmMKdxr3ehU7br4YAk7eualjA4fx6
2Eydyh2ZZb5/FA0GXQiSBvIbkQF6aJYdUZMPC0SPIXeKsceprewG7YmbJVK9x/xSx4LCL5Tfbwgf
GWd1Mj+QIyLV94NoHbg9ATYM4aEhWUnbjjpJqqsqoCw7l2VupYuQFBr8KcKu9a/k5I2PIJ/D155Q
pH450PVFt8OI99LHhscfbhsK9m0jCXNdTDqqM82lqi+YQCw0q7d4zs19afjhWkUjyqHcGzeekS4J
tlX7wajQcbmxcbLIcFzCf9j53qiObVCoezvrEAqCoPG1a+PJJIaL7i8UnxpdVqsyHAnUHJVA8hi2
5yGsmgAXpN763GLWZLK+msFArB6pY+9o/c50iyBbdLosqNaL6eRC7f6KN7I4wSZ3DlAZ7VOp5x4D
/MkcrwSEUaggSsM5n6kktnDl1H71IlylV+T8BNGKxe0dTL9VOSVtT8incBz/wcgbMimEZn5AxYNz
aF095YLQqjiFM7arBoOmS0BEJajkGa4dE3xfQlhGWH1iH3HmmGMtS4b60c7WfE7pmSo+zqCyJVrv
YZZ44xcazEUvfHN1fh77zJTNU2mK8nFEGpLiKjA8qcINHmLLZsMsZHIfw4H5GNcTL9YzQcfX8YWG
pgRaUnqzzSLcrhXHaHFvY5o+RUjGGm4Dizsjc62DRaSq93FqSvE5qzVt2k8Mxt29gZm5wZi9bBQG
ogJ3Mlsaxhd0Rpa9Jjzk8K9gr7qJQzpf794Jw+o/CfcqvcF5D+yYOKQPDXvL6BCyG0OFf8YvKV+5
zG9UJ1W3mUxJSPfLuC9zlBUhRKlp/Yz7yh3N/EImGn+/5MSqP1ihJ/0vnjtEIGpV6RebCV8UfASD
pMPOi2DfK7z7Oh5dhihnaq3g0+i4xS4yc/cG+aaOJ07LoEigU1+OOOo/IhmkFilby70yBjwQEtHz
tVZY3OOF2JhsFmYa4G7nNuN+pIM8aWrkWCAkCTPZ1G6+MmX2rqxn2DGxJw6LqmOlNIHuzmrDeSl1
6AJWQViIE+Hm7KWVLdnTY4/f05O/tbXb0LtqBr4aBH8e+2AGJo14ap5mRaXJvwiTeZKnjMBDklyS
CxvIhP2+7hl8hT19as9IHvwDjcgV8XDaMiYXNV3EHCbZknkTqgyDy9vWAKrtjJzjWA5HW8OfzKdp
RHUAu4Rt0gk7OkUHFAkS16AzCmgHssUXXTmYV0PX6VsntWC+1K3WfM0Ngr6gD9QzHDBV8MNSzscG
M+8B05y5yx6rgo4SQZ9DxTDSomx/fKwfMEAVxlQS8LM5vpya3b5KgUH7EVpe21P7wqv21mJKc8hM
2BtCZ+igiqtrgbWHsdSxnnscJP6qN9KaAdcomyFs6NlcEm/B0TmbhGQ0nBY2DqvIw+GDJ5i5u3rv
OMtAmYwnE/L/llFlje+Bbq1HOxRsrGOtxVdDWWPI9vuANxMrw4Z90RHv00LDNbELte9tXXnbsBs8
hXAgpcqJNKhXkrGLDVGn5iSvvFbcG7gJ4rVSK5r82jFBBgIVzU8Uk30sBqyRY70rXahbWc1W9d6f
v9E4Jn9yesYD04avURMVXUMrJ52YOgvFHRFRruXrD0IbSQngOVFavscxXuve9zbSb4TuQxiE7jlN
XAiSq6Qk4g0XmaAao82YIPEVBJpRLePVSMDEgqkrFEe9wKuQYMVkiT9WtGqhgMJnJF6NwB5qEEcy
d0LTEp4IgOmXAErjmv9XK2XCT0jjqbzm66/OhcvOkvSh9klpXnTQyDFb9E3I0UPU9y5At4VHLXzD
tBss7qOyV6hdCMlzPDKdGn+Jcfld4LKlg5B24GwBkBv587gNqmpf9OATEPjFOYdrhUEZm8Qi7jHy
BLlsF62dJd+BtCwUH4W/82D9QQWqehLLimZA/p9/z+vqO7ZKN54yhz3rmsKgq/Qbry31Gysb+1WP
Y63djNlOdRbpztCg3iu7GzcxhyhugSGWU6Z5Y+qteY2+IL/j2+ZczlV64OTLtiazCWbwRrt0M3sd
eOl1l5BeZ/CobvSxDD4AyHSPdSGNU9FnMXa0gU4Bqapt6qU5JDFASHGm8iMAhEyL7xYTjoNhkJ+C
Yab0AF0XOTkdvrvT4umbVTGVOJlY+8OgsYj2XGU4HxcU2loPuscJ3CxGWA/sICGaIoJWO3bDNi6O
XSW1vW1gO3vdJCmLNAvZbSK7ZkVO/SyX9VXKwGNMhjha9vPI9u02au6SfoXsGd8gxwMvd6QAgrhs
+6ceyT8nXomXynPR35P7gH8EK/Ht67zqfrjQPH1G2KvP86mLuQcIcdvFRVvuUmw7o0XnOOK+ampG
EqZiQmxD7goPz9vh29d91frPN6jPQ2E6U4LTL7pEWvLUiAtV7pCx2E+tBkkwaxQkwcEJZ0g5y8ez
bYfsxVU/V7lvXx1+++XTZe5OV8wLzoe4jGofmxj0hCS+3Q9eMnmU8t6dd934mULcBiV7vl7WtCVz
5S1hgJaL54/wP4jdHxC72Uof0OPfI3abtCDK8KXA9cfP/EPYoL/jV/CtIWA0Z8NIAMCfgJ3rvIOt
YwM9CCmYdCNR+GdegEDhOo8McH40MIE0WHE/hQ3SfDez+AGCAPNsBvJ/y2fycmUzU559ZQQbCn/U
Z1vNX2f7waD0CWuLbgeAgU0phtNUJHSB3pVJC02snVXnV6hlSFvwwj/uGxdwITM2xtmu4PnMfK5X
wlciASc8qVS7HTrZk37GLisimeJoHmW7X76W3wBov72UN0OgjomGw54fxC8khtqIUSBkVrs1BWU/
tMthYTS4Sxto6P+wG/7uUjxKJCmolueR88tLTYIueMRJE58vFeGgPFWrmWlMgprT7d++q4ut4fkB
zvwD9kIWxSuKk+rbLkktHqAX+R60I3mHf5D9XfX2Ch+teOkUhkZaE3VASTDaH/ali13/58XBe+dV
jD7n4j5baHG+UbYtsSumPcvwQrwGzOoPTKDXT9OSrEsHhgAdzismSIPUrukrv8Ow2LRr1iZ94MJS
ldOv4zKjbnz7iV4cMdwUugHeLbB6yTK5BNgsNnAjFG23DUabAPek/uYY8v+ydybLcSNZFv2X3iMN
g2Na9CYQAyM4BAeJpLiBUQMxz3AHHF/fB8rKskxKJVn3ujeqsswUI4jB/fl79577xp5SbayyuvSI
tPtzbf2PatQfL6Nr24hr0HHBtSXh4J+PS5yCpGbqK1fWuottGUlja4bN7te/17tW7vffy6ZvTeiP
GWL7Xi/z355/YMUWMWaFPDiZ0pQwxlViDGcNlpY2F0feX3/az67i3z/t3aNBIz3pEiZ8B5yZFh0T
UtEUNV2bF+2mCVd6Z1F8/vVHvh/df/8NmQUws0dvygP5binTaeEF08RrZ6UeRV0jysfElMTjNktA
ezdhKtrd+0oHQJ7E8NUbzeBEVOmFTPrmoGSodnK2J6gwfvtlnh3jqOkYb+x47B6WnlQ0P00iC6n2
bxam91Kn9Xs7cDJMy3PRff7wxAUDESjNyGtE204wmF9djRtcnGpnGI4J7AbWShs0E+S+ot3ZYNlf
zMWnrWbBIPKR+0dJm4RnK3CS37wL7k8eTeSoiHt5w5nsvFd+5WFJj5v0zAMBXrROUneLvpEA4MDD
MtMlw8c5c4iqnjwk2g0I8tNc5/3VEJPKtK1msEWKEpeSmSBWstY2jtXG27gOzE2NNOYykXZ/Y3uL
ccS1hB9erTkoPki7bqStKDnRP46EIUehAz2xF4a/R0CEPt7pgx3t+tNY9MOGsEkZjbEbkqjiXqai
+CinYLgpILKBRkaM3juSuEJjPDehv1wAPFw9MiS+IVyJr0wiRJ/whqgDU14jilEVFNq5H/FfkFyY
QJ/nIHDmJ9f7Xz+tP74gjOgoDHjrqSd/mKyQ2OpKd1pv+pDeGIVMoywwj1Y2f5BLvGLzKut//Ury
iahGkXO5SHvfKypD6GTo6SF+9nFMiKPYlVbyBdrTVe8wbi5C7/nXv+GP63awEjpQT1vrbOW9YG1I
QlVzb8ZDronjthVHtIQ0yh3kFv2bDffHxxRFl+3ZJoJYRGTvy/NEusyoVcMuGCj3sjE669hM0v/N
Bfzpp1CEU6Ygc+Qa/nMFrczYqMaJC2h4vUkLyw+NC9klwe2vr5v1TqXGesBvwzGHoZRv+WxH//wc
jvSL5bVQlmbONFvCMPK9N1fJ1hvqZiMwPlNS8OCbDIBOffDU28mhEUX2u2XJ4WP+dqb7/jUoYRgb
Wy6SX/FuW+q6RiyZ8gc4yaW/o6tW7uMpH/ewMbMgcsQijsD6w11vNt/KZvLvizGfDolrqutqWfCo
FzAEf31p7J9+J7wbMGMgu/wwHkyEYRBX6QwHgiDro9m7u9CUNMfJ+bmJCY4BGI7HrXR5lUvsf2e5
pup5GSGEYVA3W7+GFGzN6gYXIyjl6QUElx112dg+6Foi+hgRYqFlmU61Lm8Mc/xdcfHzX+A7f4WS
nvd/vfd/24Vjqw8rDXTgIFJ9n8Bh2MtJJB9TVrEIq1m+jRlIRpXvjexYfXXS6fIaZP4HBnXhUbYx
ON2gV7vUhB/V4Mb7EIAogZ1dn5wgDfdTC4oKVpnBXjGW+z4jNvXXt+A7df6Hx+Jvv8G7p3MaSTVO
kCIfgAcmJ+bO9WkEIb2lC74ds55FXnowdXPz6ABXhSkFuPDXX8H56VOAQ4HzeIA94/3rDqNcTNqV
w5otP8LXooH2mbLq1hcDHrLQ/NqUan6iVZF+GbAXSZVEeWOn28JBUa2AetomxIIezSN55NZU0Q6T
LahN0zzMLjG2dG2tb7q2LJZK/8F3ip2Lg2sLI/iJiUp/YSnXvDJcUJhL07z6ynzwMDJFibBk1E7h
4P7mmv9YuhFEYFpCUCF4WG3eXXIcPz4COBaELi+f6vjgq7zcGgujhWaBRP/rq/uTZZsOzhqKgF2Y
WvHdOWnA+1H3LDqHNqnfwiyI2bXJURPz/1ZPsS4wfNLqKBDCQ1TxrkYE1yMR5Lk8SX3yobCchPHv
Ql+LcaO3cXVBlJfpGcEp9qzfMYl+svt6SDnQoDlsTD8YKMYk6+w4N4eD9PWneAxuZ7+7p136Vvrj
Z4683m82qO+157u3BnQBM1QLeSmiine3kPzzYc4yHlmO4fW9dKh7NJxVXacqctTyzYyrD8xC5m2i
W4obEdCmGxJEnFQrv76/P32YULKwszg+6vx3y3qGMtBNQT8fGEiNW7P1vQ1o5xTLZ5NEbpq//frj
frJpkpUI9G714fyoVPbCHNSLnLnJup8PSWvF0SKD9DdnxJ9eX4T4mCnWywtd+Z/rKt7/pLFEOxw4
I/dRgGCZBDzCU72Y7LppcHg7FSnlhu5Ksl2SKqIbUO5mZVwupDj/5n398VCOjIVTIYdy9MQ/2Egm
DT0nHVANO2o0dygjk/3QL9da6SSCOmxE7VDVB+bTWG8Laf7mBX6P2/r+XlENcbGp2wOG+/+8FuB3
YqiKZn/QmF0/wzI33A355uOZkSywvMlrPC9qJD8ASss600K0VboonYlHApDnpwVxcHq6VqlDu98e
R2lFsOGHr79+Mn6y0NDP9JAVYTXDZPfu9U8N2IRu7XUHaJogtXFl70DKgJqJ3ew3l+QnH0WIKz4b
BvgmAqp3axrk6KFFh90dkKBWb8LR/t1Sp2QBGJ75f/i1VuUS/oK1pfbDqobkFgpEILoDsZX9HRp+
b99oP77M+zWt5t+Nxp90tH6yiPFJtEUoEX2aWu+eeXshC6qRfFLmmMk2BmbxUCUdtCYT4rU5V4Kw
jFT/Zvn46aXkfA2wz7MYBr27a0li1mOYut1B25aKKthTUPHIb+hNe/jNR2Fl+LEEpdIwQ2y6PgCW
9xV3UIhGJmhlD2AfETh5xLP1UZaKadmSCgjzwOsHe+tRk6N6cNRk7Dk5wvlcUNZWdwzXebkyhx7j
MR50+WiTh5lumZ2ThdCWK4Sd2I70lRizNVgmcId9kpYrJqle8+FqfiXoxV4TBNtQuahkkRigaf7O
W8p07y+7hglavkHPjmhX2gwOSwF8a4+Va/Z2pGqm9jPIi6z65uU0S8BncIJJLzFTODFs26JPPw5l
Y+ljWdNdO6SAfcXOMFsLU9E8G4dBFmq4ccHWE10xSh3feYNVklciA2PaV1OPImEjRVjU27pQIrkO
/HrNJHOdJt8z8CofFEZsMNq10YBbwee80QnaKlgn2SMCQkdsZima/EgSR9JGgYSJvI4UYXJUra77
q1xxnERXFbZTeRiGKQQjp1w9A8fQsXlZGdh26DtUrb1tK3ctrjLybV99giQ1mKlxjpZANP1D6zJR
PTTjkOtbqLbqoc5EP+5QvYT+vdlUQbID6ZXII0XsDJh+DrM99HWAoqJNYDCj1wkPdc8WtSvjtf1n
GnZIpOrgBh9JIy+juawgTQ+CMEuCIFv3ogrkHX3evVRu+xS3dvlcQv64H2tv2sQVrlljJbk5XXiW
pSbVYtjPqV/fxz5NVJEmO5R92cEWxbQtQsjYiVQnB1NnZJOLmBceYX7Sjrcyn509nrivAurETtV6
4Dv0/sEbJnMXYrgAp7yAU51gNed1mFwOpIp99keULgK/O8M/9bp0HpQvZ4bsQfIZs/dHRLzkUXjd
rRtW/c6CBXZbOLDgiUOwLoOqTK+difvBaQHsGCqyeXHcg2tYd1nG3AeUTHyMQ1FEc15IiorBj0p2
ie0wABQnFP3YjeDfs0UTH74U5+8kX6jNpwI7zRaZUbebxx79ATwc+O0EfU6wbDPu7G0ciPvKSIkw
mgLQ4ktPuKMxym1sM1heKF3v46RsX+oAXnedwm9mIu5tZ3Ps3zyjA9E1gpwPaFgf/KZxj30ZIpQA
03h0zIxgJsQeO5oUJ9ua9ygRrH3h6ufKlN0zWrkLnJQPmdTPmNjr3WSGNOpk/FyBYut5A6vgqKRP
np3RQRd2jQ9FGMSnIXayrZc0wc7MCcso0dJtRB4u25Rzw33Wk/fQJX1wP0gSMCdnuBp17JN7uGZ0
GgSMdWjFAmfMLrKhqvCDBupNDKPc6Az0WrEtVDYuGqJjVy8OR3Pb7OFsNFk4wvCEwrKxeXiekE86
RA50nCPYTFkkwAlOn1qu/Q2gB3jQK/kiKKwj7Eum8M3Y7D1rIb1lbBp8j1zu+E9YI5KSBHQjbLsV
5IgARoB1XFbEI9CRPYZAqI+GzXc++CsWEn580V44RWnLbRX0vtroxvKDK8PwRhDRfoCUrdTKNU60
Z82BJm2XXfQQuyH4ERS8XYJKfUjp6t/aZW5/ID2jyI5T7vU7N8y6G2uyg32DXAgASkczLs0G87Nn
xtST9Hfbnb+Y5WXLJvuFmKbE25U6aeCogPO5mufBexCYet5CmvsgfsBncfiOlbnFzjZ/ZM5UvfUt
FviNrgbrpZ7BWHBEc89hjZIRZiFKsXTQh5GK5UNAUOonNfBzQPjMO5SX3WkBuhN9d3rYwhme6MIx
BsmxbO5HJXkSUifsntMk6L50LelNkF26Z7+zs4uc8K2SqI6x2GfaHJ7cpiP7yicre8vsvhoJPBl4
OUrbICbGFEQie54bAbNBvdi5hKfSQkZJMYb9vuDcVF1ULarRzZgl6rGLJ+ghATFYwSZMphjsjik6
AhwYDRIbnBLUMbGOnIhVTh9Mkms2jd9Lez9wOY3HGiu4jICUhCnIsIWv6hUKDdIsp+skjpNzFqBv
hN65XDdjEFyJFE16C7zwIMzMe1CjTXAalUh38to0PefT0L7QurN3NM7cc4JUwNvVgJX2Cyzm/dTM
ojr4vp+cS9BPfgTV2z3zEnW8VNxdmvDdqahCgTArbT/3KunvxNJbH4aM653lBZnDutaHIOWiArTU
l1D1uztiEtrPqA3rPqq9Zc2M6nI0VFR8F+5M8qtnoCCyetGdSEQKrxY1tJ9H3fbPChwJ9CG/+9Ks
di9cKSmXtatJ8EroRhxkOA5fye9xz2LpDFTATZic58xd9aReVemvCzocsIStPTlEPeB5iVEisi23
2wnVFmzvoCM2rk4R5wVSxoRGNab1oQVdc85c4gFaLwUCCe3pxUu8Yks0N0hs21higoYCikgXe+Au
GYMO5KwZbxNDqsu+4pcXoT9/DIycdTGJswun5W+3ppGcZQj2cpMGLhU4yS9MLJyuPPZFvOqDILbm
26yYiAKpRv6DWGERT5KpHGHAtI3cLLzntLHq4Yk0Yf0W+IqQu4TwojjWJYk94/qUy5RAjxZz1UMG
zv5RNETPRVPDl4Stjudo7NtXh6irByNcyJdq6yk9a6+qLbI46/657Jb5NvAG+WgCC4UXxe22id+9
cnMLlTZOwKNVgNkOyX6Dpk1I4VkMXDVEQ/rWRPX6Zi5NRuixcOsNTfv43q5ycezMtL7ynImf2Cy4
7Sxz/ogBffi6TEoY2OFpie+MKtVvPozMOoplijqIfstAmpFnAEz1DCyMrORLhQ7U8OJ7kXLkgk4G
T+xYKeWl/O48SQsZUyy9nuBJY81Kz/AgGyuqrKW5NZycJq7SJfcabzMhCJ7TBHUUDuNbg+ecbGCz
ylEwTWiMmtx6FMkqYiY08Zuncomk1p67O1aL5a2x87aPgGlCEepzV34jS2ZxuWc+z37bclk8dvLh
YE6F1W9WPPOHxS6N+3CEgJf5HpDWNujuxpisJKQ87c2oNCJpkpHvrDFIzrHXYWIPV535qt1nHUPg
qIPVc2Ik41OXZaR79/iYWeMbcgaODayANypq/5ozcbxvUQayiOEbom86OpKBsBO8LHBTbuKqTQ6q
LFHxehW3hm3zyulFAVYUgt2tJ4Z239Zi+Ni3ikSYJX1DQMw/GlpyWmLVOp/dMHH3okX82gpiH2xn
Jj5aOd7B4nptmGiKbTH2vIejU+l7ixAXfCScGsDxIYAvEwGEvnkYQ3FNOtkquSeBIR57fH4yzG86
+j8ktKlTXhFy2ZJldjanCoqWD3RvjYA74MQ0rmfPaM81MPcHDx/DMZwziWQ5q6CI1QwbO0wnRzcb
T0rrEnWfVNdmMvVXdeLXpySFhESpTwmIFhv5efIauml3LPwaVygZ6l9VKU5dZlosaQF/OAMoe89q
o3kUl0jZxRP1tklEy9x8Dqd1ztSM+5TO8rGLG59pWUpBCvRMPxEzkNzDfJj2Ploirym7bQj0L8G9
21wE0/JK/6/6VFT+AqW14SJBoE5Y6DnhRL7WpC5hGBiOhWE6GxUb5rmoRLuHTMjgi6i0LRXqdCtw
JB7IPxkeZEdOlDOFyb0c+BDpxv6tNHHt0pjWGw6l4pXUJe/RG8byIsv8xzk3CQ8gcIg6kFIOfpeG
0Y3+8DoLaNyQN3GMncX6jPxs2uPdMA8EbcNXzQATQ/036Pam4wZqYbhLAD9dUlyIp1y4B0IGmz2v
Ewtwg8p9k3goLsMyDN9UIe2nGYH1TViFC6qFSnxo0znHphGKvcvadVnFQ/loub5/pxV3ycXP0e19
6kK0rH2yg1DQflsYNdlRm8Dz7nIeAyKwyQMz5rplWYPDSd5SPpBYQRAPA4QN6eR2JH2Pgh7892uu
5+IEIfKCzIwSQq0wrhqdz3eLaT+h46+g1XX7bLU3b5ixUZCBvKqEG38si4YyQygSLX0zJx5pzO4D
k7yQAsLU5QDYJorNdJe6K8DM6d1z1boN0vsptBhaEHajdbPy1w22nQrHHC8cgPI2mfNzmUNA2HRI
v3jv+ppjaQllG/0pTtbrMB7z5wor4MG1aMDTWkOU3MFL6TdkweF0iZ3uStPM5lTnK0hsYImLUwi+
5Z5o21Of+/NFrEZSSofiuuQuXw715LPqN8gKGfBs6mkYr+j7ajgy+QWQyPA5ZGbKOee1h74ZVaSl
R1ixVZT7uIE3So3W84xP5NjY/mdr8b7FfdO9ULGWLyVoMRatwfiIAtnYO0omu9GX1Z32qFhKEO0M
vXEHI6eNU/LMzPlC2ZVCbuo0E0Z73xz8CxJH8NDWwmvOxrRqnGvtN2faN2sgE0S9hjFAySLUWJA4
qiqv7+wuqO7IeUI4nGkW0Dydxq/lYIOMRy//tYvhy0S2wQ/sUAGc3D5vHrSwg+m5p+LhvmUccirc
UewSBuiDskWKvWBi/8RuSe9swS0NBpuG5JHMJjTPdcHJtKhScUpW701VNOPXQQ4rKUKDhS9wyKSb
YRnjF3PILRjpPTs9AYQIr7s5frGLnkO4iDNSoNolHr7Cg4b+by8q9ElAceuHsptZGIZ0nhpSN0fV
7EU40dGQc8rjkdqSAgdiVfOQAtx2qTGb+MW1XP5O2M5oun1A7u6WRGEeo9rRY7FVA99yl7vIpdYQ
Mn4rQYBrtclR1w6X2eKOnBvNWoEhnNoJQjPFKz95MQIgoWKi/bhNRaiNg6HXEmBkQorLY8YZlKem
QAHbk/Mbld/jfY2FrS4i+jB+Ub0iBy2R0Fo2ceJCbJaST5Wdg+doEk748ufFdIntkxuH8WRGvBRM
0MjH7dggfvaagxO6SeTgzyFG73tTwLFE/eCiH6sPZZbT7kFZkHHAJLDporXoAp3tDrfafnQX91Lj
i36Ag1u03ELmrfDvu5VA7bv0Q/rWLPLLARWDOlTg9lOSE0f1pjx6oxtpu216DRQ1/VBoZR9qWddP
Fai5O9LOyLtcAYYfprQd9MVMGz4+EwE7o69ToARptQu+dVbH3DxPz7XB/K9xy4h7wrtL7z/FJucI
rqIycF+ySMD3yTi9ZBu+LNDeQQ3fsnzIy0Mo+44BRlhl+QFLkD1HJdpr6l1u5wIVphKnKRvIoOE5
pKJzU9HmR9PraaLAdcUZtoHd0POqA/7g75KAMsMQNTGQ10T6Yp9fCIs+p8oxo24tIUtgkiMZcnb6
0cpNewfFzjwxk4YSVknnrkqC+QotU/a4LOn0cbKF+rOt/v8a1N9pUJEr0rH+d2t4TXH5VzrLGhPz
3/91BNFa08j5u2sch/D6l/4SofqYvBn4MMonVRwrL//qL7q29QeCEIJHmKmjQfuuT61xkKT//V/C
5l/hw8Vq7vn8PEEH+l8iVMf7Y1Wt0EsPPWY7JhHpf4XM/KtzTT7Nf1TAIf/6Z6cX5Rsa1xAhY7i6
x78Huvx9Lp55sAdKa0hPc2fBvZzaBhNWTgnBUJxEYsxogpZZHj4A6eSkss4I4shUgcvEbBib7oKc
D4bjQVN6p2XxRbwrVbMQoAHM4E7yQomDlfvauCvCvH/q2EfciOo1ySNcivQZlT2oq3KqgFWUMb29
jazMRdATkd5VmHt+syF9FmuWtYxiU+dQ1pYSMtBOrarHyJkamk1D3KqNCIzuc5hr/0tQkog1BiEV
ymJiZE1bUigjHdDM2VrJJOyr0Cbzaggr73oSLL2VkvcDnYU92FcHE0+pTKJQPCt7aPNc382pOd7A
4Kzuq5zCZufPjUFBGMyJu6ldMyG2Mm/vS7dVlN5Th/2m0RcJ0qyT3fbZpZUGhzkDlYsHMWv2bu16
EDJSdscRZoy1nclz3YvRt59K4j5gBvflgwWJeE3gfkk4kJzdRodbOl3OrSTQ8KgaDUfUsm9Tbxm2
9HD8naHJsJhbA/yxb5Q3Tj3duyahuuS5cFpvZz/9Qn3eHgSy1Ij0kOISogoFuTd396qHQLaRYOSv
2TTFzZTWDt9NLvKKlMmOWKqbuO2rt1x54V4h74J7jA4loRl2j0j6ixsTqWLFlKmeQbCeN/AHRcoT
UAxr05PIFrWlewJTwyZCB+kh70HCOti0Lx0cN7d0r2hPFOnnHPnnq9t4xNAn8yXeQrJG11AHYCRi
03utcaeauXooe1LY6qIcboiASWGYUlnGYXHXl/mIzayQJDlmw8diXmA2DvZ8o+khblvGAzvL5Zsa
HAW2poqTD0vgs/dhnqGagJ8T8mPzvN+ZbWtdOmlnnrQpv5b894BYRHnnKzBvW5q84b1Pl/QuYKHF
ZR2Tibz2ym/EalfJW2UcCg4kh8WQ9b1p80RDMBmv7EKIS01IV9s7hK7y2F83CJQ/QZVm6maMY0oY
S2pt6YqV3Wa1qmy7opgOMo+TvdHJS0ABwwkf+bVSA34/klBWHFSQRwEkmAunLlWxgd6raPvSOJOE
n0TeMj4aRrlPh+WemZ+5j/1Lodj6h65+1hOZgqnTnw1yLizsxNuwFPdWZ5ZwDNsvQ+v7R5w1j3rV
bsBOean8vtyz3Y06qjL70hUTu+d6p/RXI8E32FhIQhZpPgkZzpHSYXzREqN0PQXEHseyTeC7ik8s
hsPZbqt5bwx9g+w9cY8aXu+joMFA55xYlypGzALzgdfKOPloHzdUeZ84pHY43SuiTmkYUtaeljG7
GquRwNcRZWGd3dQx6Y/wDbDJiwoZZF7tpqnN9phv5kgU+XAfxE55h1MsOaLkoJW7FJDLsbbfVXO5
HOqxYJ7Stv1hIYLzWvSKAt+Zjr3Gz7WdrGG6m8T4KC1tXBidJg1ZgPHlBWsGMZkP5B+LkrA3q7fz
Wx1PTnVFiXFT9cHnpsMW5nlL+CF3NJkfNhwoEmbjW+0E2dlNh9datOLogrTcLJn16rXwhjZpb44v
Q8+vTFOy3RLDbl8mZV3tkZHwSJtJSbizKOnwpuWtZtndpDPrHcYJjjp+rV8WSbi3ilmfleQZzPSs
X/AicyStMrN7oEfzUJse7begrgBdU1FuVFjK9jaBw3902ilFjWILn3gkV5mU0DmY6ELRFMrqEeFp
W4f3Y+6/tY1J9J5NiTelQUkLI7Ay0ne9kfREr66IDhQZWoSE4beb0xjLPAMOO03hwB6rvU6pwlnc
mXXN8jEtQUOIC63q8VSBF8Blia7wS2FwjoewkzNZxBpse+eix1+9wRwUXBDJnC9Xs+i9O+CUzYND
gq4POZ1H79iPyn0erKw/pUulSYdlaPN55OnPIgsRYRpZRuwLmpWtfw9ujvD4mNijU4Nz4tTpeA3E
zGsyrLvxqBlpntNSlg+0FYk47RXDtbSIeXDDZUo/MX0edsoW1YVFrtwr1iaTHMygR9mU6FFcJdiJ
qYtFS6t+mRBIq5bc6clR5LQyhzLuWpb2t7oQJhYJYU/Xoxrwjs12Z9JL03O/WUiMSTZ0upx5FQbJ
J5Pz5mvXm9kn9uSEMMdKXg/OUp1xjYdvKz2amUsZO/cGJfWTAVz+pjL9I6KA8ltVOd5Xtw5dcNep
00n6FKrEbCeyo9uoY8VqGw3UD3qL9zUgSjDmKiIwS4NHqbR7hY+3/GrkJnnBlbSZQhMEM93FnfAe
2UfCHTSwZC+1trHO+34bo+G20uTYZ/P8pciyULAYEVPAFFWtMiAirHCCG7dZjvN/Y2PD/sSEprhx
yjYB7BqPwo9sEmqOWA2Lr2Lsivt24mw2lJMdZUsdHwvsi1urSHlZ22bszkvncCwYpiEg9ZWBXbXT
4BWv2zKdPrmTnr7FQdq9BII2Qm3kIaqEJCQ5eu60ceqtXN0y1OVwAKzD+CJMjWifdgCyLBp+F9Kn
O37hG1P7EiZzHUR6ieWxtUZn2uZZ3mlUzFX+1AWZEBvSbsd7EE/g24zZ6W68sS2PvHMcIKRttjrS
Yu4wX6bhzvF78xPo+ljs6sws5q2lDPdAJlB2H4eteeCk5ke1lKDbu0DkB5bnPAAer7AsF7Z/paex
O1np6G29Vpikh8thW9o8cCtTbtUwkvpquh3hj/a4Y3Icig0ajTtLDuN2cN3wqjSUpGcZo1GaiR0/
Ai3vSRsr6/5T0eejv8kScjUjlEXNc6Httt6BA9Ed3e5u+caY3LmOzandYlz5LJI0/Ei2bfVKzEGz
d9JSlVuW+LjaaFU0RsRcmxXRnbV5zBCrXIeL8F8UuLOLNm3R7NiJC+hFO9r57E99ejnGlvMYjmlK
invlzGLT9VgzidluLjgE8X+LhZyMCxo4+j4oYtAOs51arypUtKhqt31JgBvcueFI7Fo+2+YnuVBA
7hJzkjxL5iA3Qe1bX8PO7vJdXHmJcYJFHT8zWKw/6mX0hr1Tp/OlHKQ+qNww6Nd9DylhxHjMk+LW
XGT23NX+TYIHtklJnaNZt5sCVOa1HsM7MQLOkL5ItklY+dnWDVv7TKPD2ARW4h86QtBIIuiV+Ixk
3kYg1rTJYy000aOk3jJZsAxgdpE1ZCZdvCS5GTA07yYUKUc7L9VhEe64XVqn3EvTlFcWaVie7Ktv
aW5LBBzS81FE4CTAS4y7vvCAAyRA1T57oon3JFsxKeVuLkPU9kJep/YM2I8yixll7JrtJusThpRJ
IYisN1GZb/r1j9ZIS5YWZ7puUHU8lVheP2SumR7MzDU4H8Tyqm/ncGUsklFe9FUYJSY1YkXmaMAk
YdhjJ5YXQRZ2iD+AEjwPiNt72GqTYp4A5zDeta3t7bp4WS5XaOlp4nx/xW9YXtlYer/ESzbuq2wc
mfp1ap+EK9GvTJytXSxPLcRDGWEE7OHudP6t03XGN8vM+j8dYf9/Sv7NKRkBjcOp8j+fks9p1vz9
hPyvv/DXCdn8Y0WqmggifXqmtJT+fUIOyChFn0aHOcB2iRAezdNfJ2Trj9B3OV4gTvL4n1XB9NcJ
OfiDgE1Ys2I1x32PL313Iv7VCfm9qA/tGgJK8pt8cFwWrsl3Yq94MkjVq133qGYTE42dMzlL1wgD
NJFISLU7PIVOvuw56i17C04pQH7IJuHAcM2lkv4kvHx44hw6PCWYs38jsFsFdH+Tt67fDukSfCN3
tab+YL1iNNVDkwzFEcVQ80qrab79PuWj70/nqstKfWDXWNXgTSF+IxNz3ovqoa6j6iRCFoUJ9i/h
rN/u76L61C5bHKrdMU5QhDDciiR1VXhdhH2zbkCuf0UZVXtcJs+/nEWY0cHqs5d5qZevPkNDtW0X
7ZySMhnIcJblgSQVWewAO3h3PpwTHc2SdOl4qmiKM1PfC7MVHLrkyn+rwhWKOlTn1NbwhHwYJJHJ
NJmoPrg1Wymp9zYsvQbnqdGbYWZ79idK3YJ6PScGcggAnQ1i2fVNKe+JwKgRDIqaaKXRCQiuAmeS
kg6Z5pFDog1mpd6AoeV/kPPSlxHjbprhvtfWN72YE7QHxgSSonHUhaYZGxXG4mzyBfUY9NlJUWTH
HhndhGZGlT3r5zpfeTfGEFpXNBhjOrZ6fAoQaRH9YpaTuTFJm6IudAMPKUyhKa1L78CkLIsMakNm
p57d3YfSyO/A3mSruqUzSao3PUJXfLPfImAJdxOK52yPyokSKONVAlgXJPR+u84DESbS8YMlG9yj
oz/JI32qkuBpux7vmeMFlMbONEC49SxzD3lvTSyMxwIGhuu1lgGteXEu67mnWk2SjAke9QsFeb8I
bitnoQuX3BvEP5hHN5PrPvu5DpjIePVtUffzfkAyydSENK0NmjQmPInJAYJUq37fj5N7y2HZOCx2
ANIotRn0mNk+HJXa8qaGR0aq1f0CWgtqVCPz05IH+TZwR/8VdW97sdBE2oVlOxJx0DeIT+wxQfKU
29oDFADTKlIwbA/BmFvEhAbzCf04oCN2SaaB6cR5x3fTbxzq1NlqrBnBVu1X38gWgQUFtsXZdG5W
UxFbSYdiSWEG2Hh+7+VbJuwPQJKgPxHELtnMc8qI6YH0rWxucS7VDQMOJ+4wRiCnIjy0HYuvNZKv
LNiMfX6wzWb6WhQKE5oqqB9StAGtMq+HLuyzV5WhCbkIayXs8zD08WmRy0rKx2L9vPLZaFO7dvO6
0ImQNEXk3PNWdMb4pY4lzoWeRKQ08sZGZLtRIk7cNXGgr+GN1ToaTH+0dlIxLXjQOEg0R7C1M2KQ
k8m0pO4xQpHEmbQvzD448xZGjbgA7hKSkmQqiOTlMMVWMNZXfUqu07YzneZ/2DuTJbmNbcv+SlnN
QYM7+kFNAtFn3zKTE1iSlND3cHRf/5YHxVcS612p7vxOJGNaRkYE4HA/Z5/dfPQ1VsKiWwqW+mzW
pwW3oUfhsWnGc8L3z9e0ustW5d1K2FxEvVPhM3bT321JIuepi1YBCOX0kAWS0e6ZCrqUIF2KxG03
x1pXWM/rEZfZ5h2/N9xtRol4PnBGkBDmTpa/6001G7hkzeqrmXXKvKEAcszbgAYd1Yhs6o+uLwJn
C3q2YuPFVh7wzRPEKEruhkxH1OUQ6LDnk+tr0TMRqMN8QuCITizCKBdKLAKS5cNRqjObsz+mJv/L
8T+zWUeLiMmvrgUUizfQkiLtN1Acqg+1DCVLp8P7vO5W97btBZ94JNnB2E9qIL6YSJzm0PqyuNNi
hXnj1ik9Vg/u+aDSWKKzrXmw0sgv7jqnaEGvGM44W0Q6I5bpmuNujkNSXpPA5WVsiZS6G1mCMqCv
8cdbm+6fTFjLidSW8EPvizFWE2Vm2uVBWMRrJba17y4myODiU4y13vReC6MmR4uc0K3vMseIgK4p
EGEI5VNff+3F8EL4rnsagyBzDnh7TQ/KLSw0Mzm2vHCS/JZ2w0/LcSPrAFTAyaK9UGZ+k1hjBGJg
LNV1QgLFs8zVTM8Cu+Sbg/9dhvZUJPt6yneZrA0S0oQzX9vMUq6iZEyuiSPraO1bvzjNrd84O3/u
APGMYjgFUjKHYwFBTeScwQvcCpatHTBF2WAJ5EncC/ve36gaB3FS+MBNDtVkLex+o5t1W/Zx5Bmx
Y+/niA2/L6FZXaqh/xSO/1Q4YiaDROJfF443qU6F7dK/FI8/XvSzeAw+mQEhMB5mHq6EMv9ztuJ8
8jz0Ta7v8cOfNaP5yRWEXeLq4TNStfSb/6wZXVw/oIl6/IKJwpEq79+oGZmb/LUsw0EfkZsNx8aH
62M5v2q5OghurQaXzqtj0tkXReyOzCChKy4gYvb4bsald2s4Tv2YQvi+XacAtwifXMCQiOdsxyjG
fMqGfF12HU3YXcJJlW9cg64/8DqqgNQ6D5USjC7Spt06/uxbmxriBm6E+eQBqTnJ1VhM9bUZM5fa
1LK4bohmvgf/9w/wHpND5EXeAbDZHpDGGNEWzrt7WNOkO+UYa9yofoHPu/aJgfsj7P9NOfnyitHH
9CUn5R0+Oul5oZUoBNyGHI5jVUePNeHEyBKMaT4p82uer4j08sK/AWaNLLyn/GHHL5DOicHWPo9m
926KZjjoAhm7GUI2Q4i9RPYx76TxbaoxmfKaNLizsspn1F92v8UzScthUjbiHsq1OhC+3D3aoK/n
LPfg5ix5Rog15/hvmVmbYeYQZ9gUjcXWssTuLRoKqODNanyrXIiXG9HUuKmvbQW0176BjLePGdDi
IU/88SVphuEJRi0M5cJYu686kvKtM3K2R+XY8DPcGCxzreBSK7/iFCZ1YEPwfHdKnCAHq9IdZ3tp
PqU9faaLkVzkqvha6EY10C2r0M3rqtvY1ASIX2PnnHdDc+bUW6+aqBhDEKgezpKP2qKDUoHD16Ko
mmrdJUMhomHmKin+mm6jZW8VV4vworCrS5cvqptuwlkBAnQnzng6OcxtVDwTNpV8zodUC46qBqR9
maE8ly70wi1xM3T6xGzQ9TPbzk+thgIQO4AKqAtCsAjCYhM94i9iqLrhpLGEYrUEpufBPP2eXsCG
BigafmWBp32TJdV96jpglu3iXeP6wJm5LmojgRVvmgHrOHnBNfILxgEzA7zD0dBHdEFBAhXbX9t5
4jzNG8fFTw/ApG7M8rg2K/b3owZUoBCKW4IFg4c4YvOewF0gQY9hAhLjds5tWgTjt0oDNaaGbKYL
ejNqIMfWkM56QXcyDfQEGvIxLuhPdEGCAg0KtRd8KNFQ0XhBjcYlF+9DgC4ijKsW1YOq2i/dYsoQ
1Yb4yDurA/5ZhuWxJ6jQP9oWh+Sm8wOMFSVAdHBBsKILmoVHiPVqjWZyRfdmf1Vui32DwFU+Dj38
LY9IQv0vmYbI8gtaRuJC8AwTHgxtueBp9gVbazTM5mvADS118NKl9ldDg3EuQ6cbodzlN6fpwOp6
IepqF/lR9QYnHjSvuCB7lQb5hgvet2joz9cgYHnBAwcNDYIHDdtm6B7IAQI3bFOe506DiRQI9s7X
AGOpocZVg46z3aRbm45gt2pIMocCf3YgFIXrBbHsNHhZX3DMTkOahgY34fulj1IDnhDjwT6NCw5q
a0hUanB01TDpeEFMgwt6Sq1fnOIFSJUCA3Q10EBrd8FcIw2/5hcktr2gsqsGaKMLVouKp/kyXhBc
W4O5rUlq38bREK+twd76gvtSao33iwaDs3xNgk19wYjR1I57QwPHroaQWw0m0zWKG+uCMA8XtNly
lg77DMD5u4RBWL71GXlt3WSKSPs0wKuF2TzFeY8qIw+mqw5yCBG0ebt1K+9sN8uAiLIqHoKkL7Zj
nEanLGfbRGjZQrssn+PKUYe+m+jNcJgaN32XdmgKSeoMaZEAysx5/b5a41wyJ3fbbW2pcmfWyUic
sOlnd7MpilFd2UXrVkNodwzJPq8Go6Xj4tlVbr75S+4yi0YvJYbhDRvhPruL5sjY4J3n3omMwNdV
FN2jWxbmIyBMfM+2OB88P19PYzy9OnZVPbY4aT0qgcH1xkzhnOLqWL3h2+sr9DfVdE4IJHkFHaDs
6iceKz9tqnuK9fIeeKelPyydcEhzm6yXsg/rcZUQppBTbgSnXTiXS3qrZKCQLXlttrVQitxmgcnH
dXPGSz0sgE1PjAuPeiApO7HcvCZP2L3D9kreOE4VkUMLKezJ9jv3lMH5fo6V4QNMjlHym7XiYgDL
V5WHwWjr6wVX5dugbpqnlTV+ivni35q0XU/T0jm4tLSK+rBdv4CNznUIFX49xgKFU4Y962bG1mjX
DpEistVhP8LZfL1CkuKdkjSpw3LK7ttCkQHbSusuqnFQ3Sz0248TuG4NUn8DzRARRwU8zrOm6vuY
mN+Dvp7PXT0LiBIr4nh8Wg5Z2xl39I+jtZNych5Q+iTfGZ2gpJmNycAyc254H3NYzsvqLQ9w36YD
nqrBaWQE8NpFdXk/Cmc88jzhJkC+EfOPxgtKblFMIuy6LLgNZDBpQ4WU4wFlHm1Mn1lBSACxoL1P
zWOGzc+dysvoZvWC+dRzMKIykdNtFfjfTGQ630RvyZqi3GnfUlUkX8wpyk99bTQH4qcMn/hVthqW
X8IhjWUMDtSm6e3TMcvvo4AShOE0ArFBuO+yTv07uVTlbmBkzwCMYNf0sE6TA67TSVk/4Qv+BjUN
gdCY4M9H4GqLrtasfJkwPp2C99SIcuhrQd/eI2tM+yM0mdZgwu7mTlhmjMSvpTuknGOBqACulyFJ
m5CDnytfkwP11LXxdia3YGHE4Xr7BgJPmJAaHIVZPD2sQtbZFcquvjyqwUjenMZy0g/p8ojjppub
zq6b1i4m6hk6xureCDFjL3bANyk11ZklK/Eghn3gGv0HEPg7Ze/8Oaf//paNs2Qeorxn0cbNmUTt
Z4YPy6602vLktT2gmGIwBKP50S3WdzbA3+00+cgG990DqftK8ioVhN059DWOesdXJTu6nl/ct2i0
J7s0rrk5JNN0TX6qyAf63VrpxjZDAzVhM7XMrjepSotjVy/Dg+VMOZosZScMg7ogjp99Zg+7cpXr
Q7JS74DUTE5p/EAh/9M9/UP3ZOFOSG/zr7un598qlHL9b7/9uX3641U/2yfxyYW+DWXNvngg/uye
zE/EcFkA68DvlvYJ/O8eCvqZ6wtYqTRLWKYJbT33s4eyP2EOgxEQ3kPOv91D2d4vGmT8CWFe4MSI
74aLEvnXlBEP6oWRTE51YnQNOHKAABJn445p+wThtTR9sYE9JydiyBcoKShQtqKfrYMXR96xLclz
jpyoL3dQ78Rtz1T6ec7NfIcpTbWNYxezkKmzdmXszm8lrrjtdoHv+hHElTjJxixCFTgTEoLY3tEp
fVdVM5xgwccHkD8sgQhTCEUEAYnCUR2W0TQ3BNXaOKsHM1T5BDymqHxIXtlSv9lNS4gSsT8nSBDr
HlnYXvVA1OYwmuGYpfGdQN1zrJa0eJZAIZA2ehuPXgYc9RsCg/ZAUbSe+7EI8MSWrvs18r0m2cxl
A4ul7OL4pgY+fsmJUbqes9V8VFMnt1XhPYxKBDdmZrVbv4zjL5jRQsK38vG4sjVs87TFojbDsqDz
ouo4pfhRUY491E3tnTqQ4L1LVQGrZxR3lRec4yrfOvWc3xs+xYAXyXwjlsnfgd/DA89bADsmHbup
tc0QGp/NyTT3J3KtjGOEudLZzhPjXPTIbXLZrmGC++62p1W7ad3ES3Yt8h+gqkk9i7Sxd5LJ0HUc
lc7BbgTh4S0Hgbn260Oj6VMe+/YGEcOzO5fztyVX7q6fwPUjL+8fVnxb8O91i72LYdnWaObl0U4z
76uKZkbByxeOrf7ASCE7IruQBzzGo9fRh5+XZZH73U/dfLlRi8xuYEnnkMQa2IaEYJY7dMDjNk18
/9i7XbfHljzdLtgooi90JEyaAe9y2FRf/a6afo+nJdivZjVjfYeOc8dzYz/Yy9QX10vWvCRKZC8w
upcPA4ydPAPgghujzscrJB54VJQmNzkNMMtsYh9+hYygfa85ziymW90hc6xv8Kd9SWajGWBM2e2R
4iB/IDCRwXVljXey7DCEbuH50QbbMOVSYZTeURkqXfao2DHRDrC+y7EGmaezywQrq+QYbNa5s/bw
lv1QcrLAsKpleVxg2VCDwP7eSFuRW4fAlXA1FLkSS2f6sF5QC8xyLe+BOI+BQ6xLQlN007nyA8mN
F123VjEnVwTUfXapWB/L2jkAvwvj1KfKjuShGLDa8zZjMFXBNzIL2nRHN7ferePc3/dK+iXGaRiw
X9sVRaQ/qBeHPvOekjLp1K5gOINNV7YLOiV2lLPBeao9qZkrfbEQr+A2jw0se2K1UlTvx8b28u5F
ohKn10CXV8EKhU1ZE52AwL03tiUyGPOOjZLrXo7Nuo/crEKHW8eR+b4m7TSEZmPEt3S1pffZxCqt
7XY9MWkP+HOp6DvqFTiY6Rps2OE2CRWavTNV/cTKdfKNH5RYaAWkjiAZH7V7tAnX6KtnRPDL/GoE
LnfqgqKt9pVCMqA68McISo99M8VlQG4CUTI5E1BWignOfIL2YY6bqp3mewY69vfFtob8IAnZaY7e
wvBhOxop8v1BRBFpxU7OW6749Lubko7gGb8GOJo5cafZhq4xPbD38Y5DHuENBKpOaFkZpxkKKGic
9R1O+7J2ielpE2u4yovJMbd1PRoE88xevGMS4t7NGuiBKcg/zQIzo87hGocuGtBnYqkkjQ8sQHjy
XWuGaxlMh0xjT5BSUIGlODPg6hBtnQtIJZXlEd4okwPiff9QazSrAtZaLwBXJ5z6etaoV9Q0HkDx
ABRW2L7HQ3WByJRGywYmgGcfAM3RSBrPKqCaiN1018XYte5NjbrBk8l2ruxXAbvYMTToVt0CRNeP
/ui5t4Pbju/A1gB50gqu4O+R8dZ2YpvPdnwYumHtN+uqCnNT9uvyrV3ar5xR3S3aAnc/eRG6SQYE
PkBRaz5hsRHtybrxXxwiRR5s24g4HKriVMRef4eaGIN35AHnEXP3b/BBGIpFYtt7bnxi64yOoH/m
W+6JdNsTT/Q+Em5XQ9GWDVhPO1+hZltvsKlBwNrOcKKmJfsCsCPOTlszAIjn/WBUWFEM5pqFA+ar
jKtGy95Bu1rvMRDKyHwJDn1RNS84nsF/c0d10Il1B2csnZbk5GlCHmKQoFKgtfQITs223Sz9q9Ri
iw/wzd2CPFCU8/5PM+aoG6kNPmIMLe/h90zhuCb5DmOA+ODyBbTMcCw2YrITtsbVfrOsFlN6mGzN
xwhV8EZ4q/htVBIWNTS+XQ7r+Oj2rfVZ6812MqjjbSP6eI9cqyGqYyhuc3NqX+HQtjeqG7p7hzL/
GnJJFa5JlV3nCTbBrZXgS1cjq3Jk4R6LdfwCsyq9RvWXfIaHbt5GkcAVM+tdKoFyJYLTB1usS8u8
7WdUwmHKk3/vIO064I7afWAGErY9amM4fcND1yOw3til757KoA8ecjdZr0SW118nJqCbZi7NXb6A
fCZm/DnqGJaLqjQpHjw6emOxdik9ms80mCiAKjJ3NmKlGydNTcYbPSEenP6kBxhWs4WMyqiJXvPF
kGrwt6qPewJQyV4JDGY//Ti7QdjiFRWugb+AzcVyQGbra8jGzF0R89fMyV8tyGyqG4ct6irnQ85o
2mc7AUlFacdO0DEgKnmq3CXxYFpmPkkChO/AeHzu3aVJH/4zHamGdFj+ob7H9lXzLf51fX9PfY95
zvhRpfgX/Xb5m6fv/+d///HCP0p8z/6EJy91PKMQauhLLf9Hme9r5g2aZxblhUGj5yE/RyXyEz9y
fVg5FnbaloPT1s8yn7BD4eDgJnyBc7kmxPwboxJ5MVn+M4OFkHnbstCawyNmOPMrv6ZgnraWjbmQ
q1bly1aJGi6DQ9LmLQcXco9AZsIKyzLtyv3E7osxcN91J7KPYCWsbTdlYVKYSPdaxLTONsEt29j0
eawYd39rxiG6m1x3uSoXYW7tlLCvzYo/EZMTo+93mUBKsbqFbCifejgN3rpQSklyYeWuy5L1YNC9
v3b90p0XYituYR2ZO89Y15cIyBq2ORq1XReYnBlJXbZgeqSUHM02QGApZtP7wP7ArcjHqfErql0L
Fxyzwc0HNjQuNkl1xBU3/c0QOMJOIOo3M695c5Y6U9vACOzrpCwoZIXHEHuDjqdn83FiuasNCBIE
0hVXoxVkd2mdDDco5I2DiLIVBWWE1UI9jPMOQkm+zzwap9DholDCTgp6vNtvirJECRA0kbkhWNh6
8TsuszCY1yC0I6SECYnaVUj4MahvYzZXrryd2uI8rUF5PxiWux/ctXww16K+z+Ah3SXY1EjE+3l1
xsO1QSGzQoOZEm+PJ645hBrsB0mPzd2CADjBibrh3EFB8xm6znCtavutd+LhSfR95R8gNuFtLPG6
JFVD+Tk2RMp6nYscmyelh1hNDKt/XKPoxq5zanDLRI9YVyvQ3tg/avsozvFL7odOAOl1FohNKIg3
3pc6I6SfAFPt2Ly3lWKi3+ssEWH06l3ofBHkk/Pd2GdOiEpoZ6DYD+kDaHl0Oomlc0oCnVgSNOhd
QdPsm9yWn8lOc7e5TjhZXLJOKp16smAHhbuGUx4nIlFMRBJhnmfZY6TIS1E6OSWatUEvuso8g61Q
2pypiTLrbUQ1lm4CHcGSBZGzVzqWJZimbyIKjH19SW5JdIgLixz8Rge7ULSUVHSBtcMTEIAMpzwQ
ZeehZrWFgmyYWofEoLVyt8S4vRFJi6RUx8gkMOlwfvT5lDpkJlbA4UKJ9FzoCBobN5ITrOn20Sma
5mbBnezs+X2L9SjxNR2+rmFxibQZEc1ULNtpM+vIG+TfiFKJ/dLKD+2E7yom80zuH2EpY/MQpzbh
Oa5dLrF4IeR+TrFcEZMmGInVJnIn+xHAM/2I41kMkvKepMyd6cnpXdwlAUyxAHvFayHOdqaTpVdu
Z3oPg4+v4ufZXjE+p8MqrH0V6Dg+jMcW3p/EZc4/CW0P3cKmIOZuDLvISsifF7XhvAHlVdlpwrgU
/ka9ZnybjGa2OnS10Y1PY5ra09Pwg94TX7g+uWWO2XueD91abRnLVB5SDKeX4dK4mB6NPYQv+Ghp
HL+XSAOKEKVPyv0x6pJYmqle0DQsq6DRwodaZwxNixdvC8ae/o4knyGPj8vg2++qrqbhm5cHMGnf
uUaBIsVYDfUZ1g2xjtCz8gFlAMgjdGSSiAzEb6YaoueK7ngJzRZAIZRDh4OWNMS8+89J/f91Uluw
Bv7upL7Vqs7/FSLQRy7617P6x0t/ntXOJ6pxrfgElZOa0vDfhAaosBYJP7Z2o9VnrqZa/nFWA8lp
12ps8nwTW3PQn/97Vluf+FWBvFRLPDW59t85qz0TfPEvbFM4uNKCXEtpAghoXSC7P/E9vXxuS3Ds
7EhCNQ+HCPKE8HHK2Gkrxy6Yd/iMmajETS9xT7RIMWQjCeiPEo3JdygnlzR5a53LfFc7ddweDVz4
pm7TkG0L4TGxEO+nZMotUWKfkHCIWyTa9mmw6fvw3crad/im1mlMBXXolBXED10sTUoK2usA/sB7
pWMyG3MlG2jMevrbqRL+tUikDf6mI1UDUiLDGqqUqxk/fnOQnOA07bmhX3KJhc+zdLmXLcmEytLe
BxOuQYDXvT8/xrND352K+bFDrniK8hK2moW+krB2NF31uXa62j+7gdd/7316atRatNCoxAzK+pio
1EbbDizFDPcsVzqyqQlsGnAp4+4IEiqegV1JhZNEx9e1oY4WZqAv64QDQmURNtdbJoYTLuZct7Fs
+f4NcOdr5iJUDoH/G3JjgoxQO7LK+u9QbbkClV3L57QvCCmKWvCB2er4tUtsE/iL87HAYcTLOeYD
OGLi004F72ZasXzOIooaBj20LBs3mPnWds57+nBA34nh5LsHl2g7NZnWrYvG6wr3OaLNEGtd+8Tc
b7opnW+yKB3xpA6YIaQkDJLrpa8n5qM6tG8uiWdlXfOTHze0MKmhtsw8g1ep9B2+hNtxS/v+zcVe
Z76emgi3gjmXhAma2CanD4Tx8hVwDuGvNJxYyEN67UlBDgbXhVE/OBcgmY5iW2wMxDwDj51DO5QM
uhqMI8zPVESkxhflatQbnNV+TyLFlTDHKnhdiumRrt7ZQ8NzMc2JcP5bZZ8hCLWZghdzi6+sKOVz
RZbaO9o0vWpxXMHcjOyPPdUEf2kFKoUtnER8tkQvosG0ZgS8mNBsvGFkNciu584G1uBZu0uaJeJw
kJ6C0ogUirhn8RkSAWo06nPJm5rhOw23RlaGBlueqeUhZNrGDa7xQWBoE8RkDOYZYOcZQ16dCR4U
JAtjOsZ6EzyW1zWTKvvoZZF1MrIRu4xlsvjcKSKWdVPCz3nE3xTvSnJDWTGRUP33mWIl3lUrZRll
I+uE0F1CfRc8n3xrIN7YUcT5Cu29MbRmSriiDHbMlMn7HEckYTrPs2sYBl+W8CXuD0pofVXrhz3T
izRySQCFmsklmWS83M8xjwJDpPqKHpQAQOnaweuPSMihbkh/bApfZ/nqDOQf4WSXR0IVAFic91y8
S1xba7JxpMgS31ePxMTWaYCzXOWKZxsJ0CsyNpCrBl54vQHLBLwHEC/gXC6wDqRPblHiQO+e0pKv
Y6b2Ke1nbmjLVJjnwTRZYIbFQw6AwfW5JAmPOqVyMRn/bRimWCcvqQMEoQXuaqDd2DLhkBJzswSd
NbpDApKV1yfWfdaOYKkGPQf7KeYZW7NovKPrdOb+R2pmO+MyPyVGt5nrnPVjzV087Ve8ThLdLfGE
ya7kA9HIz4+lrKfkcenn5ga6UrC7OLJYC89yHrA9w4Y3gl0pCv7OxYiK2bG/zQa2DNOMxPPgNIor
SIQkyGnLL8kkb99zM2qPAUjLAfqKfPYs1rwLAhhBPoH//dQHgWMT/ccWaVGOXs95zooyApAMxGiG
eMYCZm3Oce3h6WNVOGueywg/Osqs9KBsVDvhOHGXihSnpD6VbM1AhqwpOgwW+OKu3FZYu86HybwX
7yoorc+tWgRismVatmiMQJ1Ks2a9iJ4U87pilU7ByBNRuq24TetAPJdw2rst/lZ6NBy4+kkURb2c
wcn58zLGCSbOsVFLE4fVrc3DCMAgxTR1RHZlN6o7KqGJCpc1b0sUiaE58J1D2er1rzxX3Kp0DF5B
nQBhGGHzFqTytMPDiGXhDNTXs791PVhNkVh6PQZL7xNH4AevhrVyI39saZhskz2IWJ6l5ER+p04Z
1TeEQez4u10jDHFvuzxdBSFiGRIMLi84+/7yxJWjb79O1TCLcG6dLtlfdta6TggWneDjvgqwuup1
iuMl/+xMFvtEYetdSoxTSljC4HwEBZmimWrLB5EoSehp9R3GFMraBsr0xm8ZfmyWKGYHDsjwvJ1W
h42soH7Q0l2/EZs5geqdMKVPliPbj1VO+DCAUIEE1hW2cOQEBVcl9rIY+3nRHHNJ0qB4WLMCGl9a
eH5YDAY6uDLvjtVAvuQZKx2eGjjC7LU8kx1mOFWKVd0kHdQabed+r6vytY5Fdw6iWaFQIPuBIYxr
QS22IRMG+iDq0dA/Y7rbXHHG+PcC2UTEszta+66lt2+FGG5x7MKjSRUxSr44eUm9ljDppYq+tAN+
k7Jur3sYqmE3eKHpZTwDGFiI0piOw7Cc+kQ1V5j/4Dd0D6+rDqETfoYrtm+avt0brhfcN5gIZKX3
GEmbRpiBFfMELMhKl6gYARnDtzCbBTt2t6tlKuTpJkQiAJ21Cj1S5uON29pZCI8R0fFlVJPqqY1h
59Y+v4xyPIY6kGqms5MlDHoMb1pgX1dkTe8XF4udY8CyhMLfKxoI6SXB1UDEyJ0/D94Z91+OuXRu
NXsEXKRk2GTrqZOh508YqfpnT8+kCmFTlCR+vYv9jJEVroUkweeeusJW1rwhL4XhVm8480eB6/EL
05IXO/Pa4rpA+f9AD1fhgNBPPqKaLiB11Bp/B3EJvkJ7LSCeBJIUbgCZ1kEy6TNd2xOBERzNEf3Q
omdy5WU8Z9vA+crqsxsfd+jlhuvlfmciWuGsOUWc46m5i9PpBXJ6g5EBYwAvmr4Q4s6IhskgGPXy
mDgLUddFK/dWDmteDk730Js0Zm5QuTuQ3PkbsoBnA9IdOHXf3/hpsj6UePqicVYlAiLDPkTB6F03
QWrv4rZ/brVGZ9NdBpx92dY3eKGzReUl9QluRbuYuuGsyk6cAbaMoxPUGM0xlbuurdUMuWjVbtST
1dmta7TJrb/DBisnCRmcixWS39uwnzyqTmPNxR2HALQde6z2sW+4p0JPcxluhFZlVUfJtOXg6xMC
FwKcIuJAHZ2cG9ani4F+Yqalh7pxs2YOGgPMxYeqMh9zMF5s2YrhBaa/cb1chs7GZQA9Ubt+HS5j
6Qie/Znk8PaQpUP9llG+U94pRhSsb5k/a//Ko4fP6q0JuzHk5PW2uW/v0XfpWNi8PE3Y1X8Yefk2
Gzp0WHgFEc1d1+8Nj2WDbR6iKES46oBVUhI6egLP5h/jOlxwEMUJ8/nK+d7oib0chE7wZorPbiVO
S9ZZH1FnQpWO6n5+oyLeUV13VIKaDbBoXsCgGQJRy47Czt+Vu7RGq2+k0juamlWAK+yy7TXTwJkK
MV0nyvDEprFUhuapd0kFbbeDYz6OU14we3SKDoqnh49n9phGYlak9GHVcPTWfoy/s/nHGBUS+b76
AjtHpBe4YSXRCrM3tqID2VcGG1OXIv3K1fRq5D1DnAULFxfCjcBKvYHmiAH3znO7Gho9z0VqDdNr
46KAWEHmGSsuOU7Rw7pTick/My/du7IwX6Z49lniVllj+Zk6uvBjIy0hZQWBFV/HbXmbjEP/2YC6
eYV3xY2bV33I4RU9ofI38VVn7r1R9C7DGUugJf3cu40yT2XuBsPZaMWqRVRWFuytwFLtBMaqhXEx
jVt0FyEJoZpF5rKZnbT236O2YFOPsmxqFrbvxSSs3hEEsB+8LCNkJZSFjZNWjJ3WRIaDYyrr3U9K
Tl2pcCkK/ZTwtb03RU4Jdbbj5+BvWD2bWAb7rB6JYaejqEHhklFt4a5HIeKONmdTStL1cjbxNXtc
5CSeiZ4uwlIPT5PAoD77U8f/P2QG/CrUpHV2aOwlDbSEcCN/kUripMqAF1nPMapBDrdlXVvz59Ve
Vf9mL+uKA1AZUI3UFY6FLk6OHL5//wE0mv9r846Vv80H0fIHoL+/ijWnxBX1ig7u6Mwgxxuc24iH
VoGIpMY9sV4nY7o5pFaaxFdDE63VrnH76DauBvHsm0rcArNSVf79p/ofLgvEOBQSlO0uOKL+0H9C
FCpLRSDjeG1W6M4O+ICgpJzTmpp0pDmG/impfFS5UhwZY9y8//27X6Iu/jx84GLw9qiIfZcSHMXG
L2+/eLmqxpVrshS0QnD9Fnwr+9YvM25IsjD/Xa3Jt55zJrcnoUPrKxsixdVotyj3bRcfAyIf8iFO
joPuoJs2rrLfUaLRw1QWG+0/fOD/9yZqvpYD1C9hPIpfr9cYxKmB/0RxxMgOawrMXFQfJm6OK0jn
wLgIK5I5d+7ctx+lnS+P7QBWAYkJBKCeu8eyasN/+ES/0rQC4VID2RYDbM+CEfbLHTQcqK6KuuHY
wainrTfc+XEAknrtgXj6jU+oNpCCxE3Phmx2akb6iwptR8EkmSOZiIFG92Bc2b//YL+GVbHQAdCA
ogk6QfPj/Bpz4o1m05VdmxwbN6ZCjWt6L7UBQO+8eePhll09NQkG/aeFAEXwBMiQ+Rll5fioMEnS
csMpeDXNhW7ZvtTFYqCNNVKaKIwLKd/TuKfmjnA833Qa66kCkycb7S9oSe51s7pZAAa//2hK03Ka
H9WqUYBqaeZHFJ/QLMYMo2ddx32kVc7aQpMMs9LBbHz9h/skf5Ek6cvhIVB1mVABIQb2LxtQIowW
0otnHKwERgr6O4JYzj5TcdaMZn+w8SMflf5oPFVyBTyZsRr9SJdUrYzusRt8ii14/6Gz4vCekePJ
9mpL/jt7OMzvLvCQJXUg9tRh63oNvzROj7X2KwpTrxlxYxvb7rguJe/uyBzwBo4Vnh3k+JQ/Em7+
wwn9p5mx8Hwmtf96ZnxTV8PHLxD0j9f8AUEL0/7EzNcFMiZ2/YIY/9TUMZz9ZGqjBuiYgixnyZP+
c1yMDA8HQabFLiw3++Jy+Me42Aa41k+hh+KO2EB8Of4dCBrw+q+nGIaJpgshVGjnAenr6fNfDoxm
rXOJ0zpskwY6Nu6ZpWYMJtIJnZb1dPTq3Kr2gHcJfVNqgXrIgkxC2Anf+8gnE8SLS2aTvpm08ylZ
27LCDcBzv62UCruySn3Ce8hgua7bvPsv9s6suW0ky8J/xTHvZGBfHqYimqR2yZa38vLCYFE0sREA
sZAAf31/SUCyAMl2qdIRhZiY7JfuppwEkpk373LOudEn/2Bsr5P8oNwFdHh3qYmFuHIYG7sWxJid
foYKevLRLgqbPhpbd7e7rHQ/299kKeVGrwgr5Gu0qJ6EtRXepKBdEZ2a00W5Hl0rJWCJSZY6NLcN
4oM229bZV8AtGch9L7ow0JtAGChwkD3H7TGRwVkbpzTX8LST+T42IShbnn+D2uL+ooxKG7H/UmgD
bmiTnPlxRY5hdKYRrMwSzf20j/FhPfiwm+lmnYinqg/Bp8oEIk6qLZ2VnFjPRd/pPDiomYoYLOAa
mi4kEQBOKs8ZcmQq2izYjSjLpwcg8wd1wi/PKiN6Ax1P800yJ4f8Nk/pVXG1h+S9ZEXqqzB3g3n2
4WClh4siM/KRcWVn6womb4YDbVDcS88yB1N8QniBhkxgRL7wlKFOqwoA1IOz2alTMEFeoZ8HfuUl
24o8W7or7Stgi3HmHqZqTqK+Otl7YRlA+3DXoJB2F+omVN3dFemLwLcKkDH0dkfQxhmhRjVLNdP4
sqPo8i4n03Ybbd1RdQfTKw2+ubSt+kafHVoWvKbptblR35MuUE8hAdhcafTOsz8jVlZCgdq4u2tU
kcNLKy5F8p0uAt60jsrgwjdAKp5kUfiWOB5VQSEzi0rr/o3AdECI8QO2ZRUmsxqbCe9dVS8dUEEn
NHqiFYTvh2chmCpwsFynVmmgzY7Q9sx3Mw/g5bZAOscB4zc1dFZ7qgXO/FyJlV1xEiFJcgGeLzsF
c58vEi2NllqxpVGJG+aWCQOE/gmFA218si6IiyYxNdfLnOhhYujrCL13unadg6/8il+GUvUhMczb
EStoIpmcrr+uM0O5QgZoc7qpzNEZeLF4ZvN1N5Glp2fqQa3exiRzz7x9CNMIGV6b1mYOqINQU8Ir
DcUEpN4R/YT5ZMUXu70CNa+YB5Bkisi4thByu4SZo0wOgUKUXMJWoIP8qaNs1FOyMK8tD6LqrDSs
a6LF/LNXhfOv+PbuKR00djANga+FWxAIpObSjyievzZj23wrdvabuZqjoybwyaQAiXEhGULkKKaO
npqnkI/gVRp6qnyjMZTyJjHD9ec1zWKusq2xv052YXSeC8FSlDbXZ0GwC8/mPuIY822a32l7xABS
K3PfrykvTCww9dcohVAmUN7EerCl4DC3rvGezWs4QzAxg3z/CRAeIIggrPbXNHPWvmzo70RXqfqQ
iBKMor+zQNmeqHGufxvZxDzTgtU4DQ9BcVEW0RIkjTvN/HnuzEZlDTgj3FnG+1TfA1TW7F2yNJx6
/cHEt1boTZChebchlxm7ec4c6egictBt1/WUNGJJP4m9YiV0IgK27gQA/+Y7UamL1855ZVqUTdJ4
B0XeqoJTck4qGx2JgivV9coPBUDMacT6fMirLZ2QAoCSWn3tkqCemuHcPR/ZXupMHKSXLp0M/OnE
NSLnrrJi79aNHP8cOcH4jjjcnUUKdJhJulHow1QnhlD2Vy+A3L4riEMvavhsQBpq8z0qBClN4fe1
du6W+ny6Lw4fHSVQSQaZawT87a3/GjUsLHup6F+TaL2fbIjXZ9VeNQL0MS3zi+ns3Zmupod3CWTq
qWFn+0+hl6PQrwfJDbI2sF93drUEWLg7oTRSfFuH+9E0NLc0HwNEf1YR6H3WYpT2DioU5V3lHG7r
2ExO1Whd3GpZliIsgiikTTAbTvNtFm5PkyRfn+TJVlk4ZI9nRgWolM4uSUHhxdOnXlCOJoZarL8h
nKecx7vY/qLDEhuBUMooQ2Bypl5R7yxkuL39LE6w/M4eKqzt7Kwb8PTAe8yRfmrg7n5cb930ytmb
3mXiZimEHqGJS/mPlXW9ekVyoXhv7tZbGm2AxkRrvIZJ4Kn5ZkoWiPoQCqUXh6yuy6mhbZEK9MGU
AMdCj0ZLbqogDaYj8qzXhzjZv43sEW3EQvdmu9MQE7Rr35tf6DAHbjxF3c5U1NTQot9RT6TAc2On
Tv1eQU2zQiHSc98ZbgV93Cmqi6Sa+wY0dgNgqOcrb7JdGn7auMn2E6o92W1cRvM/03DuX5XVtpp4
QBU/qplRi6a8COFlu/pkTr0HYZw492ak45WEThEgjy4Q/N8h4G+XHw0q7Cjh0K92NvJNGpqYRnIC
51a53eb2Wj+x4bxexvsRrPhNuK+vkELehFM/E/j+xNBZx2L/2ahsRJJ3nnVWV0i0TANYWZeqr1pL
jflRO5zTOWxdwJGzAsX9VB/M/FwxDlz0TgzZewIuk2SMH1rXNkDVD/RloyPUiLJciEgQ5NUZuerr
cptkp3lqUDc/enz/7xz/wjl21Z/LlM38vMj8ZfEq+fZqSii4+auLq2z+/T1UAxluxcVfAKtBj1VV
AyrRwipte6wKn5qbpK9apjtjVF/gMiFb5jiG/Riq4Ywd2k3BeXIa8If1Ej/5abKHHs0K3rNJ2YDQ
XLz547wKij5obdaVch7CRt2sv0Xr0ZuqhkdMT8WYfhvov17mVDvcefmZVkKTQM9njwKLZxJe7pPU
Do8gJMkAjLiGhoha9xESgoHUcTBkUJPAUBufaze9znfhCQK26xDEpQJpduZCbQdFOb9JwXCd2ZoB
e0j7YiDYeICMQTHkRjmMJqQKTwuYCylUrq3HhWSYO9QbApEUEuWGpQHGGhSkQJvBg/4a5NqJ+K81
4puGX3/MD8mZv0E9Z3RSm+45/ZjgPa45gFhEmtAclAIpWUquuj5TUJCu9fjP2gmRN1R1egk4kw2y
4Bj8q3VJsw4/OCDkiEapE8FURcHVNJHgpPqdAyO5Nkbl28iLy5MqxluGwf7Wcr+o+ugkX4MGzXkC
KKUT19Lx323yjS64F+8ER3sGXXuK+tm7ajT/EGyp7IWw13ZF+rUkGXTmR+XtOrevAjX+67Aup3AX
pluLdoTWgcfYF1RKKOQtN5WhgCRE7qtW9stYKE1aZX4d53sT7ncKBi/nyw6nfqi/WW9owPV/y7i0
VlIo+SNqBgr7bbnK6ncrKnjFgyyg+PQ2QcL4Q/LP/ugeEP38RC1W+xfmimykODKdWP74UMcn/tkc
0YIXK+/oT0DwTWJOZJ7RCRSDpFAEuKn9eKQqyhjxRpEbIo7mqx4tz48W4Ofv1qzkz//mZ8/+CMb+
TC7jxe9vjzHCgNxtrnUxSF52398dk5xQNZKXg3t/HRUh2d9fh61rQqIlwf7c+9u0oLCh+XKVNZ+T
0hnWLiAf1dcWfekmsIyxSo9mW9FgEYvBT93ZBCZkB7gRpEab3NmQDgEuQrMzm5YeDwblJUYAkrcG
mdpEZ/84sCqP319sArwRRWTpjoNDMqxNQD5SVKvkTCGNWAxLhxWOO3Ic3VUQppC0OABa9eHzga2C
SpVMchV0bWyjuGo77U/tsuMf7wUHewi4VyG52xgEsMTDWgWHGqbsIohstYPZg9b03FawgWFbQs6W
KtVx4NsPaxE4D08aE73ULBKLWAbaB8QuzVv2fAPYYfjuFBpJ9t/fHcNaBRWbLXs5GOZYgKcIktq9
0FsFyx0Du6cwDJb2OAbnJ+DaSbuJwg0wVRNXqfmpOWGPrYKN1TjKgIgod2h7wJQ2B6iME3VT/m+3
QO9+dDWcaFc1EXNsVmdwi4C9dmRdRZGaMDW0Kns3gm2N0VLXXF3kLcQYoHdAukXySjCUMX4BQE0Q
DMfBRds5AbBouTQ1KqLNGJwZANWjNj+NhKdIrZaWciRZ2tfsnQRVZRlMV7cdwQwamCGAFSV7Gej2
mCOgkYBrr8Te+zvmWHNova6TSTyOwa0CbG1L1h7SfJDTrkHKbn3AXtCMe4T7QSEe7NRxDM5HZA00
2VXAHgIusDWUfJvfuncnunSZANTDtfHdcRjWibBhk0uaxWO+GkQH8cCzi6Aq5tgUcEJrcLcCm1P6
TuQk4PeRjhdVITF6J8HVx8JhskSS4jgGdxJQLJPOHwirqGqULKAjHEfPKtoEErhPJhdH8/ng9gJV
CIET4nhK3Y0WmQPWs80i9fwkImcgTi4yuO3dMLhVAHrcOm//fBV0zjsSZZyJZsMrfavIXkE/HWhq
uxcGl1ETUGPZLAppdXoVafynZxAIlCyhpWIhf3gcg3MQEHtxmp0psQkUhB7xk6ntNW/ZOwquSkBF
zySNguZxDM5ZFrUVaWdRpwJMVAQwqzkLvb1A/gQRbPKNCOwcx/Auh2cURF+cRTJRGMBbVkggH0cv
cHIs8iuoSoBUbz5v/LIhpdjRCZE9ETgKvKBuU0Zpfuv+FUkKnnq8rrcuyZBen+0p6yZiD1Fxone4
83zcSNxki2oWndSGehQMzLakh6C7SHToopzWXo69o4AhEEmEVqFjWLGCjkVs7iqJa0Elba4DiLk3
iH3fgPUhpiSg+h5dD2sV0EGWTquLTBL5E0KiNjruXY74iXyNBXr9e/FhWKvwDE7qxbcCyUSFuFAV
ZfVOHo2CvEq9mX3SWILBuQZA8KUPgjHG08b9uU+Q9GoKR0Mgqq2U2o6X4vDuxGcUjV68BwgVYHja
Jpb/OHqrYHMQoPY4ltUsgmjuOayDwBmFrSIZNlJ2VlWdMlsbEPVWQdUQYYSm5ih4pGIMcC+Q4pJc
BXE18pJU2Z73jwS1yDLZDHbrRg5vFZ5R43zpieBqcGAjkitpB2/ZM46O7gAcxY88DrzIf+VELJMy
LgQqbu0ncUda1PibaZTeDN8RaewE/GAyajjLx9GLmlxq8+LyfCg3De+CIJD5m6uwQK0svocV81s/
4PKAYXDkoa+5bezY2wmODliFJSJ8fFilf2Un9N7gEToPtKtsBM15QMtMoPO+7/fH58Gh7Awk2oZY
PNRVoBIkm0zSwWhqAC0g5T685eNVoNnG+NiTkFTCv2QPfrgL2L2yobNAJIG/ICrq3YxkDoB3iCJU
Gy4MLpVInCP962vOGFo+5PT7VFo/XAB8gEg9ehFDTSsTzTjSZ8Adi9SAISQsj6N3K7AX8KbxoO5L
ksPLq+pHtU6M9D8PoFXAd5x0eCO4wh0TYOJLw90XN89xeQZnCGh2KigoUq9viFQhghx0X202Qe9S
dMHx0mBIaJwOzQ7SiEb69am1UmHjALSBgMB6Pt4EAoYE9MCmtN14h4M7A9S+Ghv9z48AtUZo1/jI
agtI7+0BkpWcEXQs2G/NKgxuKxgAI2RPAqUFAmOyRHTTOo7uVmiCRkow1N4H9/7AZ2R3gQEekZ9Y
5FIbS9A/Cu6Yl0ch+R6v+ILUwd9IvT/wgKaeH90dGUD+Kn+OKPSjP7i/BZ5+3nJfjn0aCKY6fygI
Qc13N362+N9/dHyvIz/n0Yf3fJ3j97T/vH3Bp1/d+a77t7r/P8/9VbbIlsi1H1lR7WO+XmxgEf0n
Wvy12CweB4KN4/f9Sf73fzrP+Wj//2LiPOzNKxC90vNm/iHpqpw0aT35icNFnC/y+0cUPyMaKZx3
2Zmni8j/lmS9Vh6NRZWeO4mSbHGX3D+leOoGHCQ/My0Gl4W/LIvO5EdIsuzks1W02C+y1eOZG/S/
9Mx/j+n7Y+33Bz/nZ7v7lFX377rbu4kYZJ//bJVk6y45mStBZCVkZz5nxX3/fp7j9m4cW9mJL+4W
XmcDtnhV6XkRNo8Tv3simzKO9NTxnd/TSmpjHemZk313WzRYNdlpr57apgYIKT0xE5TLsO7siwZv
Kzv1dVL6+ZNlbkAqsnPfIJrWsR4tYUR+XoTpFvHd4+VoIfjyU+f5YumV+aooOnsa8SyBUpCe3196
/nrRTeo2CAD5qUW72aTo7Ow2LpSfO6fvMu0a0o5tIuwSUdLvmD0ps/7UIqKTnvrHemuSt8vr1V/Z
ouc9UXIUvrfsQ79e7Rbde4tcr6gByU+8f3W+oFeA53evdeYXXOffMf/lKstXHUsFJl7wQ37H5Der
yl92rjEmFznA3zH5lyQL72c6xgcNll966l82n5HdiccvmC3C/tlvWLuyz//G87sr3lQepKcNIzyS
blTTImSlp85W6NZ3fsomKSA78e0vOv5J/pDvvORu9eoif3K3NSR02ad/n5Q/6ILUwjF/zxc83Yit
kobs9D/tpy659B9WVTeqbAFZss/8sVh4jzciXFeBc5Od9s9VRie9TszX4qqlZ/aJbHpRcEtikJ36
04J7J14X3aPZgjykJ1/lxas/n3v4hqotPb+fL5M49ztmpeU1SM9d00gwXt9vC3H3kHgU9bifz/xc
pulBQuZp/uleGua5f9ZNrom/WEarRfbHfwEAAP//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Distribution of Burn beds across states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Burn beds across states</a:t>
          </a:r>
        </a:p>
      </cx:txPr>
    </cx:title>
    <cx:plotArea>
      <cx:plotAreaRegion>
        <cx:series layoutId="regionMap" uniqueId="{A7449739-8E88-41B1-88A8-7BD3A39F3C3D}">
          <cx:dataLabels>
            <cx:visibility seriesName="0" categoryName="0" value="1"/>
          </cx:dataLabels>
          <cx:dataId val="0"/>
          <cx:layoutPr>
            <cx:geography cultureLanguage="en-US" cultureRegion="US" attribution="Powered by Bing">
              <cx:geoCache provider="{E9337A44-BEBE-4D9F-B70C-5C5E7DAFC167}">
                <cx:binary>7H1pb9zWsu1fMfz5UdnzcHBygJDsSVK3BstSnC9EW5I5c3Oefv2t1mBLTCfWQXTx0MDtGAjk1m4W
ubqqVq2qvf3v2/5ft8n9tvzQp0lW/eu2//VjUNf5v375pboN7tNtdZSGt6WpzLf66Nakv5hv38Lb
+1/uym0XZv4vBGH2y22wLev7/uN//g2f5t+bU3O7rUOTXTT35XB5XzVJXf3Ne3vf+rC9S8PMDau6
DG9r/OvHtcnqbbb9+OE+q8N6uBry+18/vvqljx9+mX7Uny77IQHL6uYO1jJ5hCjlWEuGHl7044fE
ZP7T2xZG+kgwjomg7Pmqm20KK99gyoMh27u78r6q4FYe/v9i4Su74e+vPn64NU1W7x6XD0/u14+f
s7C+v/vwqd7W99XHD2FlnMdfcMzO+M+fHu72l9cP/D//nvwF3P/kb15gMn1YP3vrT5Bs7rsPy22a
V0FY3j8/oncAhh4JxQXWlO8FRuIjLqUgGunH98nztR/hebNZ+0GaLJ9AtVkeJFS/JdsqfkfnEewI
M8YkIkg/vMBFXjkPJ0dEasUAxtfo/NyS/bA8r5vg8dvJQeJxswWnyfzaZM9P5x38Rh4xjCmXSj5i
IieYEHTEuWAKMfzgOPj52o9+8zab9qPzcu0EoZvfDhKhXRhY3/fhrXl+Sv8cIcqOGMFUYib2RjaM
xBFGimqkJti8zZr92LxcO8Fmsz5IbG7uq/rDdVj6YRa+Y1CjChI+Af/BZK8DKXQkAD2A59F/EDCG
Rzby5EBvNWs/TpO7mkB1c30QUP09jXnJ3V795n/J3ag+4ggiHaNyryNpfYSwooJq9j09vURqwq7+
2qz9SE2Wv7qTw6Bu67CqTFOGz1/gd4ht6ogKyb8nFwSs7CUj0OSISQmxj+BHSPjztZ9I9Rss2o/G
j3uZuMz67CBc5pXVu0pnG2bvSaf5EWUCKhnK90Y1oY8IFpghud9XfmrOX6DyeBevbg7ubXaQkKzu
tsE78gDGjqjSSBL25Avqta9gzI4E11QqNPGSnxqyH4ynZRMwVu5BguGYLLu/rcPbpn4OIf88fLFd
UckxB0XgMaMAAXsZviQ5klQRoAYTRN5ozX5cXi2eoOMcpihwfV+mINW8IzLsCElO4L+JQAOQCEGE
FkCYH14TZN5gyX5Uvi+cIHJ9mIj8VsbbrNqCivSS57y6t/+WfrEjpbVCFD+llEn82uV6qjHnQAce
XhNk3mLRfmh+rHxl/68ff7s8yFi2q82O78vqfng/dBg6wlCjaE6fypQJE5OQXKTiIN0+uo1mz9f+
oZ/93Kb9+Ly8nwlCm+ODRGjHLnd/8vw9yTJkE4IUoPAEAYhkL7ONAumZC4IYIY8OJF5D9Eaj9mP0
avEEpDXoyodYzmzLIdlmd89P6Z/zAdACNCcSOPNrZKQ4kgj0ge+V5UQDWL/Bkr+A5fvKKSbuQWKy
Mt07ajOMAAtgAkr+/d0aTUERQEhg9PT+xGN+Zs1+TB5XTfBY/XaQeHwyTR18cLalScL37KNReqQR
uAPBP1SxV7EMAVlgoGjip3wzQebtdu3HaLp+gtYn5yDROnlvyqaOmGKSaPmkmE3qGw3yjQLNDFS1
x5QEzYOXitnP7dmPzvO6CSonh5lnNvft9u4doxromBQ6MqDNPLXRJkQaYwFEgFNgCo9MGlB7icrP
7dmPyvO6CSqbw9CYX1kNgtn5fZZVQ9Ju37UbADRaaSGgzHl6TTxGyiNFldo51KPHAHYvsXmrVfsR
er361R3DDf92kDHNvU+23fY9RwXAfxDQaEGeo9aUrfEjJpRgFEO9untNCtG3WLQfnx8rJ9i4s4PE
5ixOQOJM3zO28SOuKAPOtt9/tATGpihC8qldDdi99J+3WLQfmx8rJ9icHeawwKlpwip81+Enio60
Ar4mYD7j8fW6zNEYgh9WhKgf8x0vwXmTSfvRebF0As/pYYa1dQh6dGXqd/QdJqBnozGIaE/ZB0/g
gfEbDb5DyWT26U227MflxdIJLuvNQYa0ywBG5T6sqvcVBqBRIIgimj9lFD2hbLvpNAxsDRpuj441
EQjeatV+kF6vnuB0uTpInK6AvsGY5P39c/x/B/WGHykGQxzoiTZPm9Fq51+UCAwq3MML/OtleHuT
SfsRerF0As/VYbqRYxJTbu/esf2509a04hzkze9P/6VigBFQByZ38xuvYXmLKftR+bFyAopzmDMC
Z+W9/66zgyDiUAVUmYq9fAA/zA4CYwBcXmPyc0v2I/K8boLH2WH2cWA69ev2XdkzdAhgaIMQMpni
hNClGAyuE/Q0pDahzW+wZD8g3xdOEPnt9CCzysaU/ztyJ8QmCqMZ3yWbCT5SH2EFio0QTzOeE7nz
7Xbth2m6foLW5jDlzv+FYU4oLzFRGobSHiPalKfBsCewaw5jOHt52lss2o/Qj5UTbK4Ps75ZgmgT
hs9R/5+TMwzNTZhyloiCa7zK+xx8i8gdK3hs4kxY2c8N2Q/I87oJHMvDpMvrbVVtb4Omuq/r6v1Q
gQYbsGGYp4XJgYfX1F+g7kEwdAta9PNFnwY332rPfnAmtzPBaH2YLvPYk3K38fuqArB9gMKkJux+
eoRoknpAzzkiFIFwICYjHW+1Zz9Er1dPEPp0oN3pBLqgJnxPB4KxGxjohKrlaY4WiNnL6AYzHZgB
webfhz5e+9HqDRbtx+fHygk2q0Ombu/uPbA9igkKjeinccEJPjvvYUKDpPZDEn2pCTwSr59btR+j
16snOG0O04dO4PE0t/Hw/D3+59SAAmkjkijBn4qbSRJS/IgoCdsIMPQNdq9JP+ctFu3H58fKCTYn
Xw6y/FmHt0Hob99zeyEMfUomNWyP2ksQABsJbWxITfvnPN5i0X5sfqycYLNeHSQ2V/f9u07jYohb
VDGYsHl0CqDNLxMPbIaioBdAo/qHU70MbD81Zz8qT8smkFz9fpCQzEHjDN9zsoOoI645h401j86i
J9lGwYi0kpSRXQd095pInW8waD8s3xdOgJkfJhe4Catbk1Xh+wYy2BgI49HiqdKZQqMhkEGDBzbg
7IXmTSbtB+fF0gk8N4cZyp4P6Phgvn0Ajb1Jv77zhlyNoBGAdydwvAxpMHuDMJwAAWHv0b0m9c5/
a9Z+tPZ/ygQ49zAFt8W9ge3T23ekbrAbh8EGKag+H71mkoUUBfoN+3VhEnSvV73BoP0ofV84AWZx
mNLB5v5r+b5ndey2thEJG9flkyI92Q8C/AAaO5LAENUjMlPF+g0W7Yfmx71MsNkc6JBUEL5jGxQG
DBnskYIDiPYrbkAR4B04bwCOWXl4TSjC2U+s2Y/J46oJHmfLg2Rtq+zuncei9NGuemHqeeMaPPKX
eQeab7AFFEocaL89vCb15xsM2o/K94UTYFaHOTPwud4G75haoIABZRrGPJ8C1CSAwc6C3Y426JWK
Sej6mR37wXhcNUHi89VBushvZTiad93uwY5g9xMMBuInmXMqQu/A2A0/wQa2BxcBHvCy2nyDQftR
+b5wAsxvfxwkMM42Cb+Z8l1H1kE+IxzOeoAY9hieJhwMduBA600CGXg+eOA1Nm+zaT88L9dOEHIO
lYl1H76YMn5+Rv9c3oQeG2wcJGw3vfHwmqQXyWG2EERN6PE8ljWTcLbbXfszi/aj82PlBJvNl/8/
3vPXxxJ+P7PR3dbb2cNhjy9OJvz7dx9uHk6gnCx9CkB7AXyMTau7Xz/C6NNu2Ob7IZK7D3kVum4G
A2dS+s/fhxdr7rdV/etHODISzirglADRBhwxeNrHDx0cCrV7C8Ii4nAiHoWZXiiDgDhkuwkVOIeS
Qy2LCEyMMNjgCIQPNO9qt1cP3oIpba0lFFQPc/Jw+MT3MzbPTTLABNj3x/H084esSc9NmNUVrP74
IX/8rZ2lMGsP7dvdSDGMRUAlBqcrwvu320u4I/hl/P+8psMh94pu06R3fpW4QfL1xdPYcwF4WH97
Afj2vrxA2dMkzXu4gIqEHajUbvQ2bDehdoL07u8vxeFJvr4WzNjCBndCYU6aM+AFr6814AonPGF4
HfFkQFFupxa0RsVga0Xigv9RRb2vbgPjqRotUE4qawT9gg9hdowoKvz0zhRGSf/Mb1gAqvbCK320
GFTW3IcKqTA9bUpWWewEiXxcJZWOvPJKRWg4Ecwy3tVQ1POIhPy4qiN8HhUmCu0h8oqsdkhGfFvR
ktc2aYXVVXbXUl27PEmLIP5UaOK3pSNY1krjghFpbYdiIJWdNeS4xHn4eeiT5iTxikY6Yzsk3Txt
w4SmJ7Lmkct7MW4Ujnn3h2WQsGPLT0Nb1aR04BwNRs+YJfPxJKp1YH3qkBWybEZb39NW7tRxVPfe
QiZlWC0eEHny0yf0H79utyYfytAPnk51/f7jf65MCn8ejhz98Ze7Q2F//ARa/uNpsn/7W1DT74YL
qukv7az5/llgzJN1O0999cOfwsZfBIbHw2n/4s03Rg3IpeCxfx01XnfPX4Sbx4VPoUMLkEcUFjBW
TjnkcAWf+Rw6dlEFtBUKpAp2cAKvehk7NMwxv4wqz6Fjpy9zIiRInVggDIueb/MVlhAsn35+GTrA
VSb+BmfewYkRENNA0CaI453vvwgeGlVZ7XmFdcIYbi8UZ+lsZCVfpckYz2TeVC4aW3JJE9EulGHj
DLeDXimsAtePTXc1xCI9oRVJHVzUahmHqOW2F0WZkxkcOVJkwSyu/Us/p0sW163tsTJxGMuuuyY+
7wir7bjzlWPFJLCxiHrHq5i2dZoldsVi5NsFS8inOisCO88JOA710w3r2uoqozqwK1kzd2jK5A5Z
jT0o+jky0Tea14UtveZi0EN9GRnBF0XHWWbTqEkvw2hsjk2uipNBBm1t90UaL1o6hm6UZP3p0Am5
Sv0+nUXRWB+z0tPzumqoE8VmFK4Pj3NTCov0dscGz237Pk9t2Rc0sAeUDcsRlWiGcuY5OS/4KSrV
MknIZY6wtGmt8TqN8Unm9akb9bqxfXDxWRzEg10UypvXKE8d+MKYmcpwaRd+3NlhVzh+TEsHwEpP
xprFc8kteZxGkXA840FEZjKf98Tvs2WfwfEuDq96fxYn46eCZ4XbDcG1HjD53KVcrHom2y8ZNsQO
qkK7aKDG2+TlQNAsMXAmsHYKK8DopM08On7KShrHzSzsjLJu46THcrRBMbbGeSOqqLSbzFSjg7hh
rW2xuqhtiGbDZUEztdG+RtasUwXt7XJoi26RkqpcEsn7hUyzLLNDzORZn2b1pSVrVNtDaKVBbaux
oq1d+yE/lXGJnAj3YTyz4tGK7brVaWJHDYs31hDS3HKttO/9cWHycizLtYmS0AoSOzZKSW7DB1VS
O3nbZ2N2LL2sFuUXQzx+WY55F8a2rkxoRbFd1qaMuguvjtNF9phEqBzbtptrL0DNuGBjXtaXuhrI
ID53qKnQJ6sdhPJnlo6SVDvET5uezBFXqg/BAGE46tdw4PaQF/Oi8rLGwQnCN0bl/UXXF2MKuSUr
yJyEODIORPzeDeFsHs+xmqrSs3Boresg5mHsklGmg12LtF/HO15hZ7q446NfjK4piHeZJQHkAeAn
RW5HcR5cezyL040VDQQ7aT6gs7HtRDtPLNl5TlMEJrNxnWXHQ4SDpckSaxaOkvpOp5rhU+kF0rep
VfY3cZjo2OaFoH8UASNu4qf+WREMxZkoQjWr2zx3RICzbgEGoPWIKj5L/QLN+iwZl+GQ5eeiKrNr
3Rd9Y8sCs9FmQ1QlNta4XJEo8laBEt5K5dLqbF7VMrb9uucutnA92ghnEiAf49SOOK0HG7cBmQWo
qi+bVmbnhcr9hSyYHeCWn+mo9a+8JO9P8iQn3C4sfwSmDFH+/xLiT2g05A4N2eGvE+KuFvnTseE7
ivq08ikjyt1pqxhSIgMyDVz1KRvCqV+cg1gNJEzBAXkavcqGQPF2Z1LBgMhuUz2Uvz/SodBwsqum
cAIlVwTarf9FOpwwaWjcSvggAS138CDY6gW5+mUyZJbo/ULJcRlnPHDoKDybCP/6xUPZk3N3dPwF
XX+8iFZgNof7hNrk9UVq01o5bKMZl01MCruX1egGspVOHrN69veXgobnny4FUjREOTgFclfAvL6U
Sb2+iHw6Lvs2BDKahPEJdAs8GxvIWAmcmL9McWkt+pEz4NeD+cnl//Q4d6fqMdhJD0USgLbjNy8f
J0lGxTtBimWUdVcklTcqrNy/v8PdR7x6mLtLcKjv4KgSoYiYlAtlaQ0N8nCx5Li76jm9rjQ2TkMg
1aKxuP/7iz2MxE4vB1PMwIKgpoOOGIIv4ss7on7BRK+rask6Whz7cYpzx2grPY65lx4nLfvMvK5I
beYXNbI5NVFqF4keSzuNy7R0K+OFtiQ+1nYQqXjVdFKnTmtaXTh9kvjGhrAfZTYpcN7ZaaDtMtIE
gmRKv5KoW/htVX/LmLJCyFaIXA+Vzh1r0E3qxlZGN0HRaJcGMXUbNPTXULiUp6HwO4jlRJaBywqd
Xgme+DfhIA2wrJJeeL7hZ7zO4kvBrchuWQl0wq/9TdNm2PZT7blGNYXNES/mbTOOq1j56yay2jlN
029MJpcmZLdiVBd1aVKnYyo9zlH/h9+yDi4RiZnF4TNTGo1unI/FAuq40Ckz7PIq6u7LQBcrGQVn
+SAsN9SmnDGSNrPOdGLT9zR2tCW8Y+LTa2lh7zgKwtopKpnbYdveU2Hpqx4GDdwBR9Fm1IV/VQuW
OI2KHaRb35XG9+y+89rlGCbeLEJ9sM4q7jSBZyNPDd0J95GIZ11p1YPjd4OvV7WKmn4eGqmvCtkq
N1AcO0SF8jRHUYROshx7eJ71ZSk+s0xaN0HclmfAeOFzVN+TK4Pj9gSqsWYJB7NUdliWdQqo8uDE
SwugKAniM5IV8TztNHxF0iI6L4wZnKjL8KwdGjKHyhBdMxMrF3hT71hBSJovTYgK7DtowKfWKP2r
MCjGWRYabHsiZW5QiCq2uxDr1WiV3qnnBeVFPmbleVpWp54e6JdiVPUVa2i83HG8Ne6pWKYZfBeK
UYTzps76RZbSL0Fc8sGOw8afR5L2S1aF+gIJP1pYNC/Xo2+Z8yYZXFI1w9rvTV44Ok/QvOyi4gvQ
bd+H2jf3bdzzcFFq1pyEXhfb3hiI81BWc8+jJrW9WmJbY/+PqImDFSy76Vv/mKVe4fZ5d5EP8ecI
V75ttZG1YGnWntSViO0waCu7bfzuwvI6vCA0REuM8mQ5pDVb8bwCYm+Ql9jI5+YsHSBvwDeaCGVb
no8uqFcM2wpqbCcBpzlt/cg6qX1BFrTXgSsSi2dulGbxPPYK6RaogKsB+zbgL5ZFHUN6b+7lwXDc
W8r7ouI6czzl64Xved1JH0VQ9Zimc4S2gkXVIg98P7VswqCWYV7TOymPtU1F0h2PJMCnPShHcy8S
+toYEzlpDP98ipDBlnr0RuNxmPl1jS7DfkBL0tI/JOBqqcT/FBvEbCzhSdNwPK6ZaZzWi0t7ZFbt
el0bu4XCgSPGaG1VRX4RFV7iZsV4F/qqUnaAoOJQnt+uPMtvZthCF/3QzOve+MvIaiLb6LxbjDF8
rO+J4nOJLZlCeOosNy9KM2+IoduqTWLbBLmYVf28yH16xXmunQzHZbbKZFudN1ZOtxC31SpMO7pA
OEic/oHBBQ0gxFk+brwkrolNvXz4bLBKTiEgjSvc684GCvelNKC0QKls2Z3yjJPkHnErFJz6KlsE
kADstEVQxPl+6tlJirNNlapV0pLPcRogm3g4c3xVQhmnLHccLc/1YkutfS++93odOWNRzWRD2LZB
LP8aNbQ9y1mVapsn4HsQEsRZOET9qRY4WYmUlEuqgI+bbux+N31HbSiY4MpIR8PgJAIcyLayPvqm
Iyu5wV2Brjw5sgs6RsKlicZQAaRRZRueUNBrgnomMvh+4V70d2k6WGdxsat8q8yJSxld84Bny0GH
JnGKMoHygfXMiRhEj0QVyaIZJTtNKNSHNs3H9iytlLWEw6CEUxTyFmYH/NpuNeBeeDxaqUjJq6Tq
8SLjYTorCRsc2Q7hksSMzLDQwbIJjTkxfcOXvOb8TIQ4XgaW7/+hdqw+HBbJEMDjb4P+M4bI5RKm
1RweUnJFlY8dECrzxLbqmHxihZiJLk1v6iFmf/StCDaiFONNlVHXxGEX2lFelpsG5/U8TiP45g0y
AokgKe1EwJcMkue3LK6I7RVlPBe+V60gP3arNqIQM4reSHFS43QgiUuSqnnkFf9H8n9G8jHf7an/
a5L/6pDJH6IXeVz3RPGVgn/ugoEOBqMn8C8xwYmX32k+HEDycC7Ww3nLT0r5TrF+4vNwfgm04SX0
6uGbAyoXV/8Nn4d9zhN+uJv201BtwJZzOMoOPcjNL+StUIYFj/MqXqWRGdfSj8e5RSrSOGOaK5fX
AVrWBce+TXDtRzYu4Mtqt4Zkp4aZ4fPoNUVhG78C5dfEokwgWw2mdGKP9OdlyGJXDlb+ZczjciR2
FYXNeOKFcmhmWZWTGYUCdq2lj5ZgZeLZQ8D6eNMGWXsvI0UbpwjDcV4GVFd2BFuELgtrkE4Zef1C
dV1/PkqwN6fBsJAt844N74H4iazPTsFMntlel+VbqrNxDse9xG7WWHQ1NFDR2yJgVpYvkyH3m/IT
9sbGOlZ90GF7sGAL313rU1/MOy0tco1azw9naeP3ZWTHgcW/gHA+mNDWna6DE1PTWFG7S4u8Oy+I
bAJb+qrzgWtZgZqbeMD+ZQcUao6SOIVCPPRTpOakamvkWgHwnxVmu9/0caDl730Z59lCFKBw+1Yc
clsMQRk7Hq6k7+JOjVQ5OBbYBwElFR6Swi4y/2s6Dv5ZK6FGMWhMQtD9BlA6MJRrv49NX1uzDHf9
rMsKuWjE6Nbwk21QW97yqGg3EhT+ygE1kS4TQfHFGBLjdp7X/l4mF1rpZJGWKVrjSiULped52arI
aRNRnJRpNy9YkZ+DxE/gC5NLZNcQJXes27toxdB/jnMe/46CIbZlkkHZyBvj1GHM73d54FJVdW8X
oH64mbb0PMhwCPRS0y8R33G1IDBuKCFbhjoDrdFLlnAeY3IZJFF80fYg0NjS8qWTdcXCwp04rky2
6vVwJbOyLW1L6+orN9i7TONAuj2l4Sr2RTpDHQiFEiXVrMpZ6gRAfT+bVmQgiOBgAYRN3wo/LhK7
9MrovLVEsfVbDCS3B6loowc1BjY0QKzjLBCwCnRNdFFW+bDoimK8piS5iqycfBHCz32HsPg2hEM5
roUCp4LSiM29xGMrqI9aWxR9uippd+95ldqOfYxnOjdosNvAr7flWM2iMSyXOOiYHefdScsCfpbE
VTKn7UhTGyK/WZY+i1cGBPG1ZyT+0pNGbbDMOqjPu3qlozhZZWzQTsNMdVU1xj+jHTfLmKb0pAuG
fpMoEKNSP+cXeR5gKG3y6PciC6IvgGiy6PuGnjRmTJZNluWbeGTJbe7XwnOgeySPw5KO5wWv29O0
LpSbhjkGHTtX8nKIapAigRVCWKF9uFYDFFR6RCKyO3CJZdKXnmXnKgyPM+HTs0Y11Wlb0vCmr1Df
2nTo0DqP23BdB3Fx1cRN9ykE4nxMYz+bWX2ovxgQy67LVtQnNYdSc9Y3MjpGoxzJHKdBes6R9lb5
2HeLekS+iyJIyGXR8m+8LYsFk2K46SMSu762Vlmcp6uae+sEmcz1GuBHneb9DGf+iuj8ZOBocDxN
bdAimrsm64CVxVmyRH7f2xnPjYtx1S7KMJNzEqDeHXtRfM093pygogvnCRtCR2Ssu4gMLzZBrIal
KRuoMYdu+L0x4XjLPWgzwAPxzqBoaG5GOWAH6sTUBT+pXZP20bJLWLTIWSQKO21M/DkPy2QBsIO3
WF0x1zLO76gl6sWo0r6yew/RGdAnBmVUWZ9L3GbEadNBOBFpA1tVnHwDoq0tGwkPWgRoMK4m+Crv
43YdeOl53tZ6QwzxfycK/H/kupj3dLBaGw0hWoswRmtdx3pjmZRcDH0L5BhXgz41BicLnfRnSdEA
7cHgqMdN4zN3ZDpNHa+r+1UYY/84N1Hm+kpA1dvQbN2ARg5SF4SaLMlOLMGjY1Iw/EkMKScOqi3P
qQox3AZR15dw06oM7aaKomU1VMXXWMhZj6L4GHKJnnmFIVA+tSH0MnmyKFgYXuEyqi59WcsNqQeg
o00xJnYzxMXnKmv0pudyXLdVbm1z0yDIaLi7TEJTQHliKnmadd1wN1gmGpzYL/gyy3h3DL3IduFV
uN20dUmPSUKyuQqL4rrjvDrvOfRBBtaOCxr2wQVktvyL0I35qupMfhvCuE5sUUMhp7V/18V9NGPh
qKH8y+fQVWhOhr7iLrTLa8cyYCcU/JUFPaY46mxUwfmQeapw4rSkownUM1Z0nASsuPaarJ4ZmZuV
4mnoOVxEMYgjuJhXui1ulJ8JMWPGT79S31cg6ffeusGeOmlVZtlJP5arQKulBh0usQcC+c1OWJ1s
aob0WaTSCpT2oZ41qjLHhbHqtVdbwo1YzDddIqHZ0WbNjWJc2CTXbeVUzOoVtBu65iL3K3U6Wnq4
R7RJGls3IaRrDc/4JOlq6yoIuPhSAKtf9LFlmG0qK8p2QTsX9jh63qxGypzJGCSdEHkZhKV2cGOV
DNiOPK4WEloVu+9EF1KHaKtwUhwYBzix2sZozOcopFvWVGZt+Rn/pHwfKgzU09Ou1gzC4EDOh2JE
UNhl6x2Ax0VC8WKsoYIcstDVUUHWjaqjlQ9Fnl0GGfQafUI/S1W3s15aybwoDF9YIspyG4b5Z0pA
ckxikPcsQ/PVAF2AC8l9dlsHZVJDoyEf3aZr9SfMo3yeFRU0SYISX3EvCpiTWjk7h2LbC6Cx3uuL
xM/kooMpWadD9FR5ZQewpwytC4TXNShwx7omaoZDq7gPmpDUtjV0eunVhVxKK8qdKqkGJ/OG6jwf
k/w8hvbLMgoIWfaUZ87IQ8vpulGPCw+X8ga4ALnqKRRwdgOS7TeVWs2X1Cg+9+L8d14kcmZF+oKS
sorg/lANvKNT1ZJAyPPtqI6C4y4vrZXISBU6MAtSepC0i/E2zMu0sCtQPo5J07vcQHobQDyDryar
5mkU83MPuOkch5CsGxGzaN4pqPpcCipN5PQQhDfUbwq3KsrrDJXpWdu1LHe8EbEF5Lts3rImdpPa
GuZWiOWSmESdSSx7yAoy/AIETVSOFSkgIIO3bPLIc/wg1sSWuMTxCnRA7MA3OznvTN4GTvk/7J3t
lpy2trVv5b0BzhBICPjLV311tdvtdrvtPwy7Y4NAgJAQIK7+zHJ2dhwnJ3n3/50xdnaG3dVVUCCt
NeczF2xrwzQiI8rXxbii87r1kWvdpOtO1xMnbngzd9OK+4RyjYsjiX5B4dsUjHXBoSNYVuIoQDG9
oVId0jkg67uFyPo96Ub5ngWoAVltdpaBVpneqG5OLnvHUa3UYXUiMJv7tCYtJXDusIOl8VKdhF30
nm81bc8AH5IJmp8vLErMZDz2U1Cbr7RvIwOHqpudH6uUTvFdtYRdvs1o+kPZTG+5Z+iVMe3uk0n7
edKJOpvraTs3w7oXNQr/l53Hl5bxp5qLNbeBuB9E6OMo2bnvIv+TwGwL+JcSTXjFE5RkPX/xYYuf
nBcN6bI2NJ+sZwpF98+6cV9E5L2NFYyupFl4LncfPvUkSDbOsMkI9VjWhZBB0CJchPT7Qrb1e3wt
tLQuZlliEgupAMWNJ8WbhQl6NSH76BsGHXOZ4Rh3ncy7LtaZ6iVODDREKB9OAU6hKh0jNpzrZqLl
YOOyqQd3jsXypnEseKZ6kF0Wb5BpCR90CdIpyHZv27OqszTfRzenI+sPUbyt6S5a+tHB5z60YldZ
n8SHpArh1vKmyxQfuuuAy++zZ6IChm711EOcOyqvcucwMOTa9FLkS72ybI81tjk8OPMkVBSXzsx7
pkwVZo5ZaDwjtObBk9jZu9a9CQkOro0l7Mi5R58AyzXjKjLpD13rw68WwY/kw83K+dE4SNCU4qFA
mJ1NI0AZt5ElPyr5TcWcFDYWp7Y3aOu8LarOGn7FkIa24+8YGaZXhVpqwJZNun9wLdDf/unNOcEz
IChYJ4AXP735LgbN3a4ERK5Rv+6tHu6UkM2buEu6x78/zp89GBwnhuTif7fuF0bQT28lJtHyrenx
ViqYhgL3iJPpAATtH7wRIGt/OiYEGliCph9RfP6zd9aNzjHdRfXJqsqVTazZicMMLyQeiPwACadL
7pakIQJfev9ZRTU66nWvmzde1dya66rBp/v7Q//zV4xgLGV+FEHxgrV3+8Q/9P6WzHEzo8s4TXD+
r6TX7kDbFR00k2AhclI3+nWzC75nX1d4yMl/TeL/6/ncP+hAt+FmP3xNf2It/zjo8k8v/M0j9jFz
g+DxdWA3MZXzuxn8m098m2CLh0Uk0Ik4LujfmSk8SQK9MUZx/O4t/+YS49eBJfSRDb3pTv+BQ4yk
6E/XeYx/MIsFahKcTUJ/vqomDUGlT7D9eJEZ0tY147ukC2ZR1HHSFyIIX9Z+Wa7SU1A4rXqRdeid
yIpafLRYe/u96XJlWP82WfrhQVryHFakFqmSU1uObI1zaDX0pP0ImBT2l7J1WItjE90ruXRpsIFK
3Fb9OaH9la/ySr31gEK6ymcdogEG4JPKxcbposU3S6y473EesylSw43UmVLixXu6hQGoIrJfxoQ8
cN/QNNHrZ8jZWxp2unAMYoaexTcDGSLvae2KaIzvYQQdVhGpTNXDt6RD7egvj9UWNikTtmRBd7Vu
f2Ctu5AaP6VbL90a8dmpeQSkgt5v7uCR+q+Qbl8mZ8pRVjLTfUM/VBM7Ch3zdCXAXkZT7engocWf
6Uu3yM8R2f2S1Osj0d31dgbm3kJo6OS3Vg1eZuq5LalEX0d7mEy2jhpsystTTdfHeNh4BuO4PmmZ
vK5Vlxz8hh3r2l06WBinHdNbMrCcODGEZCwU56CxAWqv7Yk37nFV7KWh3bne5Gc9tZ/HPbyPGqp5
ypkpGA5oZYgDzO6BgawpHZ3LKVETQKjuvDOLDXtu+hTgaJsGI05U0KA4rEKNBjAgTSG6ZM6st4yX
WQk4Pd7tXDb9Z+s7tD5uB+y0whW8vZdi+AFUlQ+rIQ9zsB5ss1/8uO4zbyEXFY1etnTNNyrxY6Ev
rl23XQJ8Ocd4THjaChwhpITnvZphk8xcwmmlXt4ZvNEi4jZvErbfabSio9ufNZuqtAm3p56E+eaG
NRsaDVdpRGxrWZNCBttrPO6XJahF1jZa3HdT9CI28gWo15sEDmTGV790wXzcQ6uP07Y87eglhVAz
LlR6rHt8Rx6JZQYmcE4tdFM+uqZYV3yfCcaEnBNUdcW2z3M6BT0UCUOeh9p/Teg6p/2mUV7W8uxH
y9Ok7RPb5LeeoGMlfJxz229PtELR1Ql0mDIYk2LnXpP5vhDZ9/PuD/wecbGXcRraEqGXe4X5mOV8
ex2OM202qI4r5S9Q5tyRb7gcPX+7V4GnPrWVl2Swq12uvWp5SzkuO7nVVeYmhoommZfjFLkFHWO4
nEzP49O2eLB1GieLaVf9m8FTDt2PXM59M5ks8CR9nX3zyS2a3/lxp2529SgmluuuUW2e9BPNIQSv
n6tohN1Vq0DyQ8um4bkbqud+87iF4mASkfaByLamumdD90lTt2TdJout4Q7UpMjV7HQxsa3xc40p
h20qNl2f43FuUx5N99JrHgao3sXqsefRg81sbBgWiw0/b4PTr8MQWNyVbVNAF03jyLWp2hNe9qK3
eeDG6sGfgUbXAy7/vQ1eR1AmKHt7lTYLyfgW+CWNQJ3hU1Sp3XEZTpVP8i1g8RtGInvYAlx0rote
Io/fW3RXp2rR37xVXxjvft2fgRH/Nfj6sy+A5zvcHmN/SzbDZIj8n8uiljPbrt14ZAuIQgpFBh7u
di/C6bpXPv+HYvPneu/2bgk2NAoOB1Txz5RKwlY7cBcNxxq3eg53FAIKaFFOsaD/sJn+f5S1eCc8
6TLG03gJ5ogiX/rHmmeNoo22lRqPwdx9Tm6W+205bv3VZdSkZjzhv0j59+/5J8ro9p4xwhEUE2Ru
///H96zpkDQx4Majm8OmCM3yNG64sT3KjquHPud2vFLuF22wuv39W1MEa/5QSX8/XkTS8LABqNMR
+4nYUl297i3o/qMBypK3Yx8/uIoDFTbkAhC4O5Jke13NtpTduiznFm1trpPhJmpAXwPfVQ/7xdZA
PHYaHpOk97LW6iKI18vKsXzHPFBZh8YLQYDrwHXZh8vj1tfPJGz6HKLjvY2lB+VlTA4hGvyPdRjy
jMVYHv7+SP/iEkIpS4IQoDZsrOCnLzaQIunHgA3HJjAlG8kDSfaHftfTP5zR28M3/3RGmQ+YCt4b
w6X00xlNVj/e8Je4VhPJTmbbHpwvWEEkFuGBJ21u4u46137/Vi7uAcxu/7apsYeyvf42LViXb6VK
26GA8IPtUnumgo9kn7yE31O9HJoYy32oRJ/VdcMP0xZsL3UYuENfB6rYhBMXS7R5HLrtedPY9tGN
s/Ms4r5Y+Txe2CC+VQKa29BJfItbPB42r/1WjftzXNtynw02b7DmjQuPTTOIrO73Cub4dumgW2WB
3R/gHNE0CPC7ARV80mEHF9xHjfX3X9hfrDDoh27wG3qPALnjP94Ve+SNE/PocNxXuCooJzasbKEK
eOqt9Pj37/Vzk3e7C8LbZHoAzREeb3f7+x86HR04EUF7H45htzwC1Tn34z8tmN/vpB8bZrxHxG8J
o9u/E8yD+ON7gDSCikvIcByTRZVGbEHGqh3Na/AqduoOM3qoLmDHxAvu1yppimiQZ2+rPkC4/hLz
BVBbD8cqli09Li028SbB6qRcf/X9+tvOV1pEleiOkJb2G+m7ppbs5k4KXiyxeh/P+GNu4voEjwGg
RYi6xfcpSLBkUmWgkR6gyRQc7KbmlATiWzjgEpxEd122Dnhe7bKYtyhQ/RXVL7C9YWhEtpD5cRwC
KFh0xzNG/m2L/8VKzP7ijsV3gcw5sFkCajX44wkbAgWWxvXD0ZdoFBb04JmYLSp4r8MxNzgDAuVW
Ll18Dygfqp7RJN39/s3c4lquOvg/fLDlWu0ruG9/zGHXvKytonkMpS3tFn5f2YhntgrvmyRAgEhj
JVLjOuZR655JsL7uhqSwwN9tFNVhMuGAtbcduoY8OxRiqaoadYDQdADp81iH3KatxvXJFBY+wxfA
ex5r876SySEI9+cEtuj170/SX9wk/5o65uPJpsF3UeGHC3etp0jO6zIc13jIUeJsabTi4zBi4a/V
//CNgDrFKf/pGr4hwljWfIwQ/tM9OTHqaMDscNSBGQC8mDGPq/ZcYadKfHw/+4hLcof5mS4Blimk
K15ELa+8QwFox4qn4wDeUvTLVCQc8L6QZoaYEn8xHYC8JX4jk95kTYJqfxtGmlNlXvt2f9yku/TR
bTPGZVbT7jOsIVSpa5C1O1RtC95sG4MM5WqxzG1czvhKv7eXO9toLkL8YKK7M/dmvEKtS6kqO6dy
n5vTFm8P35ugathgac/deB7s+iRmNJJxVwN0mNDqhfv6pOeapO6WraHLU9D5D5MnzhAMJ0BkNhdD
5/Lbf3g9/qRabhekskvpM22K221ktvB+jNYnXt8aiLDzcD8pL5MTqiVStddtAi4VKfy09sKXqQ1x
i83VdAd/8VXD2lstTjCSGVeBAE+WbCjFmWQvbbM8wjDmGR3D4zL0Z7B+570HdaFr3MDzLM9oig99
hZ1F1AsuTNwdfJ2v0g8/NWYdzp0f3i9myaHPu+zWGMHYEfCp9XiBOXMvZ/YSaPFP+zH/i9sbtQ7w
EsR6cUWRn/ZJ6ShcEhb2R5AIr4NZHg3BvregzapC3Na3+ut7qz0i8VPOCSq97/f80MylW82aTi1e
NvU0Bz/YFkmX5DGM4Qhqfj1lwOSHItmsO0rfeGjQAFakNRMF4LD6dfJkclUasOJeY1+c9ya5G3Af
ZHtE7wMPa0w7u+eFotwimiKeQYTNtnruUhmjsq7RGGI/bOiIL6RGmR219mlesILqYH7UMVrSxMrr
Yu0jC604jJJvhdCAiqd1v/TN+tRWPWxw39vTcHSv3MBx0mp+jNAdIAHG7xdsImgy7RPl28Otmp+j
3/bX/xJa/0RoUX7b3/+9Ff1JYfvjRNIfFLZfX/h7LjG8TXJAPUnx8FXMRv03ovU97YykIhZkdBJ/
TGLcnstGOIZ3Qb4mqLpx1f+msYXIwPsQxPCyGDl4hDT+A50N8yf/sFZDW4tuyjywdKBlMQrSn7ZP
cIXK8C0K7nYSMoS7hKndDBQ9IGnvzNWbWVKoHttHusRgfFIUs/tHD60xQG3hH82ivLsKn71wk9eX
tZtGYLm7uY41amhN7Tme1iiHFMwvox28dxOIrWwcarDAIvZTUDP8HQqP7X2LGwLa2QgE2VfTmPam
nTJujEvx+/wymCYBa3ep6KGdkNzC594gndS4EZorp70+BwlDDzxVb9d9erNhz0HKhaSsV/5xMoqi
xwCqHkl+9hngVIuVoKmnXywSDbltlclQNrWZpoO7gkapixVY1baQ18bjAuEC4xWIW0JrIft+CG8u
/lAHB28Ihw+JW1rwP53Id8kKsChvdOdY4dUdwJtgpqWM+hghRQWmted4/94H6QwdI5+HODk6Y8Vj
VANQ6n1/P6ouSDKoUVW6KrUcobm90S4hQPG7vegn4acWg91SRhQtGoRR8lp4IbAxuwGok+bcieja
+AnSJ7R/TEi/FnMVHZLeHhXD1lgBKUgd6P+M0ZrkQUUOnmiBlDbuGeiNy5b5dhBwDfPZ0gp1k60z
HXocJKz90hvkHrYNwQPwVReF9T6jwVaMewRnVKoy3Kchh7HjpQJTuNMp5MekSs4zOPEs7gJkCfbK
e3ZUjCklNizMqGLIAttWBqxOYPX37hSMTfsUtYiNGz9e8igCjAKYNgTq5rncbIQB8UJnEsb1YbMc
PApGSheJ335Sm2KXyYtPbqj6DL7UlFuj15TK+tBQG4FnVVMukcHr2ulpNPw53va7NlijtF44K71B
kMIne3OIVP95D9tP7TSzQztWOlsRGShAH3vnKUi+MtAROQKSYY5r4sb6pnzFJRHr+m0ytqC2a3Q7
QQ3dtavnbIn9PWNGEjj04WkKWv+TY7sP9NhcNq/7sju2QT+KVdGK1h3DATv3vg/g6CWuBTG0Ux7V
ih0bSJ0FA2eVEYk/63z94pkZmZRoq3KOzTEzo5sOYLtZMUJZL3nb67Ki7XvUm/V1IE1f0vhLnRhy
3upoykLFvSdMAUA1ZYEy5pEU4rFfujgbDCcIOAKJVCLRT2TYYpQtsM12BHZyY/armbUs47Zbi6Bq
eLl3CMcgAh0VwwZreg488iC43guCSGEB4q/JbAh6oZkpmPeo5Sc/0FUGSH45BkENXGoJLsYjqIyC
Rr0HIYCzGFcU6HMbZbxO1jwEG5kiACsyE7bkvasYGEHP57hzp72cGxVhQ939VO/d8K7zqIPtb8nZ
n80aAp/gqMtXr2sKruIVvnWPml4OXUEd2AB8VHsXIduDH/SwywugUB2/h778RYCpztohlqdlQlrT
xouXRzvOp9pNeIyAEKaCkm9b1cT5to7hWS2AVFs+v8MchBOQEn6O9wh2mA4fedVOBWiLsWiAKqb7
KnnO2IZJB1Pyamf5KNz2UPkWhsWA/qoV/gFJ3a89210pNbSdOboTK37eRMNh5c6lAxuGMqo9nSF7
onJXgXJvIhqnPhOfp7FeEXze3xmkKY7R0tWpRH+eInw6Z2ioXRGIMcg1mJ2M1FxfXRCVtg8+JxMc
7hjGNAgvE76rgqbOYHAU1gHvwq122Nj0dTFyTaPdVfehbpE5kL5/rmLZla0MlgI0iEnd3KkcAHt8
bCh5M8rgE+fmrq1ZezLh9hyvJkojwecMdR4/WSKGpyRZPkiwKLlS0VferCviFkgirbV8Cnx7idis
71UcnMWIsFM4jvIqUQUB23iQTQXajjZxBu7hm9aWQHyHphTudjwwZkVeha4tpnWWd5gKoQ9s0zHS
Y1VylAiDGdp8ApGZPMGWOY5y8C87By+/BG4q51gu+RbjHYd9f5oACzyYjt+1Pjahzas2hOsROQCD
JksNNTclffhOIRiR83kSFzeZU63BPS0LhbA82yBFIoHkTT/xj7LbXtbK2mPkol9GGywpdJ4GesyM
EnvYvLIeYOFH/ZK8meXyAMunQVaf3T74elVIO2dzCPGsrx7HdoeqjHjRNgm4DUhnnfzG+2AT1YJH
3X6hQgE0lNae4mXXWGsELKiq4kesv+LcAA881B5WuTX2ENvSGEASy4AeIDuEZR2ttAykotnGlH+o
o/bDuogQ+af4yc3mYrpJp8qrv1FPRWc5yKr0IokIsuJ+GQKYKnzWk3OsSAB/BDv5jlW11FyjmYrd
TocvkiN1/56JuQKvW8felCBjDxsZIM4GHHRcn+dqgZ2RtUhftTKdcPX18RuYPAlImagJuttNhiRg
aOhxCkYQLFmkeFC9p3YdKPJMzmkIG1BOR6zeEC3277H04RZRp6yPOOLqv4bXNV1uUfb212D78K+c
+/Br7P17zfjf8vofymsUybdW7v8urz9g7s//+/1RQL/X1/965W8OdvQ/GOmBkV0U2dcADSJ+6b8c
7BgTVUMElhjID/9fIejfZgYhG00xNSiKYcrSmN/c5d+SEdHt0aAYvRbdym9UUsl/Ul/z+E/9Kx6g
5KMBhnDuY2jQzw5I7dgqh7Zu4FFF9jLGQwh9N1DmQh2ShAAhR5OCCfIfje+lrq+RphObyDG+YD12
jfbaooL8VOo50e/wSFoPsoJMnkU8ywNY21sozSa3KBFCo5b3cwcNtAlPcHYjXdrWVnsWemzlyB2H
MkwBVfJ8SVyXh6rfjlPFzkPc2QXUVa0RQo3r9/5gUDwuITbnhLcvybo++0ZClGGVQVIDIwIyHJIr
xeKRfGatfVuvo3+ex0E0kGPMrd705ALcqZoeQzeJO7zEV7km0XJQo/dWVKo1ebO161HTabzuqxvS
zVDyAVMllgvANPeEjBotcbs2D0FiYIMl++3IsVubIui5wPSGVpZwnCB3Nqvr39VNiPqQbiprDf46
IpN/SXzxfuzG8Db5Y7nGzJXxIoG+TmTMa2SBayCDbH7XqTZ6qEYf9DTkB6QZuGZ+OTqLI5axt+eJ
rRL4cAsrArUg8uEmmeMzdzk1M8vYiGBp4KHYrTb6wXadOvqiuYuYCw6+bd5g911m+HaEyTxCIA/e
Nwh8yAs7u5s9fVNaBo5BHHyf06qfj8l6WwWNa2H7id0vvAWDiWAuAdHXZgjxfYT2bo+D49ySj6IN
wtziWIqump+rwZFzsur3Du1HliBM8Ak5UXf2URmhmcMoGWjwNxAvzEHC1Y+GDXTIMUVJXuO2hzM5
YEPCWe6bKFX9yDHbyfCHjiLL5yE6/7HSFbhsODRFWHPMb9nV1zkAtABpbucgpEX9sK+tOW8J8g4t
pxmMrO1OQtZLpc+rHO1f9RZa8kuNdEUWYgDFqQHEWV/Qasnl7ZbU4/QZrZf5RNbJfhPt4r/lvQov
UE/ou45DJEVm1N6FBth2Ni89Ttmqen21Afm0bqA4kZXwimAlX9nQf4LEOaKrw1wWhNmYTSWqtDdO
Rr7JwSjFH+O6sU+7hxRJu1Sy4Mht3vJK1vZHwmzYlhXHvI5MAtT+1NT7SHLfWaEK402o97tW+8iA
uqAIoxlACqpv8nZBtgHxl4bcqQnkebb5DuEVFTysof9xN8lHom2qCU0KHZFeHRMuEONkUTPpAyyz
4EAQn/0QVvFTXamvJLCVS9tIqkJD/j6GcoH22Ui0uUMS34AAHsA+wtqB31CnETXNPfjHC4YhrKfN
H3rEHzlrtszWZg2uJjF7fYgruNHY3dXHXnjKPmrkAfGRTIkwavWwgF1J9dSpq1vokpuFb6UlycEx
2py6bl+mt8EexP3RVj4GsWCGSXvpKCj5QhiFQOVGxhAUJa2KiI7Nqekrv5jUvML59rzcVzz+gNy7
C9N5vwwk8tDemuYA4rpGsjrwyrByS5oQt5YDw0Qw4CDdC8YNuLxvp/WCYHjJMJoHirrzLRwwBh5V
t+FbPJm9KxTvEINZmz6Llw7pzamfzm1HMbjFWnVY4Ndki9/X13UJV5yB9lbIIR9+CkGwXjfEAZ7X
Om+shDHW1XkvDbIGoh7jYvNoX7bqghDSC1APno/aBKdtr/YixE9dZEjGqy/pJJCz9RAlmDAqhuTh
jXI+dXyJsVLp6S1NNH2CWo6sMDqQvAkhVGZO7e5QeYjbZInsuo97i1FFbIuQlmd+m2KB+IR8bAtv
3zaAhqJElwHmH6bbvtzLvXbfgKegYlyiqIQYwiSqaQWLvzKvDGniW8A56dKGYwgAFB17qnonsxH9
7J2Q9tPN1yhRDS/HYZ/AwcpqhNY4q3VFT9WL+TUYsNsUeKqJuUNaPCmX2n9Xg/M8Uq8nF0Fu9NEQ
twcZeX3a7PpoVIwmFxtsgay7y/zBQ3enB3IiLvIReUH8nK9odnkUkwufV5Jix45Lg7LwziKueNmG
SBRbIB8rvsMvNDUIdZUgR13dOCvh7Jg6dKBpr7D2gouSeUKD6TTBV4CdhahVTjb6oDGcwhu3wGUh
btFro2oBwH+Ls05CSwfvk6BVFf7ZzVNVrna6bH0/oVPdzC/hqDeYmWotWinV3Uxpne6YcXfSe/IF
ElV/qkP9y5Qgy2279UvfoyUnvvMLa7Hd+Lo5xdrUR7tKCksnvl8QGpsRxr2nPYSX2C7hW6BMfak9
c1+79tES471dm/YBLEx8BkgEAprI+zrq93LjHSjoTdQhSfliOOQVo8FjJTXw2QUtHEhy9551aANX
i/P6OFlR8/MOWdpenSH1WATYOXUaiA393EyoqwE+QVwiiEPHOymaKlH7u16QxHtZTbA5hOSieIcX
An+XLN0ABwxRMglBIZp93x1VKN6FkeZtvi87ShnTSXa/QInAZRX68HuRyx9T4uv+qxsxlSDFQKfp
Dch/r8lVq/cPVNntQz+S7Rwh+Hax0AMPk/NWqCR9BIbMd91yxpyIFUu/ROISIfYZAwcIJqL1WDHj
zuOfXQuQCvVce15IYmmK8e39Y7xbGLKkNznIjQL+7QouKq5/mQLrHcy8hg/GxRPI/wmAjJ7R8PWI
LqTdRHGC4KNvZUPq+hmjxhSMPQwV1KqDJ5D0cK2E3tmCCW2hTdfRwtrE7ga7cGSKXjR4+qaYA62g
6gXOJnGKnYuUobkFFGLXIGJgIivSvZPN2RmEwPI9Nos9IcuIMYVN5528aeIo/CoCTwG+WvLGh+A2
g2PfJ1F24QRWL8Z0kxwiFs+RFiIfoYCAL9pa0r6NGz09tkm7GmgXCIaN4DMPSENspUZC/QgqHgm4
qYOWCdRNRyaNtJs/SEzOzCuMcbnrkcEBzIgv/wX4EkQjEx7ojEQuxLrZYnjBgPT91CH5Y0YKQVJ4
K0I50IkLunmYEed4i1yvF00y6wGZnphg5ANGYrRZrUjVZLWlcVcqh4GNuFxmkgn4VC9YvPcCMzsg
Cyf+FxZ16M+ikPSQF2w1QabAYBXQkpBr1tkiMoK2OshmuNMqY7wB3jWZGPRb19gCOMxVhasqk7Wf
71YbhScOMQ3RFHDhb43UtitMOMgDA1lSQCWmZ+QDpyWXCHf8slUx+n7U3O8xbiy6VKwZeIaJYNGd
wdA+nle1XydXAHqIALnoZe6p+eAqKCm8DhnmfO0IZm4hOYEO2DE5DmbmR6rYsmYmhuArMJ8ee0mQ
XCUGF3wNMBkjgyTgf8Z6Ks5i9XwI54y/LAsQQQiCfYTGeRKQkmYCFameIeC5YaaP1h9pEfJ1SEcX
dUXHRHJINsxvCbdluezRst47A3TTYI5bikFAW9ZCbkOaWjWf3YQhaAAjR4YMzDjzVPkKiBq816wf
N4GREPMEFxwqXrCQ6BcM4NzulBEYk4ke+Z1a/SjMsJ63ADB985QMRL7UPgInOeSUBCBjXZ0BRpAz
UdVURrheEVOsOWYxzCuiRQiOBTvBG+yhBw+UqcINkY/an/AiDCubjRFSmVia+6FcuQoPrfQQviWo
xVUi16dRS1p6RBezmto3okZOpm375b6NouCCRWKBxdvgZomW28QErHy00yJrvEkVGHjAQdn6PYa+
LW5KR4QQUDGw9qIEahTZkwkF1Cxfm46H+xFzItZCTJZ/W+Zx/QVD4KAlKZls1yUINlqumo2/Ql3/
7f//of8H3A1q4P9u//OvEo/N1V9/HBb862t+a/wx9hcpCEpiBqwQbfzvxhrGQKOxxyhQDPL+Y99P
k/9BBCVAmUTRkcM7+6HvjzFAFBoC4RANvhtr/0nf7yc/8103vxoDERjxYwTbyc8sYtcuTetjTNLR
IXj/MrfzoHKu6GpRuuFy3CLdz6Wa3IMcg33N/pe981qS28i26BflRMIDr4WqLtPekU2+ILpJdcJ7
m19/F0rSXKqlIWPe52VCI5GFKphEnnP2XjuPx5CeBEyXSNYX6UjTf6MtbbxECXf3piwzFqVATr/N
PfQmnw8PaY4zaVb9XekLwfqYf7VF628tapSLkh7/frGk2rUzLwWmdl5yiArHeUz7qbya517f5KnD
xtxH/nPwaCPaYcS04IQsLtsiwsDPyuOwwVgI8yRw28u5AVvgFtZq4nHS/cSXo5vYuvXR00l0rATM
xjJQ9qntkq+p14iXJC/Ek2pKCmmsIfsBcO+uBlCKUburb9lsMdyeu/uRl7RDX37D0AY2aWze2+aS
XQRsFreLQ8M0VWVPZZS91zi60WsH6NxLqfsd+jbNYBDxcaM5ejya9641r1qc/rqvUJ8NpnmfGP5T
NA7XRsReKp7Lx6nR0IAmmqJ5xisJDeL6P8UVIqIr269fqMIxaxn9fMoW9TUAmeg21YhLzbpnm/C1
ccaUkWT1OKdCf8nyUm5BR8TYRuuBWgk1cJJQ3XrgslhiIiYdmyxy16/QbFyHjwaqApJGe/LWyoS4
6MeselRdkH+i52B/ghRV7q0yr8NGRdaFi0xwU/Z9A0ioeEcBcIc+TR8iW4AiWprXyjbapxo1NHyc
yKTkrnP6t2Z9l0/OIfK1v/Gdvrldxrh9sTP/ye2Sal/NKDewVqsrN8q8nfYC4xA0rr9rc/8517Vo
UNBMz8qOVkoUZuXQU11xbwbR8E3Ipi1Dr5HWfY+69qZIGjYikxnjya1WTFYel48WMu4dJjhQaDhb
H7q8Dy46n+68ZcWQVNcCJk3GBIS2GNn3zU2wb5k4ZEdVG7DQkqXapIyrN70/utWNaczDpVKiR6WF
6OXZs6fkkrmx/Grzw7fd0idhQSsk2Tqcy+rC8KEtbCxITpfTAk/gWKXS2aAW6Zd3BrZa7P2WGuh9
CbzpOjdbJMKqtLNd7iVWuzFyhd8vNR7/1+g9w+V/sdCDO/ZZG//zSn9VDUn3YwzNirL842/9sdbD
ucFrRPoi7V0kLX/h3MB2Rv4JGt53ES/464r+J+7GwqiEDg37kosIHZn2v5u8pAv6vysGTZOoBxDP
/81iv6ap/ah3QwBn2fSeDcdzwOj+TReaLO0EdAHKqlNGns9IWBgPkmfh2h9Zi6sm9VctriffOuFF
T5Tk7RHBYnQSbRKdutYckSV4xhU08nKf2XoMzRF61can2HnyayoaL6bugsjSB6ERp/MtdfXwGyJC
1jGGRZ9s1kBEGrSEFB2Xa4Bl8bwtTW/c8lS1oaFkC7aiEPpQNcgthnKYyc359yX7BxXmB4EhZ4Bs
YGRYnIbAg0a0/vcfBIZIw1u6kHV9nFtjvnOpK/aKUig0+379XXzvnx/vQ1f9fLzAohTi/Y4K/6Mq
zCRKYMaeWx8n0VqbWeVvSk+svBHn4OdHWsHcP2gZ1yORZmgQouc7eAs+Glj14Bq6i938OEVNt6W8
BZG/OCwhVpQ8jmZu75c4jR5+ftB/+HlYPD0y+riZfCnX//7j6ZRmNxVllx+ZyqPOEwOv3k4ik9sO
s9Mum//+aHST4LGyX6Hz8kFipwIfdHKRMi2Uk4PbuD23Hlpjuh3y4OnnxzI++PrW8xngBEFBDecW
dtWHg80Zw80ik8mxieec91UcEaXQNAUS0dbQm3iJ59uhHYyrqctASeZeX9NbdH/lS/77GXZgz3rE
6YHBooH14YZF7uctxWClx2ZYx7QzyI8tCJzoKXCh5vziBP/9HnLkOp5atbC+bX80FbRNkFs9PZNj
bWh9X9Eg2vaCJ7iOaxpiS5cgZPTKIPN/cdx/+pHIyBl/MSDzXPlBS56pFHKCW6dHsEYj02eu5sQw
dNqUCWyVn1/YD8ciRYLPhwEmJZcXaduHY9l0BSBGB3jPjUZtm5kidVPLdrlUy2Q9//xYH9bb87FI
4eBU+ki+kdZ9eDwK9sCt4B7SC6r/bRV5QGETazS2Pz/OX7Vxzu/HwaKBNuR8u5p/Pc7g5l3rUiAf
I8mmD3FHyo9C/w8sD9XnY5wktIlmeOY0d1qoDztZqPgX0u0P9876HWiXstBR5JirGvCv32FcjAy2
Ws93GDu1rY2xoSughbqOGCCeKuU72861ll+s5+dT+MOytx7WZAlymY7iOaLI+nBY5TLLiLzkGFNm
fG5Ttzghz11u6rSM94hdyw7pTQV9YlpQEsHgGZbxOMFM+264edN+q4HHn7KojA5Kwu2NEri9kU7F
/c+v0D99T0fybl9zswEF/63MYtQw4QERBxST7tvCDroNR1DAXCLwhu4BqSzDryVlQLcTyM6vJXqO
fGOVUXQcssq+DHq4TnPiWzcrxcO7cMe4SrcVCLVx//Pv+ve71gdEQMFqOOxI3I9fVQIeq9AsJMeC
AQf9DuXPGTqr7lc06r8/iT6D63VxWyHf3sd3YyIQvkWiS45YFPR9kGis+CVz0Mu8s53fd7X/0d/3
cTnnPsEF4fkmb0eHOvej/WbxO6cDZ8JyThIU7KWINmleD2HOo3IRmVDL6nlaLo1h9r6IokSxVzn9
L07saszidvzr7QpzQxL36LAp4Ot8eKvkbS1Mnozo4A1Tuxy93GQx7QO63kc11PpeWK58c+IIbwj1
dLtZ6jhV/HOGAMilt3fZoXk/BcOw3PVjgAGza9K6DRvE1UloZoW+zuMuOsVJYz7o3Irex3nIP8F4
0Nc6bxFdgzxxH70GD4xZ+M7l2EoW3A7rwcOZc+HGNQREwzeuYnqOw1bWiXgS3qTvaZ5ZzCbLGKpo
K/vXPFrkmxZs4zoMrKBN5jJ6L1Dk1KeyaBhylGMdHXRngLZJvXjAj0M/lz1ClSGHI+TAfo2DyPhG
0JH1PFmr72BGN4N7e47s93zs7Wlb9LMV7zo/ja+VxZNtOywtRjsmb0PM4l11ynlXlfDNsCzYNq49
CZ/EgoShB45a195PtmQzVHrMS3ygrjsUit4XhL6t/0AaCfcbT78C7AvbttnUdQumxaQxCWVq8L5o
O8LszBDj2lv/budUfA0KfRv/w6rY95JcPAWVtVzznsk/Nc0y3Z5Pb4QfAZpzLO9rC0zgCdVpHh8j
Q7mQsmQRX2cKmSvu3zitmT+uqxUGbzRzmhWKUbT4WtIOVSHDBwMocY7Yll4J5w5ycdKFrZTxkz0n
9ueBCYxAvinLOyszPWwjNp8DKQmlcV8rOEFe8tZKRvWMpVBO7AMdrFonIJ2PcOCtZ78cW3MjTM5t
YZnJG2EOYOTayn5NHVwFGx4a+KtRUuh7ZxJzT7BQO9/JsZmB4NpjvPVsI/kK5ZalSRv5J2OVD+ys
9T4spiqifZ0ywmS00KM5nuHTbWlx6otyzLmXvAIappoWQJgRpRdpFt2o7wtHYLzXaLoxOHU0x1N+
QLcp0knT2OcG28kurl/jFaeHr5S718ls4JtRPFeHIaZicJ1KYNanBwLwmamaEkBxGN3uAtJCtjOz
qFsYR2jlUrq7+EWrHV0lrNqiau9VHydHufJpJgWpJlmZNa4JvcawSn0aoFQeyNSInlTv7aqVdtOs
3JtlJeBEKwun0N4+S+j9NwS67OVKzCH7A6gNEB250nQEGpqtXAk7KN3N0FipO8HK37HPKB7Oqvkp
AM+TrJye1AAQuZJ7piGuTrhu0Y2Lod5kK+GnWVk/zFzbMF75P8tKAjJXJlDv2F8Yn1jX5EXdtnCP
VjnfvB1XlhAvHOvCaZJnF0D4blmJQ8RrhcxznLBeaURZUMgwWwlFMdjCbbBSi5Igfuji5S2ozdd6
5RqlAp/K4pKfY67UI3z7L2jdIlxttHXCZYavHQ21+ZWR1Al+p4F9KrmJV5ZSZrtP4xhdVqWnXvra
1LvYXiAv5QULsL3ukQpzuXETy7ruddfcG1iqsADBb9Lavcq8ZoHpZP+BeGIRAfjUSKQsi1GluNGj
kZHMstKhDJzrUNBB8F0NTs4XqnJ6tJtxMfUzs1brYp7yiJHMaAaXDAybWzZKdrydXNaLDFDmc1sv
6hnBxvS4nOlVFSNjtUEyu1xnnrZ2UeEy5M96/3taJO1xxhRzjMHpc1B20detkg++M00P3rQsO0sP
w259/zhY+Ve0VlI3xR3RJhp0AESxoy1stgJmVkVhC5pLZWs3LSvBdblncpddoo+1I94Ingq8Q51S
+gzcf9tixX5BmLT38NSQILa1Wdx2sv+EqLHZGhO5bPaZHqbyimFkf6aKOalZXIoVNVau0DE5zB2j
/0F97lM1XSJz3/YrpCydBhJ46DsGX610xrjrnIlmI+vksQza+GSdiWfmCj/TY8GNmbJ3oETIxX3O
BG9XLO1LuYLTZNGPXwa79N97KIULzFrDfDILx/s8n7lrckWwLQN+v6ga2I+Vc3OotYZNKBr3vl3x
bfDWiTZYkW5U0MEhmA04b7UxtL/VYBp39Soganrr2lvBcMGZEWczNCRrC3T2CpAbvByU3JkqF8FS
p/hfWXNGDHZOJMiSjT4PTlzU4HF2Br3lJYyXBF2A/W3WK76uF3QNmAJvfVQTWxBLu+jMu1si5eyn
FYLnot+iqZnYz9nSVXdIRqwNwpL0iJjavOYMJgBJxrAZI2M/OmD2RFBeoxiUYVQE5p1qcjDbjWdd
BSugr601gmanMbaFP1X7fOX45Rpm6tDzk1homnA8A//8M/wvWzmA8VjCLiyn1bfRRQpI3GzdDCs7
UK4UQUIJK4ZqZ7jgcgYNMgHO97SXvS9OhsSen6ZQ+jt+tY0iZLnLiizsKcfRF0zDfY9qBBvEmW4o
spJ3uo2Mi2Sv0bmhYq/3WeF5FABGdcpXVCIoj/p6Sov8rqajfOvjHj9YTRfjFQC0WKzERYye+NlW
CmO18hjTofT3thqLtwx0r7vL6qD5bCtEgwAqsvfAWcGO9cp4FAjPd3Wat5+8rv5a8NG7tqkIeggc
beYhwsLxVUINnVgEoEeqegVJ+gZMySYuna1N5telETGGlujEuOIJQzjz2ySCepuArCLiKLC6XQkY
5tpb0ZWeUY4nTS996we8A5vY0vtl5VzaftbfGXLs3lLsNKe0yXlrsAi0Z0eF7TWZ89zLofS6b65N
rbiRdjnH77FYGrDAHbMLZfclZVIv3hs3Lq9nXOE3CfK5Z6Gi8c1uE/+LGgIMjyXI4Hw7S7hkvPaW
Ar8OrgssxcK1l5NppoHaFe74eemN5EbiEdwKpIT0sBu0DsmUGSG7KHWzMB/e9nlDVwPExtGp8tni
W/XEOpSpvKZrnQNvnHhnVOayFCFKbNdld1nFw8ZIm/lg4Fc9IZ2oB4SV2GAYQ2v16FspQhaEIcPR
YeIrQ4PuEDOFHKo+mD/xRHKUBOpWcd14KewtWfenWifDt5raiAojJo9AFJyF1k++Rkx3GeGwxbmO
vRpJime288GVVvRpQWD7KsxavJvuMF2R2aGenFKnoVHxsbM9B4hDE4Ylg9N+jQDlsJ2UhJh1yTMb
Y2CaEZ4R+LoPrvVJKY3NSLO8gijmpiogOZQIEHzx4OEUR9VWEmYGpQ4njbtpSyJBSKErNjObEyw/
MYOgssVQQ429KS27Wp2sb1luxmUoqJM3Q8wQaHHVwZyFifJ1+q3XVrCnlrfDpjWDi8zwvTAr3JPZ
FU5ooAbfFM5w4atAhQRVYOGIuJ1lOhvgeAsI/8arXqkBcTX4eyT/2YaYACQDfTI/Nq4ZgzQgjiUt
x3fit9BD6KJEkzPiQ6Cxu+voZsEvXvJDIGkPmPO48Dy3w75G5/+W9QTRUOPz1mEjdLKHyt7BkWlI
Jem7K9nP6VVmYBh3UedYbLhCimp320/z7eRKYxPbs3tw2iYOZTFCPm3qbT74QI7YCt7NBubzPgf3
6ffdb30rql0tKr03XDxWRRN8bRd8ee1Sg/Gv6R1oJY9IRe4HS7wmeJ4gwoHzAVeLXPBUiObLVOjb
IYsQ9LrPdRuhI6poGOVJf4mb5z1t1Ceo8g+eWSLmzTAfp/lrIJM1woImpdcHb8xYu1DD79oGwnCe
qxybgazMtxnfyCkXikU+No+5C+gISNBFOtSXc+zBIVDuN1wONQADutobB7DJTk0D8GJLfyNZ6Ygb
w7zAyZ4gmwsW9VnWndKbtvVh9Lb1iL5/2SRVYu0NvRub5GUe5+5AUOyV0zxLfxyeGh8lTdwljwSw
xQdvCrIQAObwIswWld809oeRGuZqGFpxaGccVsJHUetYiffiIpbdJ/g1/G0XT+0xaVzao2ACKCe8
IJ731WSwhca+awMXcDWiZ0e0F3ExP5AyGXyXLgT7k4AtBls2Q9Am9+YK2r3sAeB2+DPicb5jFrV+
ntlk6etC03micWFE/VExkQwuMLbXLfgs305Xa1BuXJDZElebjP3QwcPeJm76ofeSbQdUGDRWQNPU
7SZKzixYicgmISoqi967yOUB5KiMGJCaUoiYPoXU1vQryiLFbT+QHIFPkEEcM42lGqIvA4aMXQQW
66KsTAS5iZ5vGt5xn/wmWq4FPC/coJ7Y9UvjyptUOMm464OFsmPwWJamDidRiUSShS6Zx99SbU63
qUu8jjRA7xsK132cTdEXVQia3IqR/4PROYR2OC2ViNKjfKuqyXXgd49rycsIeAljp+4+N+XI1iEX
rtzXhtUe2dvz0SAdxC6uKNDRqCh9cYa1ysntv7p5YW6Tlu0fBLD6zmk1tp2RFJVaEVLCK/9oZh0v
0s6KTlbs0BToKPJ9REWX50nN+XhjbYvdglL8GLmMa6kTxr307OLl/EcCvzAfkLC5j/jcgr3nIC0x
rax+7YqeGmxuTboEvjXdTpptj6DYZNajSxfAHSczaWNUc3HfXJwbxXU+M0aZKx9bJX3jHCo6A+4k
DvYi4CtiEwdYoHtQ/xhfPldJzw9ISEncsI7o+47Gy50D/PSlGCRXvcwk3xnc9bF1yvkum9nvasID
Dtj39DVQ+qUPZ8nvQp4UPdUOZV8zxnUVovRp9mzVqO2HIffa7Zit1KNE0xWhecliMCAHiGQbbAmo
dJpjFsmi4P6XWlwFlapfaf4le5mldBR9fRm0aGiZtQbMbnl39Ez/kVhf9Nk0kbTS9PLGMSbnEksT
EzLt0LyKdHY633ciQRaIoluw/e/zT3mb6/sYJipl0izW7xfXEXNeumsbgMf6Ph/Wc5IPTNkIRbzn
Ws0QFkZOG03K0DZqfW2WRrmv1lZcN8Cw9JZoutU5aIcKlvoFRioND5koYPzH6wfmqfsIlVfs4M76
2zqv6Od7SHoRr8qXQvJXstJuj165/teq52wZLoyS0LC85Xrkg3ZIxfCONpOQL7HhIGzPAJ/jvea+
jwXba8Ojz7o9N54MYUbv2rBpKqXcTZbmQ9NZVK+0Esl44XU+PvfA+q4CY4pOYxxVr8RoghOKYh4d
wqe4mNbAbHLqo1NUG9Vr5nX9ERWCsDYLyUIS90ceGQ8UB/zC0nRpf0WKJCYUJlO5D8rEvKJuaT/3
5DIBPyN+4jRUnKYRV+HDlME1Oz+wZpfF3wsCP14bQLg1r/JuPOX9Eh17Wq6EnfmieyVeIlSSjhwB
pin6vjUqr/XfBnBWYQygeVP39bdS+kEYMMzbdyO4G9lzdXp8YZ/BGI1hNJBA0BVlsO/bsd+pyl2u
LVrg13UxRl/ayVmcULvauMyVadzi/IrgE1t8857Kx9mWLIfAgR2aH4xFfYww3AVTTWvOqR1aCo5t
A3TzEd4B7R+4Szwt3+Al16+MIgXu9rjmma5aB5M81SmSD9ZH0GPlXrlKPK1Y8XcvqvnBQb/eg+0q
CfGcGo2cMkkw8q1FA7UErIiICU2678bjb4B7LDR2kzG/kJI6f51HnylUx4a8pZVaK5zemIY2Zp02
V0Y3ljdwbYanRE7+95rIkvekmoPT6MT5slETbyabqKKLxfEWWPDE2x4Jvou+pK4Dd7drrTYirY0G
9zavk2rZndvc/1O0/ULogKKYrvO/h+Z/40UANSh/+9Yn2Hh/FLX9/tf+FLUZKNeIO2TUwx37u5rh
Tx6rhdHNgTRHe9temawMq/50s0FkJf/RBLMHFsI/d7//cLPZ8l905ZHCEYoNrM7/74QO9nmK92Of
nTGYxaaMoTSaT/m3aZSDRDZwsVaSZKuMrRkn+S7WZYCZp39Z3OzNl4ij6gptFhqDIMxS9iDzvGQn
UgbqUPb+kz+yXRN5n13TQb8afRs9MuQSs2GOn0tBPZLyPDLHmZGmsdDbViG3zaoai9m9XdSBgC3p
Ii1A8XFfR6PcSmy/xPr42c5ovHmjDI4plBwJMy45pmzkNs26l3X6OThsipsaBhBhEG8uO3leqPzx
zEB0UY1ee6zH9oXQ7Rp6/WhtUiSruyLyPolJPhCI9Ta2HN51wM1W4EhVj/ag8pLQc817I/bRf5f8
Hree+51smxfXSINN33pMyVaZQkm+UUgGs9yOwjuybz0ibOt3+F3rkPQwAuhgv2nKcTMTAAVcTuV5
CyAbPjQfOQV2pp75CZwGgt6KpOu2UcufQrSLt2Xdk8SR2fECNKtDypYY8qvKt25DIAaOmPvV9b1b
/2ZqR4jUA2bA2uS1qRZOQc2Ieuf0hr5XVX4fLPm4w9vCNVHauXRsxHTIwM3d0LAJsbDaoIYHpt4F
tJbWtSyoyveFNOcDghMT8Dz2uClbIE4HgHSiXBich+AJLU6/O4vbOvIdwxho04Xd+yjHGMsBsg26
pwgk11WD6i6sRU4qk0aeCK3f2lhEEm4nxyOwQoCH4CZJ6FoSh0Fnsfa4D4zFuqc+YqsrmXP7BjIa
dnYh0537MeFLqTSzj2QtBxdGSt46gRV4EEg42I31ehf1/Flm2zdJZxDpV3XmDrteGtLQnTlN3FhD
XmCzdpwb7uf3OchWuB1fndfwG4Q6rr3m/xEbAYfDECWMKL8LvZHuWlFwljqDDYLpsdlgdBKEbde+
nK93oXw2Ljm3VT/xe1XMLYPLh0vfEMU+uH5+koDbeMi5q13+rB9zd/oetwoxNSh+mn55RlJhbVw/
fbMMvghPHr1peCQ3A6fLs72nRXPlp4bnxCOW+jT5DBJij6cj8LoXD/xpCJkUQsrAzeTzNJ5PRlnz
UEyCP4qT/a2oJnNHTFRzyk2ip20yG8h1ZPe3lIHxAKylDk2ahRvGb2No9XV9oQvT3LXEJ26LlgSv
RvKynlTcXfoddDTlol6yGiZyTa8JZvd4KFEKQDfAmVEObKmY0YJZnZgDoGeUW0uyECB8zSELqHyH
5+wd12ByP8bOzfnxIvdUH6TBSGnGuImGlV4vHhHcKAWX28YIBa5flvtZWtluNNbHMPOr8HxtBfBX
UivLK3dE+aoMbgH4qkFoTZyb811+zgir6jbYdwqtIE2i4MK1aK1MAq3m+QZY73Ae8fvE1kg4F+7Q
YOT5tknAIAyES9cPOCl6+juYdE0YZBR3r3XiiMN5Msk+nHJ6MMSBaCBWLyd5Sxb+YTKyd4xNkCks
nh4JjiYsLBRVbFrZG7VDeeUlcr5xZmfvT+mbQD6JdheVb5SZq6iRJ2LQEqudw3MKWNm4WpCgXXgu
NxkZpOWVoBcR6pLlC9/La9mxOBh0b5LZ3gdxzjZJkIQWGeir7M5yQw8f0bZtiVttzI5Oo4uO97zV
nZNCHmTlWDtB6DGaUYPFbeLSCY8tVzSY9ySw+XttlFBFehYTbBJj6DT87GjkK0zD6qBhz3MofFYw
oEPW72uTGQC4Pz+0Y+KOoWCbxWfHFG/cEq1j35tLuuzdSABF6Kv1tQPJbWlm+IkYLENSMWAtNBLd
s2vPN4NHw9N2ODWEpq8xTGNIiHS2zQo+cqAkwWNIvixUDooz32EJtJ2GzDER3ZmGhkZakQjpR817
4/GviyHd8dBTpCasJzZREgz62m++FM6uXOm+VeN9Klbebwb4V0zDjbeSgK3JV6clmUHYibzLja07
YMoys4ltH9CHFTWc66/EVxR4GtkRuDvM39iRtG7TNzOt5q1BbIITJtJ8chRzqs5H0Xy9qG7AVULe
LnydCMIx7hUMaqlssBBSHN7FynYjvCuoXDGVd/OYhguenN28BCDlNCUxppqmESfQd6+ir6rvhPx8
sxPCSjbKmrN3wNNCu6wSWhPFE8zToS+JKQ2KbKZ10wq6n/i8eOZTkL9bxatoi3ggug4QI4iL3Cqn
7iYjosRj1EH+56FfdC9eFsWmOwYQm19FcWBhvmqxDIcNYUrJjTO6Jr5ls4zEA1kbtAo89+mHrdg/
6BdXfcCHfY29Sl1c12MXj2Xwr3KXPBCmtqsWCEeyLHuyVt6TjJeLVfpPQ0s2j9Pz1NkJd/rPj/tB
N4l+CeYefX5puugoLPlB3RMwlgRlXQ8Hard1seMZtJLsewmnZjPX2fvPj/ZRGXI+GoIwlJpGIP8m
1tCTEgRClcMhX7hB1p0AHQcBDr2Tv/+u/xUBvygCuJom1/g/VwHP/Wv84/b/j7/wx/7fkIDfHEn0
gXTPOAv73zQLdJP/Qt5kBqu4jktnIxT7Yf9vGFAmPC74Hxt/y1sJctKSDht1xKvmfxXHcJZ7/fB8
0FNkCo7cViLygonxUQVbNVUSV4u/XBOCKTQDn4lW0UXhTsEnHLDWMZvnTIejUvVl59jdd2NZkv2c
gCVcmrI9tM1UAUOsYGgOQ7ArEmN+iJfFuQPO1kl2MvlMtQ8gfJLDyMuycMl3fxDeMpdNOAQjXf3n
mBhhDKDQibChqGlkdyTzSNwGhT0ihGvTlm2VaTCreLdqbyESnH4h4X9H5Q0GBpXIA2AM7t5vxkc4
DtJ+FGXlrS+h2KTRnE7glTiXtkU8TAQOicMyQqol+ZmFqVYspF76h7Yg5hFzb3ITFUW8bzxTW+FU
utFTWZjxEw1E68CPglVPvMQbZvTkyWcr3mApiNN7xE83/dw2R7Kx1EVcscaiqCRkvisiKFKrb80l
mSkMqhFQATMPTZ/9lCpIO5CndDbxHpwmOTaXpscAwlixVPNNrLJRHEFPTYSXZUItjwJ7vGZPq7JU
XUR2jUF2bxIZN+zHSFZ9czCkitAAEJk94gx9cHM619c10DxoIMxJTBjCx/Nt/r8V4RcrAnJnn0f1
P68IyPBef1wR/vgLf6wIAUG9DuwYG67i+nj/0Q0IXOJ9zXUlxxTPvGsV3P+5Glj/wsTGYoBZIgC8
v9bw/98NgEazSvaIYjobKf4b24NtfdDHMtZGvIGfDkcy4nPLwufxo0x9Kfp+xK/vn2RTzJcihT82
sed8IP4t+06MvEY039u4h/I1qD7DNXtjWUX7BY9sV1M3duLOUB557XG9jHc2puNPmTYjGH7JPH+L
+yRVR2xcDfmgJfOqsJm1uiBakDjGOfeYV/bTPSQLi6E++3HkeeRZfR/Hxbkam8H/hHIpJac9byFZ
9SyRy7as5iLsyViLAzs5js6Y79LYagaEE4FD77Ow3O84UfLfYFMcFTD9mzSYx889KREPvCmRLwyo
7957Sxe3ZAxcZ/kQM+Ysk/SLjqzmFcPU+HlWDfBB5jfvAmURFTBjdjC7s8e0Hl0cOR9Wd5c6ar6G
0YOXPGjt5d0rhLivyhQvmjcySx7p+h5du/ZYfjrfSPCdW/aVGadZytBSM0+cES8xsgSzmeO32Dlj
FH+hBFYz2JWCzqnnWB7udTd/XIw4vh0cxscVka2HZAKHqHTgnzAfMLeo4LhvNWvuYwHmJNnrMs6R
zBJATv1kQHJnplsaaluCuvm+YLyoQ+wengzJ1hgu3YDgMDPKmtMQZWyFO4Zfq9XYBVk8B5ethsjr
pAttBhnUPm7xKkguotEbHkavwH1LsM8hE7J7i0XkQ8RlyF8BuXfrx4YIR5JHfMFEbObkBDnCEQFl
5NbwIk9ufKWxA5MLMoTK8cYXMn5QwAz0Ey5JafRWpdUy055QXnDCaxz1W1VMKV2Nsr0t46EN8Xw3
jGldmJD2NDNJk0nXn/q0WDMj4lnd+X393vEpw0GuTnyqAcLSJ3bbNm8q5gMbKr3+W9laLjUbkzSi
Muf0OFpls9PBklrHunRJ1UTffedO7bit6tK5CITVepvUQn5mVAF0iTnBaQFQX6Wf0FxF83gPVI3M
yp2hRd/vPWNMHiZKtrvCJE8r/87VNdHQxUWbcG5nu4wFQ2TdEiV9w5ixiG5U1wTARCsGLDYCocmZ
3KO/GOaz8jlG1DXbNNePdjdDOS0twwlRagEHj0qjvhBVBOSOJ5SWlOlByLCzi67I0DWlWInWUO5a
ZYg06SqjUqGs6WRdUMMb0UWKNpDKk45KMkMxaZVVoHcwLs0+MDAlGR7NMvuB3c0hn6RzpWubNBfZ
UnzIco1/aTjvoOjqYjNCYdiWfssdaJeNvBHwj12okwPSihYOSZLqHqFtC3cnXbyjNQfT1WDpZDs1
RbZvnAFsd1Xo5tLtmuFkpkPxsBiQEhkPu84eeVH/IILuXsc8mBm+du1bz4ZgGcj97DvmQHubgovc
VEnaPYnBzG/yafbCrmTPkUC1f6SfwarlFxBvgg7UN0HEM9F+oJ3RZfrhaNrgcofszrLLT4ENG2N1
JyHRtQ5prx5Ieo53BUJZOIVlGaaJHNGvdbl/aLVb0Btw17NdTU8Su+RWjktw9CpoCUB3x71vpuaD
W9PRYHmiD2G3zpFdS8GoFAQ4u5RuuHaCTO6aOYXRVDggN3LbfvEKTCZxRgbfXMfxyRt678nznOGy
ntwc0oLqWFO8irUDdGskvgFDIVcmzpS+lRlPb1Kq9E6PrI2Zqv1DpW37MIggvWLuHcw71akZvbce
wr6URTh1DnOeJGtuCjJz95id/cusNRmhBKR/qmS8mCO0zE6Aca2AnMTWj5NyP0HD2EXQAAkiVTln
27RSHlSf/O1vSbLwEvGtMfk/9s5kS3IjS7K/0j8AHszD1gw2upnPY2xwYsQ8qQIKBb6+LpxkFpnd
2VW5zw0XJD3C3c1M8fSJyBXAFHrQ2ywxmkvuZfKu4PL7Q5nsalVTLgfUcnNnht3q2w1Gbrlh/d7D
8rvPhhTja8rL/17gnrO90bj1St3cWQo45Fyl5jOVDNUvObvDR2Cl7urobh5YxKU0+vXmvurc8aqW
gRWq6YIprKju3OEmqTh0s3x8yl2nPYeZdL46kre0g5HvQt1Ocw2tTh4xgFl3Unow2oZ+5FM1zU8U
fPjhpjYwFmE8Hy60TKsLDcPJ0cw8utELWSKohhyZVXpnRbI45omR32N3DUK6CfC4pJz5sVMMNvLr
kC1n7PfZvi6L+ja3q+Qla5YpA5fjyS9zbudw9w2VX2xwE0dpE2nDraC/1cNY0l3ULc+OcuxtlxSB
2NDYNUCV6uVLn07wobNkuizTyk2rGFJ5v/XZI2UG1pOdKnu/tAX00Ylt5Nafh+yt6zt57yzcADLZ
rhuH9bTnia6/4hCq6H9aV6aE6zQDrVNukRyWbcG78uyJ4WEYZ1ncpcKx0BXM3o8gWcw+izDzfTbS
inIM8vP5m+vZSYN5uvVHnkSlGRZ3S0sKHMfQWO9GCwASCzRds/TWyw9chFDKypmqSZFzBGeOS7+4
EICPUkgsh8msnyet+0NeTumON2ly4qWswJY11YPTzUPsNcF5TI0u7n0m9f/Mx/+rfDAjKluPfz0f
34B+HL+X899m5N+/6M94sPUb8R+uuGTcPJ+b7p9Tchj9hurlYvEl5Bd65G7+MSVDgrC4yRJXM1n6
2Fy8/zElO/5vzOyRw03btfBX8VX/BmHdYtz++2rJRs8j+cewHFHp8s8BLnS+TIQLSXrcmEO2dVjR
P0wWnhQH0t8h75lOcLcUxqRPHVxX2EKwfh5J0w5HAfX14PRWfzCHHOfIX36N/4+dl2f/0/yOZMgP
x7qB7RMbIfOfUzNaIpWXyIqnQFE6fxfx2LgLF7x/m8JIPJoUxvYpt/BQU0uA/z11IHR3NHDXPN6T
H2HTWBhMvLAXu24O6uANcgAuyKwH5uRm0vqos2yAuIN0hctE+UYYV1ikzTuQwmgAsesPRnicaP2I
XbNsBlIM1eSW2CPBAYmXbFYpH3SDiALm06p/DImKzjHnBixEbLLRORSjtcNLidGU1XsfjpkYd9EU
OvdYsMaXqIXgNomeFWpU2SDm8Gv13+q5Nh/dxGnRzdDIii2bDQbHsPS0tVeQjqvz4LRQjHPu4NWm
GB33AdhQzKEAlU4krzpJjYPIF3Hu08I6jKMjv+fUbLOJ8HTsF/LGSttz1/ryOWhyfW9Fej4Echxu
gCKpszbYi+bB0nPCRoV/27vOfGnSDIB6UfLEBfTziGv9w3QKFJ9ctm28kqMgzyUk2YCmT7SNg9Fc
INhr3Aiz3OFG15c0WJ7MMa2gxQOb0kvUBBs5+Va6J0bufmPFgN+iy9BjPY+zdnTM3H806cF7BDbi
wA8O63tPLQEgEofW6isPYem8FCtuR1tGfrcs/Y6xDAfeCuWZTfA8TeYA6lmRPdUK7+k+OT6W8Met
ZODeLSvmBwgGYRwqsjfOAgRIm3iMmZqnLTFR/4Hfeg+vsBRkmQAIpZYTnSOSyueM6E8aJytqqFuh
Q+2KH+o/SUTlaHA5WPFEzgoqclA/fwBF9vfuijGqYaBRsAHaqKLpb+Vbwzvi9+7uQdxBQepWIFK5
opEoMtFbIJRcEVdwkrkilCJuRDfeJMddtQKW3B65aTAQQ2wq4PmBADFlOEMwfaxwJpHDaao+mU3T
J79pWVFOHn/I1tCVsUnCCD5TNFlfKabMtvUnAQqsx7Wvga2HWouj+4mKGpi3P+QnQCoJMutkK78Q
cTs5c4YnLUAvUS025E0A+jLc2H0doLFGfcWVxYnmGJUXIyRJEePZ0/SjbJAhcPhoAQS181pvp/k9
nlSwCAI/VpVdUiY6TJcTvz3KMwG6UmBQSJXtq9n2UIXCxP1eT+7kU70ziedl6ppLBDGMX9/Sl1dQ
GsneaWlhsMN8/XQhzbubtHITdWBCdKqYkX96CBoz9w5B2fqnchAvUTYt3wK1aEQh6Z6Ay2Ke9mdu
xJ1ltLechNOHyrhabrrQn6mfwEJsxSWWymibTs00b1opgi8gFujt9noMmlxPrVBB1utceJfMJhvK
s4NiYynaQC8zXCmbsL5Spzb1W3KyHCL1tuCidgc33Bf0vaT2nazc6cEXCu2Jm6/SXOdldYedoDtM
dpihaLaqNZgirU7FIKD9W5/jgH6WqMJrllT1azI0/WM+OkO70wCzr0k/9RejJ+1JBUVv3lH72T6j
b+Ixt8bcjc2W/+7zHgUDas3ZGZCeuEJQye5zeypfutpq4EQOFqMdTH1QhMyYHTz/jSfL8nuRDrgk
chja+Nsc4d/LfK6M987hjrHVfR892ohL+S4gjMyL0sHY3rtmHf0Ui9Of59qaPtIwq7YYUdWjNaj+
yKAf48I2xCYd2+xo2gWouKHP3JssUgW+UyWewPEvxSax/OxhDbq/tarOH9nP1lSAwDu8x0rSkTCH
9075W5DJLzAGm3rjYsHwDmIuKlIdxLoyasSsjWdpdR3CWrVIrZOXbWYIcRULooGeaj2QJvOU5K8D
bqR+cb5Hj5GRTXuCC/KLb0T8FWlkLhfYww61vYT4RUkJRT95/Y6zQZ/InibvqlQW/+BNxznPh7x0
wCXNJkhXWjEzerpMgIyorH1wsVIvYtKd7WyNKFr9GVmL6U8xpePP9f3Pl+1ohNlNbQqDS6rDD6ms
YIdH9zu84imeQjJCZa+d19wauhOZ4+A+cjKsvk793Ubw543olc6dNrpLkXD0L151Secw+c7O9RQF
Yw0byAA8adUEIcym23VkLG5nyOkHtzXw/S6Ltu8aPujuZsrD6dYjQ7W17dGO62y2N6PgHzmq4xfq
NvsHAQv5BtmS3IbssuaDuI76rpxKQmv1gliAfTusc8m3yijb77xLodu5c5BzdBSBCndzlmQX2SpW
4DxOxY0T9lpuPCcDamvJJXB3NAHMbjzVIlpBzUbexnqhZNkvhqHZ9X5ffnOHIOWCGjXOei1N7SQu
pEGidagogMXGEExozWG1HHAqKGM7KlN85DIrX1l08nJlX2lFU3eG6ZaPs+k/lToBDVfUab1zXEHC
i2CDc5U5pt4NZY72HVVu7okRq/1CSeqwH0ajjtvB5PVKqKxt+bAUzRfH62v+zFz9sC26H1gLuetD
VNTXsJfWRXKc8SmS88KVXcHiZ+7Cd1eFA1cYAtflV9axH5LSCXzFUGGoBYm6cxEmRsBKKDRYDM0U
QVAsgXWSwHlfP06ZOdy2cEMeAJXTEUdmwol9abH5ERXI21HKR9oteFh7oXfNSMPGyAS2fcnZ/3px
pKWUW5ChDszP2k13EaiwOGHt8X0qdA+StMf6LhYjOgeunNYB07PFri5o452tZXA3AmXjFBZ+0G6i
dvQvA55cF7h0RQ2BNpZVxC4KdemtBRV74hyhBadxfY9QYyHe7ALj+oMCkE8Ujoc+FpsW9KXJeyDZ
RXRWnVUheBK4UK/6YwlRXANKSDJqCQKX+autnPBJa8uNEcINufak+jehKDloEXq7Q9j6VXEVYE40
OeOgvl0ljVcSHP2j5UzBlz6BL9v6KXXBZV4a310rMSjTDfrm0EvBOtdIaxSkzFp4ZPQEonHpd9a9
nYPCOYeUl0CxDrpfQAvdfFuZpB+6sKjMNVxlbKQz+rT8jKSOiDeEs83a8j/Xuv/Ntc52UCT/ch/5
v+yQtz+n/3P+KeTPv13s/viyP+2Qzm8ICygWrsu7NvqrAALjz+PfhIFN6t9Z5c1/6B/Wb45vrUwC
Bq0Aff2/9Q8n/C3ij4Ong4eRCw80iX/jZuc4/EB/u9rB+DOpb2V/S0XdquL/Xf/As4hiQBjqGCkj
J+AgsNDNKSCEmyxR3o3GA6ieUg+TVGvm2Xhi0B4eso6Wo0NZALplEaHwCX/mM4JkdEj34smxO83u
LE3cnO56aTJA0UqTRj3xBG1Mt2lpZQ5mN/z52gYI7zfqK6nALd6J+ln1ifdEOSHOf25E7ZppqJqO
TAqfsoQD3GLpIjBKXcfJxQscFqH1KH0MDkM3mO9RaUGrw+RtPzYNuQK5+qvp+kWV7PjCCYj3Dq6i
vq01s41lWNZjskBcr6UR/ZK2wLvCnIKHGjS7OKUKnuCGXGr3FTTLsFsmBNrFJezy+Ysqlz6MRZB9
4/WnGt6QfDUIGYzqpVjCA3pNBJm9Hk9LWbhb8i18oWQ0t7G8d5Ri+3VUR2+qWPp021ShyYaT3Lu/
urm5CSMis/M5DhMOJWXgfluscAXfFMa8lznuqSlvSaNk1CrQipDndrmZpLMcRREyc8GtMD642HlP
IXIAz2YKGi4ilJF5mDzy+HOJrSpW6Wi9s9nEWl5iKoPiUAMvCrvK+LVkU7TVKFfnMtPZDyw+1JoD
Bzp8fn9y/a54Z0Ny4jq8hhMGXoymxm8X+EEz7VdXFxdLnHRtyN2Zjh5jJ0OSn82yxl+CAUt+GlrQ
oTbjUJbThZqTLDsmFWmaoy8H4ewzLyhz0gLkezElLgaRW8pqMbmclHCZi4dCjfuBAfi9I2fu761u
JpPEWwUoAk+Id/rVyFvwcIr527HcsrfMd8DPvCcW69WrMJzqKevE/N5zp7yEjRM9F0QT9hnXKj+G
ve6cG29Mb5Lezd6KucNGBTeLdDQvNg2xJVTEgdSQavkhP222xEtlc/CARm24FK7I+Iibm6YH7IMY
4XzAKRxxz7SdX5PvTBi3RF23lJwtOotTu8ghRhbmkN2WVbvzFpoVu73f+jZOMNehrwcmhSCOsxvS
Uj6SCyZos0wl8ee1tm0wk2vt17nGwjCFBwvBYi+qzHklZ1ce6pC4xab0mfhjPeSIa6Vlyqehdd+9
oRovtWe+8dCasVKpnmVrMeKR2KmyutZpsgxbJDF/n7MDgvRPUw94+eacJqHLwDaGgot11d5Lek4f
JJiSPbl2LuK5a7FqbKKNZfeETwPfPS6BD/4icpdz5vbruEx8bDtVnvOiWWMxHMwYHhOBT3RCG9yw
n+aDYRPY3OL5JJI+KL2z2wFGPD2iLAAmaRx6xNPr6ETFnQ6d8qYxJu9+8FI8sRk9cBszkFTEpmir
qy80IpkT9fkYT9oM3tVi5NeEUuHvsygKlnjtScy89EsXYZ7EQsIWyaLKjQwbu/2tydd8XRj/w9go
hKb3uq37pz4yu2I3KSvbjZly8nWvs7xoDy/cUvTZLeADcV7YGbwavjcf7D4wbQq7jBaHGN4MY0f1
hLWSrQYXN3ojd87YeBYfZW+iJw+ZKVa+D7qDqvYH8lDyLeLnd040KiPUdXUbQP1aUoF2yf3cmH3E
znIieAwbnNTUxuxHKiGyoKVKiPqfLQNb9uwHqblsdSXKrS3q4kYN1HBvFcsAUnk2ZYEoitBEIqUP
mZk2hDnrr+26+xD5bJ/apA9uIX0az6TG1lSMnS2AqzWuD5qcB4zn4SLuyTSW509T5SfEx/YVp5Kk
Kf3j82ShIzr5RRaYwndSSxjsFpJ7n5+izufQ+mSGiInyUN8wOVaV3TLIBzNPGNHCGNQpxzNCKr6X
gdX+o+WRKWpBva7UwDWqV6lyuU7mRIonI7rd3PK0n28lZt6ZSBTu/s+YlIB09Ht38H9cIv+DSwSn
+Bro+Ndb8Nuf38RXWf7NKfLHF/3pFPF+c9h1u54Lu4s8yF+AyJiZsJUx9/jkQH4fo/7bLMIC3F4r
kH5fkbMh/4dZ5N8ZjgBt/n04wjLmYT7DNMJ85hOaWvfif2EYkvU0zDWDdnHqBSvVlXywbdPC5bhU
8jYXFeTu3NWnHN/Cz2w0QpRYhJdnLxT+SS5D8lTVIX3QDd/+VTCX3NlC+hddsF3jCmlgNyfjTxjd
Eca+Ie3+jpu0vhVh0Bcx9JFxT/wqv7U517alJ1KSZdTy7Tork4QZPed2SMmF4yPo96Zi9VmW0H6G
aRofo8Zn1YbaWL6KeZrw9IoQarPwG6SoKXkdzcywNzSSRY9VFtaPwh5e/bCkrjIkxE3SNL33e295
NK1KPOrUYVXGnvduSQa9o5N+OANf4PxYVS+16l/upxSGVlo9j6s+FqxKGXtfbpz4IEAirEqaH/jZ
G+L2SFh7VdqcVXOLssB6Cj51OO0XO2W6iHMGXY0XsSp23GhfAO0g4lmWjaDnrtqeuap8KC5Ibgh/
+PbYCTqrGmiuuiAdqzSjsbORX0hZ8izreQ1fqlVNDCf2g8aqMOKBI+uZrbpjtSqQRVN+Jh/QJWlr
Ko64v++msmBzVGgAM6uOKf0oOpo41ACW0uCDMRpwzaf0OawqKD0c4x4DcbkFpGLfhYLg9rzqpkFv
Thd31VKx5Thfi1VfLSJrePI/Rdd61V8JxlG5LDKqB1gEjtdlVWp7KzDiJqmaB2MwnadhVXRJNlW/
ZqhDz/aq9/qr8osUYdwS8N6nnjm887tCIEbzje6pF6jfHSwWe2tVkptVUyaLsCATojOzeNM/+knK
O9Y97aVY9WiM5EjTxadMHa2KtfMpXvfCQsg2PkVtverb7qp0r3VBJSMO+ve8KuG12ap9iNlkg9fx
K5uH8KZZlXPX8bpbV+AjH1ddHZvyuM1WrZ2dPLK7WhX4btXiq1WVN1d9vliVerODdp2v6n3pFWzm
ilXTDz/l/eRT6u8/ZX8speNNk/tERFZXAA5E2Hh4EePCqLz33KrNN/as+oICS1nI6i3Igw6bQdv1
6kEY6fLRV53t4WGn6brD1PgcUTF2t66DRdilB6WC5j435fBo0321Kz1nQP9XVILynkSgoEh39RcN
2mMlwi4exYIZhEUW1G2nKJITEh43grmQ1YbiDqBJie41Rg2R1K8cI9393FTLsUl7c8cj0tvRaWRe
WaGDXMKq1W2DPg93bBf6OxZH6Z3IXHsNRDlfKqgZwBwNod9kkuGu1OE4P/l+6UBMaqiIXQorO3o+
3MJxUQ1tIWQqkq0yek/tuYCYd0XCU3FLI1VZ3xplmL6CMulpIvTbhI6Kvk84SfJuwVrV/qgQIkPk
7lpfnSWo4RSUXl7GxayM11RJGe3gXbNFAY+gY4d2M3IpBRymPXr0Qt9R2OkHm064NwEOCr9TZ4uu
31dstU19RYILNdMKhe+jtvck5lO6mdJp9mk71OYozSeq24juvdAq0w2Pg5ONJPiY0fPmDPRCGst2
oAFMd7GriCA8iUKn4XcXWAC4jQxhZvJealVMfbALO1DtewODTfFjDrrOKg+EDoXgwcXD7T9zwP80
B7ieb/3/5oA78TNtm79q4fbvX/LHFGBZqNccplYA7xptedV0//CMWrb7m0fIIQwZETCQ/zVB6v+G
BEymlIf1n+uUP8cAxHXQmixSiJcG9JH/W32IzuqG/+vOhMEEOnTg2Z4JJhrl+Z92JqUcsTGPUX5f
lJFTkLDCUIg7EkXqLoIp47Il7YU8ENmB4JYkEWU2G5pG/W2ZqHYCR8Dyhw9ZCaBFDnm5CnLQHyr9
5oXKKE0aYShp7fABHZGPzOkeHo/5ozY7ptlNIJs83AqSmubGRmdNsXjRGxqqQxuxWa2zvjjXRWP9
ctIGO2Ak+/CbYZcEM/gknYPS7Tdtm/LsHoLq0QunBBtlu8ROVJl3ZZm3isYZfxzJRYkao03VsVtY
HNd4CUzjW6j9LIbCx/qDmemW1Des3GUpLpoul1WBH79MAE52Lkf3SsTxs0cRhHQgyFbP92pckiju
bBbuO6fjJyashw9pJzl/48jMspueOx5GceplSIB/y6GZvFDflhW3Hu7JWIKpucuFib+A1FHGKtQn
Jj8A2mE9HumIah48BjPTBPv7mFdifk/mtmGaiNS4YaedPmE4pgiRhumk3ELmU6fcT7KbBcvMO9dr
C1+dq00irY7aRX4pufJZRW3tg8Ffy+lyp3ubhRZstvpCEmDEtG/IxmQv79GcgP68hDjvp2Ckotbl
LVEs+ap46kwucYHuKWK/CuaPYQQxcs9PssofJd0BMQtxHefm6GBFFD7ndJH9CgSNVRkGtKPMXWoD
UoeF/Xp1ReAKHvrF1fS3Y26L7XloHzDcifPcwvgz6956MJBsd42CHZS4LL+xCHn+j6mL6FviQ3Mb
cN3iXjS3NXJROpPL2vcNuo4LJGC+ms1oBt3ZLt0pJF/pIXHQfVvU6EO1ynhguWWftaelwViBesu0
QCtFmKNGjrV0L9zUaVbfZI0F/R0Om+u4MUyy3HkYgb1kuLVU8FR3Dcy/wCBxBf5CscH3WiI8c0Zs
diNM2vC2jtbr3RaQHwMTfW/Rxe9S8Ax9MNORWQVlgKgx18ZF8dCW2yTU7a3EdnpR+DBu/KSZvtp1
5sNElNO4m7uGYnaNWdejBMpuBA9838yO6HoE9ehRBYY1QCazttNCT8PRRBOngyTP73ONCLHNgIig
1vLQ5pOdhEECHGnOh1gU7ThhN+uUuizM8H1sG66zbTNezbhTNRW+ZmMImt0MqkXufQRlbtb1WAdX
WlSm20p65kGUwRhnKUWUvONcCiWKgKhtZQT5rUE9tMLUkUAD8yy4JlQxhdO7zXR9gA7bU29hysdF
DwWg3NH4buCa4DNl+K3ehriWSWu0jqRbvM9oa0nHuX3XCXh9ar1Gwh4LMcWDm3QCeIjp0oIVGQS6
j5xE85Pbg5882Z4/9NuctZV/qMzMnk4BY8PJIUj6azLcF4+A78XJPbk8qdJWHW6YzGKRksw6DjvD
unEkkMwlKewHUIV8HhM3KupdkXKaeaPZoJn2xWHRTngugBWVcQhOVF+0Rd4mwINI+WEneERjndlV
VpoY25zXqt2n3VLERN6cB4NRRu2dkSSrHxX2DfuBaOeEhRHtjJzQCsFZbT0zYuax6VQ2r3PppsU3
0QfFV/ZtxosjKvUhCdqIHcZZl8+aqxU7HliOteUbw4lGTwCZzljInc/oKm74H6jjtIDJVBvgSAAh
yS4vNWAsaXh2vZ1ZMwK5KeaK0jXNkpOrno/f1vOxFK/8W3U0ekGHesLlgYtd69Wje22bbqTthJn/
2QJV+aqm5c3lLTxscqmp60IBso9+OAUPvpdbcTokczzYWX8KcMqYbFbxLVeGRz9Xqyf92CTSvYUV
NKpNjQ/Luk50hlyXgU7wQ9i3zns/6PdUa0XC388XKyZjVGH9VeaAr1EVerzWKPm3y2zJR9S4QtC7
OOn0Ae07EfTDu9W8zMfaCYaAC5JLMVhy7iWnxi3eA2v/n3nqfyNDOaxEkIb+9V7l+af+Kv86Tv3x
FX8uVdYwDexWxgw2JL+LSX+OU6ZPibRtA9hGividuvHHVuXTQejzn2zfdU1shghHf4xTtkcDFQar
0GXgX1kf/5YExXH/T2sWbu4edEMyQOhZn+G8v69Z+AQaqm9b8zQxdbwpw0VIrubvIR2at5Qm97vM
wNmi67YEmRpepezUO2SJ/okq5qfeFPI88jBnnREsV7cdjdOcQMzBb1QQhm564+sYrMKx31KV5oa4
kyjS4aly3wQevAXXzUsbN15TWcFpsURo37KgNtsXWdG7SLa5XFoHVQEewDXshBmQXuGDSSyjJBtf
u5uE0AjWLKh0gdp0kxD9SxU2A1fMoKkr65xF2mfZYifRsAsyTNd7+m/t7jy4aQ6hbF09mOZGw1OM
djk4CetM76j96hKEZkJcWqtlynETjaBkB7N3GnOuTAnHZh4Uz8lMC4PaWAEpuDhrvfZr0SThj5RC
wyBGjtCSpS3uQOVvQ0nInsWqYPcy8C3IQ6lb+yY0HWLQox9lNwl1X4T1+TTLvYJuoXZYoskQh21B
+r/tPnSTU11bNc5wLOB97iYz9D5m5fE0WXF0lOQ8ETnqeLHG4trbDQwPe3otVqAdpV24muooPeJC
ZEfQ0zPwRnwFn/LMGBmE+tq64iabxvFNpnWD/0DeO58YvUYRy1ag9QadTLSETVTMenJrAzcotXNK
dfmq1UCIaaXzkRr7luYtI2ZSjk9LOMoNeU/oiPxKDYdqYC/oJqJFWbAPAQCC5X9US/7qV/YvMH/D
zbKyAqMyvSVZEWzrcfhoV6qgaptjOeT0auYONpHa3siVR9h1JjJLvxBKR8khOPbKRj+Px5VhWNbq
p583PrLMktxPEXxVnjHUcY4jjdlOEpfzWB5c5X5W4d7ZaAyxUmp10CTV1mVXdUnGSlzDAWwF+QiT
CEWe7xu9eJvRSLHVrcN9PtrqUDMCfQuzXp+1gCnc9Z7xyBqIku4i/QnStr3zjOGJCgb9xBRUHci7
EBXLu/zYlD4kypyIqNPSCbNB8NoP3L5OnAvZXmBi2LNkdLceTC+McdPP1ivr07CiKxPOjk2ZjlSF
JZAtCXe1W+U19S5NwV7iTQJQ0uJzlSsZk8oqf+OZpNUsuP6b0NbPlgdNU1TlqwFec1k5m7WEte4N
xhvwVHPjlLo4Z70XbY0V1Lmq1F/GhV2dNWyKEpftRqredzdQB8pLrUqCXP6KPxhF2McOUE66Hn10
ZxWy5N+0QWimTGtQmrdzrY2jXZojkRo1BU+VW3b3BJfhYfaU9N52oe1jDmTtkhDTklurGotnSTX9
djAtCqjzorXPzZgKHvTOwN/GG6tkrzMN38eVnWomSt1jYrJ4lvK2SKOVtIpXcv7Rdxyqu5Rq9fM4
5M3RHqZ5ggLGW0uv4o2ptz3fbYlPcBp+WT0UZWhYCTqgHsfsF0sktEWoyz2odrPvpltc2/KDvPJE
ZCBz0WEsRa1x1kT1AY9Vx9hq2AfTZuzqSya3ufAPQdZySmhUxdZMjZ3ncDtio5puzK6HXBwt1QGD
Z76xw+Ud00v0Sh+zpmrP+MpH6s1ecvAOVdliUyVpZvTubWHaZYyuVCC+5T8SGYo4t7v8tRYF9k68
tfnVBqkCvXRciOlZtXXf18lL/9lwEOFiv3Ru1Z6taNg7gaMubDa7R7byxlPpyoAh3svjtIx60O8r
VWZMMz7G5IiBubSN3s/VbF59rnrQW+FdpMMwMFVnLdu0vNm3rPAPYv3UltRJPyBQO/uk99hj91V2
CCp1X2VuvstneZwsxlsSKMv6LFnCzZz4zQMG1g9YLt6RiHb0XdjyIdBuNm1kSZGsEw7v/lyQNzIR
8mxHnRhNw7gcLQc/gtUNvxLmSaDog3Ezj162B+FprcV/0Y4keQ6PPFzDzRbnQTgD9g3Lu8Uw1XXO
I+7Y8xjEeaOxOEmWaSqwgZK7dnog+ak3Js7ObVSANu8scSBSIjiDh2s0cmotDhhRGkd4Jw66OTHu
erSKc5PHqvg4hvh+ocaUUOq54vOzRcde6wPQ4egkTJXQvqtNdoBR/X3uWgWuxRm2MF2MGCw4ubu6
BcsfhbZ8jvIiivE9zjEuvSiWQ39ia4wpzOh+6T54qfOgJUY4UbkgO+AoM6KB4RK4y8Ac72mp12ej
7H+sSl1FW++NpXGrL3ggt5UdNHc2k8mFTt9215hzsZ/ywSR17vlHwwuA3He4R9lqosUTZ9xwdWAt
WxbVxq5Lzrve/7IsmOKbMLB2WTl8sduyvIFhl2wsFq6bxMGNiwnDuvAekAfu2Nl2KstfNOZEe90t
X9JuFaiXiLOMW1RyTVorsTcYQvjtRek3HFrT1qwGcU9oLtlmmG9vJzdUPNxx2zHrf7SW9wtG9U/4
u9W+8hgYlHbfajFioy5l/1rB2KR0x8UsPOrhlxhde1vIooyxtdQseqbsvvWq4iGy247iAXu5KECF
+ykov4x1QjRe8enilFJv4dzywBicpzxHplYp2+VCh5zrfl59s9n7b0Hnt6eRwkF6OQNahbnl7WWx
1BfbsieQp4u7Vc78TWbUSSv8R3AD+R4m6gN2Jnr3qzTt5b502JzwNEW822TBqNGFy45vXw1l8cHH
vhyuNHOGz33g8bWOOT+JkQRwpaetUUUp1/9quveGpPigUfLJ8/1pC93rFky0PDpjmDpbvdZeYDbi
F01ThfuC4RQrI5emzcyiyF0S34bVHKTrAh5SwNKva2hfRfiMW/sHOFDw3TOvMwYkq71TeAePhACD
Y6C98MtUSvMDhOj3okuGu8V0DPQmTALHohucO6/2FXHVQjecrB1llB5Q4QiDM8slz+MdYdaPfRh5
5FhNaW45NYF3JnaHi92V5O0EvX/rBzXlNUXGXDvehX9gu+zxkWn8oT0Cd0D5GG0e81zunjqa4LeA
iC6QNIp31CXzGxrAuZoywiRFm6W0Zzo/Kl96T42f29+tlG4FzEfoGGQqRqI2U0uxaV5mxRhjN9Df
zSqsgHWO8mkhMnJKODyvKjMq+Jf+/YJdPsFOHsSKxwGgbmMpeDv7KvhBvLjeZrYM7iL8LG9eJ9wr
Lm8Pj+1U7TzWXtuu7ZYq5sZc71qiJY8C/2q+nflV3MKBAuRsJq2HqacbaQYX4VDHgIvnuybMq0Nq
iWKfBNOwBwCCfMn3dRiEbxwKPPg1/Ikqf+M0K994xI3vxFTNp7IYSA8WdDeZ3sTEm/T+GWoti8fc
kADYCdJVrymQ2PlGGTOYyiUTZwA4fCAyE685ztDojLcNIE+trc+EMdW1KsWSYUrxMLAueTNpW//h
dZM6hrKNwLQWw52bZuKldTxR8vlriyF2esrKay/rMPv2yytB8ZrQDYD+CXwTJ+z2v9g7j+3IkTRL
v0q/AOpAi166wyWdmkG1wWEEg9CAGZQZ8PTzgVU1k51VJ3t637WqyBAkHYDhF/d+lz5pjOIlEg4R
sRUMAOy8PA9XUejW9S4kwemHSjAkvaalkS/xFGrerOHoRjyInR42yE2wMLuEX9z4Tpm9TYHyDYqV
8bFamtmC1NwY11Wj8zeib5t9h8VlnaZpcvXYpsWkyKfhxnVLuFGYMesXM9HJ/cQfPeqa47Wro0dV
Uxtj/B1/woNvYyMLir1PoMxV11CSVs0kh81QT/WTlbEtJaLIPkBXKy9F2wPghCgFZ45gdGEsgLS8
Tnh7xW7qHqRU18XegtearF9wZIWFjqhZkO3YRXMcA9zntnCS+QE/Q9fe6jRjRRalGjMk9BV4gxQL
tciiGT/IONq26D8pN/NwhLMQSOU+tkPKEJZjbG7DoOuPRZTV0YY0h2m5qrRrbP2+sHaEvTZd7PQZ
56gO8QG3ve8ch8z3XlZrBxQqlYrg2JU8iz8J2kxi0yiS9JJP666TW7grdnaYKiaNrNu2JTsyTp+h
ay8TsODjSL78g5YDvYAljcPiMQKfBkDYUnXi1HFPxuPg5BcB7Gyb2GPwVTND+mU2yNA2mDSH4qBr
8dSXUZK/QchhTEwyAhEmGJLDflnWrWEY/kYklx591n/kiw9I+yX2zuelUOYOf8ni7kA4Y2K3++XD
pLAmFFasefcVFGBhHlr+2fNiy+FeiFy8ZtpFs60sj80YoHGbwW3sZRYRMRaQvV1a9gyczITqQJb9
QWMyQMVZtDeuK+uYhaD7o6eK3A0a/CX+lWKX8q6jOJfzTtvdsAOefAJiAAyAxv1hSPNo35Wm/eEx
FDvWZQcXo+RkqloRMjRvs0OeOuR4tt46J6x9Li/88Z8Aq6YD+p1bR2fAxSEarHaHTTeYuHdtez5K
q5KUUmN6KWlp9caCULvjvpF7EWlvB1iL/oab0iR5IM92iuhllOW8xhNtlO89NT14waA+GnnixIbi
TdKQ7sZ8rRr6rWEa4PoLx4Ee70ILiALjFibG/CBUdhw1wjddjmQgswvAUwIgD9Ralv0WwnevkyQn
BkHI9Ji0qEnLnoN/xIU3V3hSlq6qd105TLx01AzV2YxuJo2LoGBHfSz93MMEb3Jg4oo756Z1F2Ii
2SCQ1+12FOlHHzQFkA9cKBR2MrwpmRNC3DRBg1aJuymqyHlL2Z2h1e+bmtDgrH4jr+VNOqyes4mI
DEyAJtvt6dNE4noMc3MhqpWluEXjiYTQIwxI48IAmuYwfQhSH/1Y9YHoJttNXC0AoPpVhDQRKWjK
RX6Cx3/tC/z9lT2a7W4cSGLbaMfZwQOzN1UeJUCte++jJJ4Lx5Ppb6mZEXMZjcYz09m88xiXyksL
tIC7pQ8O5HMHCM/c/FIBacZi3ZtmPLp6DHeTMKebfqDeLszJjuU6/tFhL4A9ywr9LWiltAjN3wrI
875AAXqs3QE5nyHt+2IgfLwU3a8h08M5IE95gzkwODPXirNsFqdQ+LCYbAN2ObbU+6XM0n2ay5/0
a5RiMFCwZi5FfWpGMZWokfv5ZYLZvGHecw31JXmmlHrKDSm3QTcEVxkizhXoQuHYEuKlFqzoyIC6
uJnG98iS1wqYySYr7OfG4MgrJkbLwu/CrfKc8IWZdL1x0F+z+woBfY6J97S0JSnPS2lfNXN2yY3m
bUC1fATE8tj57PQ4SRFXUh01qWges9Z+w6BTnZypcT+xhnXgkjq2Dkb9rIPQ+RKiNuBxNiETZKYe
FN9aoL2F0PCAEpdxdIv7Mx5EmLxP5DxNGz1NHQOKWT1Iy1pa9iswQQ4MINTe6905p/ivLXocOI2E
VUWg7GoPVZLjYTooJiiqm7DLBvJ6eAZ8s+zONgIJteQplrQ0iblUIrguC0/cTr5LYW2RNAN0tMyt
jW8vVbObQmJNd8iTBJHZfnji//BbJelAdmo/uEXL4RHm2TkSZnmePV6uOCx+AfIc5QEhDVoB6Cm4
XIo69ip9XvKg5FG3MGMUzbZC6IJYcZ0FiobssWgMNoHlT+szQZW37v9sAqBIJLE5EnzdTerIducY
TPI9DZczK1Qy14DXn8rUuE4iEueWCsMWyXFngWFvjx4q2AWlX52Fx/gPZWi/bSj1t1Sm9jZxJaKm
6T4q+k+zzrnjk9nbEY53L91VnlODASHD2wYmPGQHehcGiEtt3CrbfWHT1l8NCb591YHxS4EQoswE
qp232NeInjHizhv7UzOkJpOLAVdl6X0KlUT3aNgYwyUq32bt/F6mFpOzYXb2uEbzTTE4PxNvsh5V
CD7S1zOZPcXYqt9eH0yPnH32xve9bovGbDx3kmEUG9Et/hX3uupCgzkLuvNdZ5blMfKba3eoWMQt
ODJjOwc9vgOgWQebwszKs+T9aEUA8st8JkfAats3D2JUHZdwGH8BHoFYhqHA+GhZZd6Ss2UcC154
pKAHgT6GZdFdWF/bQJMJ/Yt1np47g423U8/zT+osHq1U1B95YYW3uE4T9hwZUe+5/5XiUBQYPI3+
LBlD3y8aaIuXgxfditxUP0LtjXe2nbnLTadDiCEqqNsDU9A6g3/uYCxcIsTlpGMHCK5yzQo7b0Dv
LLPY5wJgimsmxo2Vdx4kUF4G4C2mpzn1flAheI8ySdlVyXk48hzMOx8TJs1V+KywDG/wtdmPKbiL
LUaw29Dqk49aNwaegSTcoo8gD76iSTeuFOsj54IPAmLpMGHiIzZe71O/a0EO5/54dhvOn40/oEU+
pKQjrEMiNoaKWRg1Te1bm4bmhvJOtcJDot92z51w5ZWUYTjB1QwiczOazPhmQmC3M+fCGxvEyLlR
uWc+sUjGLhYidHoZS0TVPMYJQyMG1PDlmrm/dkYxXgLuHrlFpzAclGxy6DhCdDEvrJUgPaZUTLPC
6GYPRM52w1oJccq81aUfvLtdRoRaORbDUYToFqRBnhZDERfkbGpUYFtDRz96oxgYPpHq5m9ow0gm
sI3oGZhv+ullaQHfKU0QHzFTmx9m7Flo43nQdgtRvjkFPY23xhu/pQStRYwu+0tRXu9YEdwjx4Yk
zYruLEofSoYY1QF6hrzXiBRfioIKPCZ/uqZf96y7XrYsuCs5hQ89rA8q3i5t7yqwJC/QKUdCNyRz
GTSj4TXRNcNLKQzzxkQleLCB9Ec0r71zj1cuwBSa0L508MCuDCOzf85VXp6HPpwebdtZcy/tkacU
pB0W9toLyeVBYJfFbFtZxgVY6uZ4VEwFN04XpcUNE/5V+hB1TnVVQAvz9oOvPK50XbBp7FICgMv+
bkl7F/PJLGx0GK1+wgiXnuHMEOVaZfNXxc7vLbF6CrXFH0Lcu1Z3k0VRnm7SIpcvo++1e2Xw1k3B
uvCyV21Ms5PvzLQvDsJQSFMYjV51iQ5OkwL4K+BeX4TVkLhbBpZ5aZdW/Rhg2IAI13kdZwYwKL9z
E46TwbgXpRQ33qzIAcusdEf0Iz7m3nS3jkCjtjE6NVyHVe28Mr01eIkp8WRS3126Vqr9OFD9M84M
mNIY2QPJ5tM2jFK2sOwyUJ319TUpab+MybJ2HE7J0c+8IcbUaV1HE4+GU9jZLpfOqc2s8K7RZPep
2ZvOvhHgGfSTKnYHuo6RinHLvLk7k1k2XhtdUF7QR//ERGHtJgJQ90U4f6RzzebXRX6DBZCxopXU
zMq6+RmvVbIHnZbtCDoENsyNTkIbmvsJE+yp7FtmNm3ZYIiNwiXOHA1d18IVP3gttSykrLe8cknj
QMt6RJICryyw+vEuDFrmwBaYsbjx7Kl60F4GFSjjZVN4ZVsyz5rKixFIKOSsb5ixWlQabba3ypCc
1naBJbTw383kvnf0fKuGhjnwVD5Hvf3qrDAsz2h2IIKQBCLzjRrEKlHKwkOpjExRA0hxExjt3rZK
96gItmTP/rCEuM5b1/O2EcyBDbFat5CGMNMU8kUQUnvnp+MxMWw24nI4TIs7vRuaNYjtGK+OaZl7
c6FCXpM9DgJX/Kpy/KijQt6rUd6PrU1ghNnCOdtYayOYVcZtCFFgm5h2dpJszC9QfD9d4iquv2Uf
Hec/9KWF0DTgX6+D8lZ7iL5MAtt1V8mX/11b//+srXEn/jU08vqDLLGP5vOPm+t//KV/bK4xSJqo
9kyfWHYTCgSL5n8KAYMIwI3pAbjBvsjy+v95J6Hi8F5EIRjh73Uc23T+7+IaoGwIP9gCsQMxflUJ
/k/sAX9SAfLl8SKwATfBEGPJ/LM5oDHHokM+tRypcTyWP5PbXFL0RT9q5BFIxLjf/7DV/zewmz9T
ePiCAckZpse+nmGivwKg/+BGIIOS0nrx56PWRXeP1h3ot6/yw19/lT8Ddfgq6yoez6nno4H/s7hx
8Hpzkl6mjwja84OytbwvWwZpOVZoVgGKPrLvVIwDwnjoVaB//PWX9yK0on9UV/K5YvVCjeDA9uEX
0Z841uM4E70zB8MRY3aFSFyx1KrYmx8nlwECL/DujJwbfeWM1draCNabayJmTpBAbzp4+6Ao8VJI
IP0yQs+hmlv4xUKccvvZLvmzVTvXqMsqY+FUEQVzGA9tMTt2NghfcpjLB6cIEf3rcDlmLkVdwsyB
+E9PvibQFg80i9glRWrx5l7RnpLeJQDbLxEZobYQNx2bvyebI+xucEaiCvxefIS8IE2EZ9P8lSGR
309NNWHNA4vSM3IGTW9U2y7JQ+RnnFKXDMbte0ah/GalJn9R6Ty69GQH7TDiocqecIrGUy/M9sRH
xRwgtdB48JbBhnwAZrY2rcGa/4AC8WkGexwHus3YiizNpXUjpgEkC1UbEeTdPfoyjPwMHoctHTRz
RD8jEtzR+TGhZomdJO/O5WjLe7K/kvPCYO/gM5s5fYceWM4wPReE+j3LYvEfuTr2jnaePG2b8OAR
IuKvuQW7nwZkU+SqmX9kQ9Iyhl+4MqxwzCMAZp4hRUiSMzRo/AD1HMHVzV9qFPMPs+OvMKPrX3zw
d5dEp+5JpoP1NFZY4RAVNBfdttGlrkM+Ed4KVDZuTeTDBiOcucGfJna9YJ+umsnetRK0q8AFuRmJ
3N4Wdtv9cqG1b9LSshywevaSHhE2oBlwR/lL9zzOoTEA5s/H6tSGXFwU4wpFV0HaXO80XQN/oa9O
ghke4Uz0UIFLMoRhJeVDCuxt7zM3vnGxYIMiSKffpYnFH4Fdua8r0+TQsNr3XMvpOeHlex3JiX/K
ycgWoAHYWJqfOFKGuEnK9WFHt3/7nQrjRvwsvrsmszASJRil5FZEmTn9tmiuDkDy3NvU5UqQScB0
GKl/XBNFCMpSjHyu0A8/SLz1MPAkBcG/mjiyuM2S5ME3E/nLA0xy3ahs/oFUNz+Q0ltCCJJI5gFc
fZqFbz2BblHoFQn7sAw+2z7lOhbj+lGvtyjF8vR77vjpl+/8FMkibuP67XyAVjd/AU4Qb7D7k3PV
l2/KAPef5R002vDLHCNzYsZfI+fpk9o+Zb33bhJluaKjRib+3Jsb5jf5weaVH7tu9e4mwfR7cANx
wwSWm1ITr6UzLhRO74FNrytuBWHTrDaUdzvOifXU5L14Gz2/fTdYp+6WgPi+zk7ad6f25qvCMXAf
hmuYtFGQ4RWiWfxIQ3TX2xzXJqhbvKHfP1y4jl76tjceNOLSgZYUU7oK556qxgD40Q4WGSYpn48F
WvSsq6Le+srMj0MLEnmrEU0cPJ13vwRCVC4TzqhgDUSXr1ZeRpfCnANmbLYjbwbfTkP7JSwjq/Tf
kKIgNMjZF77lVlOX6XFyloa2c1gozgD0q/F6xuXlndEMj+6DU7IZla6ef1hMfbaQBgH+Wp7uYikX
f8996MHKsW3cNq0eOJrG5oalMP5q7rCza5R3g9kDrzWrB8Mbb1w0gXvQJ949vRBnZ0COcOel5BEn
N7UhiTAPeIhSe8lOtV3+QJtAtbwGao/u/DMPSbd3p/GzzOz6ZDQ4b0c3O2ULzUZjjeLSAi/ZVR7l
HyHFw6eVo19K8/4K3GSyB+RknfVSRrE1d8G2Crw0TkWa37iLS4RjJKZ525G25xchi2WYuHklm2Uj
okSeXNuE6WRoslXN1NvUeQm6p66qL3SkA1ETgBEPIzOubeQ2DzNI6J1dG9FVkaXiuvcLtfczHliJ
HPwqnxO9G6MwPS0zF9K2JvOExpdRJMKtLcvEcNcqgyn2SiKdGKAzqgkw+xkoM5SXR8cxtR4ZJ5K+
AgnuYjWRU2Fr1sOvXijlbz0ZGdipgH2BdayYJCOmCPa+pd4bZNCXsSf1tbHN8ZQqBN3UBUwSvGQl
RSb9L6dV4yH1Ut55vMDD/ZTxmoODPDCA9uUDzgaLDUPZI7QfMwAmJUu1KNTvoUdwDgMsfdXQ8zIk
L8s3utOWLkf784HgeVYJgY8sGTh3tg0m18Eo4sh7qjMicEfPCU6C8xUNN4cICopS2EQy8Vxdu6Qw
XaklWQDdmfbJ1oJknCzjqerRCpVy0yBoY8PLwoLxqP6xKAd+S1HTuPXNUVUxu1bkIZ2/fIjK9E72
XC9PohBturX66IgeKjrVDNPu8pLGZEpGeS6x0W19u6q53ZlrVhCPdz1C9PuAvQDFAXB5elRVo3kJ
9xKaxc6IqmXDYJYRMKaO18BP2dOZswLJNk8bSPrGHpJai/qkvq8sg3c5s6NTnjuaTKtpilMjZRQR
ptahwvi+8x1GwuGkAcyoBGVv1LogFpTxUA86vLHkMp/BhE3VxvWizN1Jv6t/u6m8YfkbXCI92D4K
MMWItMKHwuA0K69Fv1gnkdWke+eZ311V8LrfRtg2DDw9BTPMVsCRMkyfIRqpwvwt6rqmXQ0aX8cm
4/TTAloLir/RHciI8d5UNeaQA8q8uLjM5X/VTuGb11bvToiBLHjZ3ls0meYRGQCSLbBT4CvI0Sn3
QeZNP1us8duhUmtdIBiU6GHN6ZqadhcC1rqCHleVm2QOCjCl6PBPnTN1l0j2rbvtAAKBNWy9/KgB
tfXwg1vvdraT/LjgL/jJlMRAJC/mcr02hAiuJVJROLyHKms5Iv6D5WYnHoezGD5DAukFXjEEHnuz
7O0UEWY4fzUVCUpiNpIHUQbrM1BSJgSJKZI49YgRCrIc6HMmvNslz40HoxWCHzd3EKbg4g3jFG0j
Oz86eCiPWvxkdL6IXeZxkayFt/M8UhX+vfiSuW09QUPpP0URFGRkQfSlTq4ThDJ6nu0dZaj/qCEL
Mb6jYGx2NjyvuMhsZveB31yqjtwndPwqJqOKw7gr0gLgLRHcceb164K7bgmOSaPxObed9BZJHoAC
zxc36fL9XUTy1QF/lm8SKddDeannr6GgJsmJx6rW5Yl1xzHYfDrCb5G2p2QQ9ZSJZ5+mnq3Nmm41
92I+ZDCkn5kXcO0saYQ4YOpuPqQ1BAJy8fj5EV7Eacq7vKXYeiO+uN7281r+oq99CwYW03bPj+Ck
rvUU1nr+CmdBjsaSoOIpcmAQuernDYIadketcKpTCSfp/q+bCOvf9RBrAiH9EnsOTqD/2iqxRi7b
NMXFkRq2PCcRhyHlcNBsZSG7+2qtaBYHjMPEhXnv5y6MG9XwYY+odv+bhsb6cy7P2s+s34kTeISj
knr4X7+XsXXamszL4ejmVP5bfxm9WzAYNll55JjNLgVhFvHJMrnXdwFICTCGnnMkhuM9TRpuzAbm
Xe9M81WjhHwdR9e9nXJb/1BU3H/X2P/S/5n+bv9Ni2nRHP9L8xVauOl9aK946f70zSL3LoPJcHqW
pg7QhZ5E31nwoDH1h2s3ctfxKuIGsybu+JJBZWzynjqXjUZSKKibA5ci6K+v5nfL+YfkFppAgG42
E16+qcD9l8Y3HSX3CBafY107qCtRDCZxH44SlDMr5A5BVczRvOxmx+HFk4xUUIWgeQ2y9TF1p/Kh
UK48O5UPGCbx2k/kIcF96KdiFw1yYfbE5JC5umfEf/2de//mRgzwLzK8oKl2wDb9qWf3RsMRFWPx
I2R4FsQoKYudhNyyb2fN6ZQ3Ko4yJ/ia7Hk65oio94Zlf4SFeFFN6uxybCE7w1NpPEL6uJ46231j
TtUAfgF1ghLAeWe6mOlrdh/NdNVlWUicM8lvkMJg7mge6Jqj5JhGuXdrWpnYgRujXq3q6EIBSRS2
duYrN6Oa7+SoEHpwwtjuaDxMaec/orObv+owNT2Wwq4L/7TnjPVdn7pXtasEhQOMtF5qdpplhvRp
yR9a3PUO6dbImb/X6rpZ5H1TyfVMidayHcfPK6RZSGoAXB9dpxQ7WyfipnSs8FKMRHRPFiOHFHHW
c7ogdYY8aFfvnTOW/nmolgDUW4Kq40XlDKUN3YMlIEEsM9mgOyQ1HlfbOqh/zx6MHqqKOzb2M3t+
i+B5ZsingIV3egLZl8csq/gPCQU9uhDoB/42yX2InBuPivsKW1j/SYYbeREueVYPGNOKJoaBy08M
2QZYJodwtqk0pXywrt0NxKAo6VLzSPfNERu6/YtZ0GraDRkFGPUJH6gjQU51R+MWZq74ORdjue/y
IV/d3jxPpeKOJA17iLPGH58RD74HHf3joi3xFqrKyeNuzieaSj67CNRLfl4WPnxeOsZDV9jOyeLF
cY88NT8kJRGJ2MCG6jR4Yfuh2XN8uCQwUO9XNmtkzfVEwYyIceKjn6UJWVLR9PtV07+wkexftLac
k6k5jYa1t2uyqEJUNYAYdJdKk1hfIe9EFF2fur6ga2kCYhzTPLivnW58Ni3soOQ7tx9e3+UH06XD
Ehbdc9w1C2+AobV6+HwMlFjvi5sBfCNPsMtpMiQN4WXhQGeUuC7ym9ZbeEaA+TTo5S1+czAX+QsB
MJ8KOKdNT3e4ATqElT7jnSgRwZPioXjl6Gh9hX4ndXozEDAsUfKVOIrwYinGLNAlo0tqQenJ54D4
RByoxKfV84HZsbdtw2Z6JluK9l4RCBWuEyAIreKmZmRO1hptcqia5YsE+3TZgUgSb3gx7yYdiJ/D
ONBumx7Y+4b801pl/tZy+UcbYy2c1+9auxFDLLIyuDFatMOX2VHVyVofVb2e72xWVSwYlrx7QAP2
GlqPzz4VRwBoBSYja/Oaa5MGHtWPvEdGw5XBtMFtu76L2XM3yTrrmaFmEtO8Fr3MdRwISwxW+enw
o14tqT9f64np2vdtaK+sZG5vaR71aMzXbsrEw+lnef898SFtg9AlFZBvYDE5kdB4TxWGzyO44Xpb
hbgBxwT04vd4gJxDPgZX0tkycOSjXwd5Sx7O+5KN+VZl2Rdk8fl64XFrtnpOKUaUZhYWpkyvTKHL
ByTzGgorhDn6FEqysQ30nQTAcMww2bBPUGZ10gs/kelHNkMcFBzbNlKM4BIf4V5amt5WjBgyYEEy
zmBwhzV2BZWluvZu7dL3Hil4zI7B19S/DAWUFM6wUr6yx2ZQ5g1K/koLJi69Ocw/4H4wt7G76mSs
wxXHcznW6OiT8/ekBhkysS6UGt0Wogv/Um0z7JELR5xj8eW/5zffL0ldMrtt2sw9oUX6bZrLWi4H
BpevqimWZG8i+Pq+NXNGl8JlNNQgQV6ZLM2F/F/iSPFoXcKhl68ti/Wj1afM1Ma1Vlbkv9xOLp3W
NjUHDnfD7j/bKmrfdUqx05kyuqiAc7ZVGR9hBooYxRopkiig4ZH3tE+7Ho/hEapzdFnvZwkpY53J
tP0VWY9MJKM8oOYtO/46L9H5KieK4Clbp97UJetbgAbt3Qq5Jdxl7D9HSah7ZiXpbTCCg7O69f7B
NX6k1WEY6fPjJOv067u8DSMmpGnZlA81UOr9gm809tGOPn2/G1h6QbsK0+yW2Nd17rSypQ3PvQ1S
AxBvxHad9F3KEBRi9pNaw1zXgLWt31IJY5FAFOoX+EF9QpfykQsZMSA+zbj1L4tDFClm8+pUr9cg
ozx863uEfvuOlWVcK/SrtptOz7OiTGYbGV7MtrKfjLrhsOUce237ULxlkArPzC/87fdIcBoYWoY2
8el48hXJ95SfPacJGbhGj+OdiPW9bEH9jQPNTr0yUwbHYQra4iMjXmZq36GsMqBWzIydPKFVGCic
HV+q2Ga4vONlz83zfczqlbTN5Gi+QoWYvtDVo32Y7XrtJ9Bn4Q9y9F3H0OaHCKjaDYjTgL/gZqO4
4HjLJp4jqAa8tfxJ0OM53GuGmTxoxbzMrnSdo1Hx5FmJiiHielSyolszch2sCyEIwgqFG1MvA44Z
9mHaLkYmPJOAtrbNEMzXQWRZT44Mxt9Bk+jDwLe+aSjwnG0OdyUWqAZ/9nVHySH7pToVDQ8ZRqXs
FkfA+zR5fGpLYDgnRMc8KlPJZzBUJt3QpOQrVUmBIUgDbdpUZgt3wR69nGxdk0NWScqJtkX3CFB7
jqeRCz4DPboubUbq37/8fjDnlZ+wMayx++Up3qn4V9wT3lp9p23Qi4Tg5QeQZjzQOVVlGqzq4AnT
7a0rAqxZ5OIt18Jf6MhUMO91j6fAXVp/R6YKP986KA568e7adKZqrQJmLWnJ2AOPmMEmfmJ8OlWh
jmPovi1dmsXLuokZGKjsCEPmi5XtGJ7xurSb73L1f4kl/w2xBIOt9Zf5HY/tOGT/sf3ocAA2H39c
WP7jr/5zYRn+jWmmGfhsLC3PX7eS/3Dahs7fmKx5q72V7eP37/zTaOv9zQYy5oW24/i8+wNahH8Y
bR2b/Sf7vgBPC0TyFQP7P2C9Aoj9c3MXgDNjo8q/6TvWvyS1jhBCG9RC7VFPAe/AKCvRL2KgiQ4Z
1J+931AobyEvhfdR7jAxQebEs+PrNp6ghPHacEaO/CR3Xvw+m+8gUzaPU+8n75Fr6TuxgLRkkbN4
R9GtQwUaY+8qN6Y2Bv8KjUCtqVDxYGjkKvQ8kXOBAQLs0mpJikVN7kApkpXcSXo9pNPzrKxtOZJi
Fi9T0Xz1NbawTUDe7L6kqr/NrELflVlCUEGrMWOY0nDOUAdW74zvIaI1nAwFAD4EHk+yt65to4Nq
NNjAC8bacc6KyCwSBnKzgXkvpze6qSCKcaYNv/kqa66OSy74NhmbnlxxGsqMf7iadzBAnZNOGr/b
ohXCR5WDnDzm61p1R0BE/ZVzwY9e4mloD1SFuEry5HPx1wi90lKsBxaDsXHCd/bigil7aZRZPkCn
0nesBLJbNSbNE+dEeztAr52voEWlXuyONqphME802RW24oSeXAJGXDIR3qNXnpkhCj5IArlR5EPl
IATcLXRwv+QLL+I0DO+SimOLWI3OtOIkClyUQpVq90FYUw0uwUmLWtyWlozuvB77zaUA03fEQSz2
U0vBwMkuD0uWqUs2RmCdsok1au417aNlyfDecLlbipIDLZpD71hbTIbqpLOekpbQ+nzm6pAsTcrB
GLS3ZScn43FxaxRxQWGBTVBIaatydNE22V5/XAzWeS4+ur3T5PKnWmr51iH2eBHmDF4jWqTHoDz1
yGk1avBYOFJJdMZhdq+BhCDrd6NHu8vTe+0sGCwIkjAwa0z0ywnDR8bbYBpwQRvqI1yYl5a9hQtR
OAHhjLMJU0Mj1z4mARUvXe5sz4c8GY2Lnaz1mUI9zJ5Fhw0VEWC84ZR5paeoRMX4EED7KS8odqI7
ppiWs2Fu7f9orNm9znrDVCmbZ9egRiwKgsypobvFOaR6JjWLhVOhBPlzfBDdcfbyNnyTpOhsDKIo
5DajYkm4PgY5bMyoR7mq4cNwn3bWYqOgaTsDQya5auapknLOX3BURIRR8b8Om58NXpjYl0emEShA
y+Q6qOvpKp+G/iWT9Q0h4umlGus8+lVA+EFGZDtkfhvntDaDJg4Qrf/wCFzZo3tEvQ5FYpd0DGhN
n18ODjW4XFL1nA9oFo0oa6/7IpOsXoeHYrRQrFXC9qG02+zESu6hZ9bYqX/k8TaemHQkB4D5CwAZ
zyFanlW2iPPClivgjpHI8K3wa/gejrOZ426bRnuMZwwKVwbmqVM7mvi+ouahXcLLUPTJqcCOt43C
Vp9VXiBDhS22cwfgM9RZB6glxqdHFoyskm4rk+WgQ5Y0rE2tzSyG4Kaf9eNAokocpAr1c+E9W90K
Oh4BIy3z2N4icQPtjnx+Yt20IXwefq8rWaJXCU4h4WPqbIgWL7zmiiCE/ncxBzfErSRvsivVUStZ
4emawttiant0+DhF2JFMd9aYOFSCMEUUfeXB9RciRcL5ULnmsM2YKe9nq6T7NfhbVgl8O+86gi9o
RN/ahG6OwN3bRXS48MoEDwUxOKXTdgeZwKEq4Khed12ibtlXU1L17U/SV+QBiE+4y5M52bd4VeDX
46wnMlMel7YFsTRNxrkg7PgKly1rkCB9b3Mbk60Ff6kM5iYGU4lOfGi7F1VIdSSxY/hB4N3AjaGM
Q9rpr7HzqwM6vHk3dHRlk2Un707psaInZsA9+YVLrI8R2uZp9FtVHp3a9a4amYs9QsZvpUWL8mss
3TMZBdVWG0ZwP9IYHXLy/VCk9xRHnltzV/hLcDP3BBJusJTmxS6U+fAQ9TJ5jqTHI+vVyY53b3aD
MlP+bNpVEbfovHwVQVXvrXHqUIGzzar7ITq0C2tqFNTmCxZQYzewFt22dPo3DcicKxasHeSTOrzH
Pt2wIdTGbb8C9FJZm+icgUGmPUErLJYtTUU6lNbZ00V6ico6RG/QeJhch5y+mNK3zTcSAEvsKvyM
3rD66G3LuXEYNG2AymhYReCSDgGilkMggvJsdCkTFJHC6TJG43kQZv/CHdew8RyVuDKd7sFPivZe
/x/2zqQ5cuvM2n+l41s3HLgALoZFbxI5ZzI5k0VuECyShXm6mPHrvwcsyZIqwu3W3uGwLVtiMZlE
Avc97znPmVv9YiZpsXZb3uku4zKwYHOPRuOPIrL2hkErVt9YGrweJ/k0Gyv/7CilXNsRzFOf9MMg
eQ7a07FA2jb9ZKoJLAGfeSzZBNxFXup+4McLNxUpUUQ541Xzuh/0KITfbMMe0cMKNmWWfGRo0Ag9
NQCHTRZyPaxuPkp18BgqazeaySvdKu+uUcvdXNI8ybKQDqd4+sZJ3eOAXxprx1Fvdc6c05sY8KMx
3ShhVJ8h+/9Vmmjl2nDNZN8bXVH6xjxZm9kOxE3W2GoDACq9LYR9KcK2OAN27zZ5axAOxikTt6gQ
amDeFfl8Cac22FQ582oS4ZtZc5TifIHayvhg9tneEcm8XnYXNWg1bq6pXDIfrBIgdEAhRV8zCTcH
8ZuRpg+aYZdrc6j118hw4j08AedTCXXX9eJHkNdkJeLa9zTnBfSIzjSPBDimunP0pmA+V/oSZDDr
F2ht1RYY+BF0J9SPqKqoiKzBJIU9XZzjlBP/qOBLoqZhzXiMhyk9Z1zz8B1swaDdeDsjobWt0pMd
C8fqWLbjvTVHDaodRoCsR1KJkvmj5fzpY1gq7wlb4dVh+kKQyFmIZlPRb/BLkFYsmnw7diWWZc19
DyCvU4EVvOi1NK8hwmV+7srbWrRcV/I9N8iKxAz/m4o5+oRAXZ662vh08gHyufggMFxHtBHjfhdF
M+xdOhtXDW1S2G9BbfXIVTtOLM6d0KYQX+eQbEHFjNdkSoIbFZT4/8t1maldHOkXOsSAVDgVl6hw
Qyyvo7EGuSsuZpU8jhjG74KlO7zCzt6taCQv77qoA87faCuHTkVphyVq9OhSetRQ02rPTy1j3nLY
rEVxTW42RAH2lgL4H9DG9rWRZ6tI06/pgbqeaVHKIkJlqiHrUOWvKsNLMTfjAy1cN5Vor6k7uuK0
hkPNBj9B1n0kOwu/Nug7cigJH3PpLp0oEo4WK0PHkueC7d3ZzmvolcSfjclBPdPSfL4xVJH+B1kN
rD1up38z+C2dOqwO/zVa6UR9z1/ZSr99ye9sJesfkmM9cxVIFDoaBW7Kf7KVmN7gGmEStVyBuMmq
7XdiNcPm7yOeDZqS4wxJObZbAsfl3xnxhPWLKZU6c4+ArmsKvK9ASuxf0JR10LpZEo72KV+SBj5J
foF0JgheEHxrtKqtufjnoBtWaW6WwaUkYyx9JXVNkWLmFiDus7LWtfzYEDhRUDLmEV/+3g2oIvU7
s+cqdGoit5c0YlHnbHPV59ZwafU0xk0yGWQSfKvR7Dbctk2W2+feqpv3NBxuWyt2Al8YGlJwZDvb
zPLYgzV1uEgf073mzrM4E9qJK7/2RKHXK4psk3lncAvTz8WIY4GPq04+jSxw3OwzyhLrG1oe03tV
B95Lk81mxEew7pY4K7vqk12oKNiUk/eNUgKr5FtM9rwZKVLkPIHvuFiZTIubBfRyndaF/VI7zsDh
tRxe496iKli2zrbssIbGKqK8h0Mxie3SjAhbtzRa7dI5R6HqsuiVlD4etcY0qHMoOUKXnvuejdPF
JV1M5jIFPch/BFd9Z5vXsYz1PRxTsWkTc+nYIKTCU401eJcgEPo6oWRCLDybVkhKHi7TrqRpEXzJ
RL2I7PekXvObTnTN0xjlAIZhfO/m2ZluselPR3jKtHNxmoU1FNC0u4+yJP7gepC3CT5Cc9OXhnYd
5YW7W9AK+6YcBdDGtniIoDTuZrdjlcwSzye2GlFk7rbGFTZY41krM6Kudm2Y12iL3dpDrPNzmGOH
PhZEsls59RxArG4jjIK95VJjO2jBuDUHakkyptHSn4J6fiWyX21BA1DeENczmqwxv1Nl5mD3E9U9
ybfg0ml1eS61sCNDMGvT9djNNpGN7dhbeGNI9P/2321qWJDZmeYqCJyxnjuEuuseE5c6JrgThuKY
B82QIUK0QZ14W0Npd8xlLh6FHr/MMG/0KBD6+3+ktP/LHdWxTW5J//qGykKpVG8f5Z81tJ9f89sd
VeiL6GW6nieh4LI75/78zzuqxx2V7TJIftf7qZT9fkcV/0BlNrEsCMR6/Utf+/MdVuAnt5HRTNJF
fwv+ay030D95ERbgnetAE3bQ62AQW78s9PU8qkj7zdqJOrXlchKeB0jzm/rtivt5/aUsqqJk5zRg
FeUZtm4+bMLco3eoBXM6WRUCgxe4qXlVaIbJBM2EH4V6wuyYqbjZgbEBdbYj6Srj+CzDocfXMPP/
Boz59cz3etQlejc2LT4g3RidyevLaaYAyHU0WKwaxJXedov8aDqW2TEGDlmMCTQIev3FoAF2sYG2
GKzuk3rG+bxxrXDAEhGNXeRdx3G7GVrPCtjzubgWfdkVVLdlHRVtEx0c3HL9UJa1W/1HgP6/nUMs
Z3Hi/OuPzeHjLfrLZ0b8/IrfPzSC698y+Rd0ReIynCL++aERzj9QlgUnEdgWzh85GYsPk052RTdw
1Uie1X/oztbCy+azxJmEgjJJ2uTvHEpc65eOMQRs/C+8LDIdKO2m+8uhJBVBzeIisC8yYtDE1DTW
p8JZfHGaKya5gOthNpnFccRElt2z7Jbed+oePiMUsntyiab0RWk+2LYYn1NHi0980HkSZ4aLwa4q
bGy23tx4sE0gOLR3WmaE9SoKh6F+1LF1QbXr48zMT6nHh6vvsySBgBx5NSuhzN1S2Fgc8mCivYb9
op9PgiBpnllrIVy5jWJCMpvE627TymvVsnsPzplZVeemM9rdZPf10fDU8DELzOh5635YXqO/IKw6
Ox0axyscbd23wAsdWDi+mSohnTK6EfVfjqGATzOq7PWqtLb8orQL7V7ByKwLR4pjowp85TGkkvWs
OpH3pPAz4qZkq5NrLYqM534az1ZHRllg9sGSGul3U8Nw03Z1se5b/TnDb0wZEVm+Ea/PrjI8HB2u
TdEGCTmzz2+tRIOK2SnjQhmVOnSuibKccNsBeTgccLfEV56WvbHjZXCqaPWUlZ2eqPGgyarU+u9N
6gQAN6W5hfqcfVLWoegdcMWniS+4xsGroCsb8SdeIYUXNh6/SR6+pHpjYMN15YI5Amj8ahgdFbEO
CWUi2M95nD/XGt+avcS80qOhfwlaTW5MAI4AN2LHl5UDrY8Md7/I4T2FSWbs5fcO4T66ksEGHJYr
8rFmP7F1RYB2D0sx3cNQq0FTO07Lq++dNa7t3tzpvWlPrB6Xzik7FeGdlYr0ZpqamfkOV1E0E92P
TIPux1gfJd8Fci9jgbWzkgxhkHBFfE/MJzvLvJrO0WSbV8vhFc94MNwQilbbAsDHe+taGd45feGp
pTDSvKYhJxwOltjlTjKcERNZiMPbPrcwg5Dq7SH8wCSq+VlVyX0k2iLEd1o5J1Ehsa7i1tEvZGr0
la3A9kFcN3Q8jgCxVniruycinJz0a3Mytuxn68kfdSdeG2EEUDrChpJqkMZXZW54J7T8MSHXjVXK
B8aqlj6nc1zzohz2CsdmnhqkGoCmHGaN6EfZzfh83czDAZPaZyW1D3vGxI2tO0HMQ9olkawB0hlx
BpHbNSuaVHTvmWQXAo5yTlVQxDc5j8ltFkr9e2+LbGvEwn7HJDsf5xHQuG/3kb0blIYCJdrhGxZq
80ZLA4eEgRsQ9C092sHSYTrhtrdaH0J0eSRVP1TrPNCizdTBLHMkuLm59gqycmNB1sU0Do2RqjuM
5HLnYl56khSW3iJZRSi8Qcp44YXYlysTKY4uZlxaUPZWNlFniPuZR3W8M9TkwPuJxU4P3QcK8wZ0
3/zYs6nhUFkLmusIp0M24lcCufUqcgt1Y2PQF4GrHuJUs+/Q7/eqMGe2PTqGndE5yo6PNXwXYzzE
QY4cwsb9BtqcthGDaAj0V+50nzZZdZU3vfFgGHXyGrMDWsMWCXBtqeHgTnEUHArdc+7HpDZ8D53Y
hFx2ldN6qBflcItKrc5TAqyGm6d+abpF1JRF5Bc55eA9vpB1aA5g9mrxIQZpX2AEFAcSDsYhbzq6
tEWT+2NRsejnl7xD3YzWQVw9aE41BYx/Zns/e9H0SVsBe3rNmeCr57jup5oRh7hzv0Y1j3wRy3QH
QQ6VP+BGrhtze6JdcnwsMh3FZaFz2G5vX+ljAQwL6PTBC3FOBBysXsxyobZXQ7YUlHsbmgAnjVpe
ab/wEMQa4Xnap0hqbUVy0ITyb3U/koBybot9yl1T28KvoHu0TLlv4ZyHG6JsBEPoCd65faMpUO51
9EIOrD2rPLuD0kM8CbaFbypVnQz6nG/mYgnA43i80QXlrJCnyDC0lJBvLIgMu9xC6DFM/J0NvQzr
zomsz3CR0EhLwgddVHnumRAIU6pulS21c6RZNWZoOTxXI92ClqjmOzDfCJ9mab90VF1vkQ8AUaAS
HQgHjVcFnBluWOFAZCG2XtOshyZFUcxFBEUBO6QUbwPd2XT9zY+0ctJyPkzGXvZ2xW5Qo2CTtgNA
FvrsHnIvu5t1ceD0oJNuQlrYkFLjF0yCz1s7cX87VGn4rI2S4vGOVeFE+c9NkjUT1Qo1Kx89xG7n
Yek4UsoN8onL0dtz39T8Brpdg1njbp67my6M21Wd6dmp4w3zJdfeQ4Iz5Rggf/ORwAzF2H+myy46
eK52l04elxrIckxWJkhzqwjdfQzfBcNMm23ovc1ZFAXnJK1S2nWb7kBHsgueUCeOXuXWgQ8UXv6c
5UHYwnHG1bOghIL8HErF7XsIhjd8X9WOhIF9mvvGeRdOln1XTaVdcCuSgM8lAGHO2pPVXOB31edh
IOWiSOHu3M7pNrV0+scmj7qjtPO3ZF42gQCVtjVFGru+m9J9N2eOzcImbI6xQQbKikPrjrhcecMC
Ew2XJ1e/SpJbEVbGi0ZD/NnjqQymQwT9syCXsM/mXp7zKk6ORiy3pZlA2DDo6rCtpxFsAoSjPNvE
hRmscONkD6SSql3XuvV15dJlwPLW3Op18Omm1PjZ1C/s3MYDccIyicE/m8+RZQ3UHqXht94j5eE0
7Oth/dWEHuT8Q9LohVJQsDBMnPs04CW0Im19Xt+0shPzqueuir4rXmHNaysWhtE1wZxzNmAchJ1w
JnBnPWY1dZF1YlobS1P9DjXFw7SYBq+qm8adRQbuddQKG1Bu520gGPQHhx4RuoGaVxBKi5OAEg6m
oBXc/nyTdfRqd3LCBotH3QGscERJok8lzIiJnZwSm8XKIkh2gSob+jSllD4BrOwx0ezinkMVJZG1
y6NeisBZYa5zk+uSsN7Oc8LqkoXWNrfNaueOOpX2JlvyYpTaLmJNtYUPG54dPElgrZJuHwbJYnYa
EvumltADIuivW9Yhaj0lCUY4a3hF0Ej80lEShMUg5uuKoM5S5iaOJQSCLQ0s41vnBi7+1RpARJBi
uyO1GkI/safaWstyHt8LVP9XGx+bzjH3LQ89YiFG+CPv8nqb5PiQ/YmKicPU6K6fJ6lGb4xKbYqj
UjZrwkqLq2o0gKFAGaSoMq/pibTCD4AgxtqiIo1Hmo28Re5zvEvT5Jpzr98SAdkOho0DleJJwFuB
gCZHHScP4WqNG0THRarpP5iX5aqdMnaDLRwQpkr8DjGluRw91AZo3a105tRcNeCMTkEAObMujOSg
86t+xfsb7jF+BxsH4lZDEUmTHlXTNX4IrGddk0+yVjUE5m91pCtm7c6Rq3jWbx28o0hLUGouYmjF
+8j+7hoiOzeEnmwcmGKDBSw8KXEPb7FLgnXQQ5V5j7u8BxidF5mXP1DLkrJTDKQbpydCWV75MExg
0p2y/WDHCEC34KS8wg4qZvLR0OHpxhkSuZZenDpsGMJirQEzbXG7TeNnZVfRx+DxCjkjyG98DflS
0M2EzlnPsF9liyfAPy4u8/jY9W59VVf809AKyxeTTx4xTUVXlqtdpZ5Xr7twMnaxIyv40dVYfKhA
F1dlPLoH+6u8ZUD/uDid/YAjgyS1ot8F/mQTQB+dq1Mg6X+RwGvvFDW2LIZoh9EIbt7qWG7XhNMo
rCijodtbGeFH7gb44WqWbKXFEcYYmhxMB80ztqKDxiGCxhq7sY5qKaeBB4ResBTWSHvKTWhVfD+Q
POXjiGr63IgU9BVdPXCfGqEBvidL5Ou8c3eDiX03ztrpZZDBNT4j3lY988b7cfDCdZ8A3PFbUttX
UxWCwm2pBQVkQ48OqBy7WwVh5dKrpyp2Q2PdHZJmQZQ19LocxzxJHkLAfi+U3NvMTE1/mYo5vM/l
3ABd5s2GDpjsNK9l+pLE0S5a0A8Kss7Yb+wOpBcQnfoe64ze0hbMP9qBuQXEohZknQcCsBb1Eyqw
+CYq8iVFGT4FuaOfLYOV0oqaJkIHiwQJSVDHhNvrJ4Tb6r6PxmYJDFSFc4VOY90WUf3mwAiE/YQv
hVK9iCJWxEge+/EcUm2kZ4F9jZ0ne05gOT26CRVNLhVy7Ik6YewYhdrHVHXDR4+5xK9wo56aPKxA
BobFNlEJH8IRb/1K2cixK0YPzjqorMY6iOTwfebUx4lfQ8ZXJZ1MNYGfaF14WXynQo+TWD1DbuyX
EqcGlXQD2MA7DEu7U7T0PMml8Slfup+ypQXKGYFh2rr2PXPL+TEKrQDOtLD54UzI0RtdptMzHlk2
k6IfdOrgnPlam6ibyroq2LULoKZYzknmzHWlZva+9B6Gx2Dpq6o4+fpx7JX7IgmEnzCWlcyfy0FW
SHUmqJmt4gLfB3cw/D3s40kONHGS44Zu4ZdeizRpTKiNNsNY/dWXhdkicll22s1SPYO74mNZTw83
wtOSvU3lEH8gONnnlkzB+EC4iNgQyhwDb3vT6Y3pYLrviHoBE2M1Mpx4SxT+G+io+PpNiGZduvpv
nMZNZLGnvMzhuAtg7TzQkTs+/Un+ufkpOP4X9LybMi7a5n/+36+pMrAjklw2eShOZag78pegVlWP
Q5KZgi51rZHsLMCQCaPnN0KqGqteEL4aubnrE+OI1WKrWWoLARS/UHBFjBETBD3cvbbzqNBJMZf+
7y8OUemvGuny2myDpiIqPWGj/FKbmose7E5gDBfwXxen4qwY7Ams/P1vwlrNAohCQMz59Q2QKKQM
vf1wwW23Wv5ta9m2cMrt17f5jyf236xGDfTC/1WS5B6EJpn/xQ372xf9sRy1TCEcnKvCMxHnuQ7+
KeWbqI82krxD4hs5n7/1ux/WWf7OHzbZ32V88x94YCU3er7J8nXu39EkpUQR/fM1yhoAMyflHoJX
IIiV/aLjqz51YXuJ+rh8VNemlW3bCIKjiYB3KyOq8w4SsFWxaoG1yE2q7E6DXCKTD87zRonTQ1PV
XPh57sXBDg+OqR5odctOLlG75IbeCfVKnbbzIuH8HqGYZSf6T4y1p6VgF/Q4zo8cfMjS0SGzbrG3
nkksauVLEVXE/JB45h065C4clpjKHBnVFi6C8l7I/Jju3tWpo1OkLuxv/TB27s3EtmRNOwiezaUe
fWPagPF9jwdm/AbFOPpGzKHJ96Uq03BbNcTozq3UI5a0WpbjcKHPfVnf5lRGmFSS/Vztul973rIB
cbHiMQZwgWxBwjK4/bkazn8uigtpMZauln4bkuowLPLgAqx+2TEHiK5snOMp79g/cybRB/wePeZX
8bVzG34u4NIolqzj0qKRWAALut5SP/+5bLC/Ng84rthCjD9XEpE715ZYUwlrzRhw+7CofMX4FMG/
dWFXzsnHHKDdSZp483CS6z4sY6w07AnDnZGOAfekvNUO+oAow8TIicnTTAoaLcTdRQqOoBpDUKiM
e6ZSiLlmA7WsX5DXIhvk1vaq6c2pknTD+XSh6E64GxdUdr9AszGsmbsSG9WBkaLbpV907foLtN1n
3UIE8J0uAv+yoLhNOwqvJeANv4+ycW2Tn4QuJ5fzWljum9kLbtUC9SYGDN4sDfDtwRisrrPEfkzL
PLw1w7q5GaLeuc2qtH+Jcs6XwIGDo6qi8ZbrodxOfRk/ZUQ/bui543EcVZrhD123YI2MYD2I2Ll4
Xho8RdVo7sfI1q410CTtqsExu+0dZZ4DqHc7LVn45cJR6fRU1Rz6kTDQV21R3GOXxJWYB1E4+jKp
zdFnAHBGv5zm+VAobApEhJqch2fRHgb8x7shS8Mn2IPmyZuXRINA+3iwPEEynIoluns7Wnx/iIGk
KfjPmQMljaLFJjXKeTVBA7tRMX5lNciHpHbWiKgWEAZzdM6QPkP6GgiV0DOnuv66C0PjJMax3OPf
6FZtgkNrRbWQuo0yu3hSzVjsANdW3wcjehY1qdM2c90jv+mcykDT8knFu1fzlI23Aa73Y2GNCvS7
OX/rzDnPF5nUeE9KpZ+0uYDBUMNhPg7Z6G2tpPrsvTrYC6lTYTVSEIN2mRDZdLtvup1kzxMmxWdz
aGPpy9pNUbwLb81hCyah1qqdTuIJlRluPvSAE8kWG3sVPP1EmZD1vQK+y9h4w6qYUjaHfK12DQgb
R6NcQJ8UrMc3RZCMx1Gr6KwsQ6awnhKBVSTdkbMT0di1pcH0BhhS+agh0fK+tMBzs8gPAVxgTR+O
pe4Va3OS9FEh5GBkUo/xrO6TSnM+RllCq6VdkxpoiTIifYNOvgdHJdYpZ4l/1luLKgz8uMhI4cGz
GudqQYTy0ejoKFjaCqTSy3e7I+QJnri8oZ1z/l5/9RoAxBrBHuBmBOxpPYaQuHybyhhrNeQ11Q+z
F15Zhuhelth2QY+EH6Q4L2dATrMPH+xIWgCaNqTBz2yAQd309RnGMlORPYzrqO/MbyBn472pOYaL
VjhMVI2Qv7VSe2hWbWtofOIsnGWiHrWtKoVGtEx3adpMGoi+VSs8lIhRXPomXiKWQawTdsqHZNwb
UTvelYPV4CsPB/MeF6X7PR1yfL1d3JF0Qnb2Npg7pzs689xz2RfyrUOUOlF+yUkYEgryYKeT1ApF
gaMYBbBhKrOohV7SUxMVSheHCXpi/WsOa2HKjPRiHB3K3MU0Uk3kSMmRU4cZky/zBgmog96Lmmfe
nRjs6RBqQDf4Q0OQV0FzkKy2CBhZ4xmrdYxvuqI6uVTyR6lZH3FVG2eG36b1UXEnxlsi7CrhcJ5r
6dUwRu6VZ6ZY3nUA31SevkeLO5KpD0PdOD6Wurof61n3EV6QmQOCITGu720swC3r8ezhF0SO02wD
tZYYQAOzIbpkaR8ClYkDcsJKPMdEHXcJi4Itn/f3ZC7cuxrMhB/VWfkAWmwh26vqOCQp7HUVyOxK
lkxMcEJ6ShV1mF7DgoC1c7vdWUKUt1y5OT083nATT6X6qEes+UtpSMaxx3KfQjuwjrzCaW0M1aKQ
V7JaZanMb9gsyG22tKmIpVdFp9ELcIYen7HkOiu7KGjl7MZubWH5fTGUitbMRviRKW1pG/E9qavU
JydHlwv6LNumpeXFcmsI9ETr12MeGVRKjc0PYfbpphNTd5/ottz01qA2ZeimW8slQc9uJbiPl8oZ
W2eVNXgm8J8mBqEfJqbYJF+tNZaRu76mIu0wdCe19NvIYvhOf272yvSAjDq46UfuYkOasNzA+nZf
Izf7VGncHEyApr7upEvIlL8KJIU7E1PIHr+sftATtqN4foyt0caYtiotefcShvs2izTM2Ij2VhNk
ANkz82g0Sbyt2qQ+dBxINl3N0oiqsGbrjJy8NCgwOzZKJBG+eoWyEWxTu5QN6dPc+uNSQGQC33pv
JQRrXvtDDD3J76bI3g+9CQpHXs0WwaNiKTPSK4IppZDvtV7ddh3w4CIuaKbERsYtWltNIEVFbE2r
KLJJMqQzImamL4J3yaCibh292eEX380DdnI9J3qtRwV2oTalgXYOt4VC3wbrDRU7hsVr0TePTXap
cMquzFzTMJuPwy6zO29vTfCIZzO/hZp2M6k42ra5jlJQauiwGVatpQkK0Ey2a9qqXLe0WKytELFb
Rp3YFSC9uAk75rXWUgDFvd15AFYGHycJSip5xWcd2HR3sV1ZxeiArIQryYMspZmqMLvbwRDee5xP
9QYcK1yvRtvbY1/c2lrv8jBGaewlPjndq7rDmCtvnxShxk52do95O91msVzAaj9RKP+Zpf7NLGVi
ZWLA+df2jqdYhWTp/jJL/fZFv81SoFANBHcTZ5O19HQuRJs/ooX0epLqQ1tEEPBMRpnfZykoqXg7
BEYP00YWxPv0J+MpfxpeDMfGymRwBvs789SXXeXP8xQTHF3tjsMfyavQ9WWg+zOclGUda7opFHvX
pV1rIHHn+kqHMUiLTX2OBxNURvA6Fa7kyeaG0aNO2YVv6WbJ4i/sLiy6YrZPlLPhFBHBBuKFewPL
qjoRx88e8KnykGWQPGBxfQj6YHTRw+o3HXqHAojBG/zIgbV4MlqbKGI+8ADtCfx9yKAoT5QpeWdr
GuUbttKM8nODugpISPxDgF29p9Yutc90JBRNXiYfPz0cYE5yjBucraDRNyrnaRmOyUln2eTu7J6A
HpuBsE2Ak3fWpWsNIdZGVGoPmiUr4guwGDcV3TyYZekSavIYKd9hJ3gRaiS5kUbua5ZmEEaatnd5
W0rD2ItxCBkDBX0ZqY3hC3sO/cDuwMyBLEbPaJN+t/K5OIUDQUjpzmwH4DZ9U0lTbNhlWGuN4KOf
0Wz2ZBjJdJeXkFAPVtORVybad8PhSnd2X6Ebuo61Fwy6VFU2PKQjvYm4GXFbX2Evq52nqiEY5juk
WrzNrMgYrsYk0Ott4IVZ7DtIdcZ1TUi03mpkVx9U7VpvXUW4nvvpUL1YIWQCezmrjKD4eZdTwXsR
lZ548FLJ7XMyBvHAQpDRMquWADWBds5PijXMpWFFvDRjNawEzKqgSoIUu4B8HnmATjVVQyAbqK07
CZVxmPr6y0wk/F4D8HH2qu4K/rkpyvkaZMLUOVcLJMTwOK/7sqXGI7FcFEbZgapoe4uIURaF1B+H
o/SeKMbDMFe0gfckOq1lznZ7InieAm9gCMmP8RXQHxwsEOz+PZqw0QXeKraLzc4CpcKee2zmk4ez
mp8zF+XJCEXKmdSa+YG+DnBGrazk1KZzFh0xJfMCBk6ZIW0JCe9u3gfwMQcIBKswwDW8lpMyk7U7
Ojx1IXzbxiXoMzYLTRvo4aGt+hgKBm1VH0QKOZYxVZAnI4qC0aWsVbbD70SDNw8ecv7IZDp/A64+
f/xoLz+8O7fJvJqNlHdQAd/gIVU75sGy2aGOY8SvZeYR9QKlW/MtreKHCAgT3rhxbwNl4zvaTpeO
216zzcOQCa7Nul8U3GQIg6eBKhzXNy1JHa01GP28U0pYb1icOR1b4ViebF1VLzU7jX5VA6XcYwyS
1m2YsApMzaVnPjZj1WzIB5mmXxsxf35oZvxYU05CImIKfbaWse7p61W62dyF+2yyaCVFN+XFIt9y
leGzFBe4t3QGZing1lVjD4sxMu/r+Z68HBwcrKv8Sg2aHHlPkklvLu3kLWfyhriXKvnf3hQzP0GT
p5RKK+d4l5YaF4SXL7CpIeMO5SS12lu5LqZtXFfZD/qduCITW1uuKbH0k4VSc/Nd2fVLvbnIx45c
Zzr6o5PC6Wg9Y2but4c7fXDHmz4BAGxypVHVVHYkJ7OoAGTgWV51bt3OxzLg4lIxtJoGIaPxNl1O
ltKfyKEsB8PglHiT98QvE5kePpm4S6KpnVeZAoDaWl0Dgj4xRuYTj35eNPPtjGmLHVoob7u4bd4T
jRg5B0M+FpmXjfeujQyDa40L21Bs5mGrlNrZ1i2Nn47WRZPjDe4lQBUqM9mTFQxKvGWgWkZPOvRr
es57DSLP3AiosubGCihWWhkN+eAwTKwDUV/e32mMgicF2O1sd5AR+Ib5cI3vne1xHxrhRmvNYQUa
jyIFuHXVAVIxkkvmRrgpeGIQ9KqKu6ynBR6vUpaUbIYj4xG+rrPVoIF8Wk5uHgPVxvukd8VHxoLy
yQ270QG2AwqxVnb8aXJCfuiknA5VTkRgQsL2y1h7ZO5RT5FhNWsiWAAYMs+Nd8xji71Ay85ipMWW
jVaxZS0/bYpQnz/jLyAjBtzmBCMIiaBPFmRjvtAbmdypdRnIGVM16IhDx972KpfoaPIL/ogOAwgS
4oeDC7i+qIUSiWUTYOTsLvDIcapJ5i1ESRbudyLXjJGtiwB9hfOkEecM3n99O1smOXidEY9t/Xbu
KeOiWbq6GojK4bzogpuiV9xNJofjskaGmaaGb2Y4MEG1XkPfbd/F5rlK4SE9BpVZPg1Rpu6zwbqJ
ZF/f4RUJV0PYiLsANfi+cGD0Mxm37nWNZ2ofO3CB9TDSv4XGMJ6swH2YQ8N+7hoWnCUagtrJoSg9
Ph8wRfa9GpcPPinZCv9HVxk3TcPmx6YpTm4oztLPQzkjuwV1q9/S8gqDC176JksUdK+EvcwKHRd6
Ujbo9ONFQTS8BtWYA+G1OkmCLKd2dI9Sm3W+BvdlwwxR+uz62weDIu6X2PD0hkehqV93iUWJh65V
h942uaqhkr6OPN5P6H7dhfzg60C7yoLlnFhcDWPF7rgI2jMZr2Tdkxa6nzzNOk1jIm5TYbc/erSj
18kLy/ptbPWsv41tFYSnVs3pIcxS6mhq9c2Y5uA2gpSzThdfF0dBqglaVn1gdxgjbYSNxtSulWrt
TQMLEpaik39mLXa9esm8BnKiCStu+xc3tkFd5pF941WeJEExMKGmRUTyEMtudXHwcV/BajVgR3W6
dmulpQRf3Q0b3i5n1UO9PFZNXrzGXUu2rqxwEv1/9t5sOW7kitZ+IiiQmBK4PDVXkSzOpKQbBFsD
5ikxJfD05wOl/k2xben3uXaE23aHRAIooBI7917rW7V5ykz11PFK3BJs5dJ7Mz8JKzqmY9peGpPr
fBxHkJJ85yZFTlArtkjx4os2cqJr26/6q16qg9+TA5NJqyOtEc/zSla1di7HuHO4wsW2FDt2DtnX
6olimYyz5/ComHS3i9GvDlYunsOUkPgo9zAiWgBFASIv6UUIuUQ98BxYmAhj7SGDtAPSNFG9eSt4
DY7YBQ7G/ZVl1fatHznejU+k432lHEIHFQZFrifu1tmsd4bs6B0o8rjqPnr0zIakDJq7NFsWqFJJ
tErQFcU9UdBIr8CtItECgrXRVp5ieDTx3vSd5xIw2MbxTQF2BwmmOT2YSg0XU2ubzyhhWKBo9F6x
AgH/0zRrNl0R3NqdOezrso/5V8upLzDiNnexW5CCg/9y3PZViZw1Hitx6p20R7romRsVekec6jST
sghqessUGfkiKM8+/kjKJoFHyG4pKPQQPQ6YdRH6aEJOm9Y+oQnTB20SXOoEsb/zeo/7AIJ09FZF
geKErMbeU7spi12+CUWXrWvtNjsn6Xk75jF5v8SC5lgraZyQzGesBvqN99iP5a7VTZhueR0iZ0zb
ZMPenyY9EbymVuIuJl+ZOXQaO5uZsPuLygHtgNp36i8wnSGxsyyNH571FFYBfaa1ZL35mja99x39
wbhFeepCAQu6/EstZXMIVBBu86W0wsGLYWqY0GkS2lNB1Eo9MB1NDQR5IDC49/ursRYMxaecttbQ
DJtMSusiAzp8nkE42Y+837Krrsxt9HpFoIubtEvsdZu5OEcLHXl35BeyR3cNxAEDmKyVX47OX5mw
zGiHXJDcs8GkFsw8kV1HvGQRZ+lLwsDaLcbPQGNl8wlZoQy4shD3svJOdvSRVDrGArMNISV0gk9R
L6q7ORxp7xZRjKysny7d1nXPDTICtYLqamz6yiVwqMq7Cy2aae+Xib4Rbtc+xGNxasbmovZnvWkC
q7kumOR8IavA3A9do04CaNFeRf4Thdq4k63a0O13btNhIoXZBSqf7VJdRDkJN/Modkkw0y4ZHfQX
uHxK8pIK5EF3vW3Cxs2KPOLxsdABocegaV8SBYcobb7MemUQJA3s5MYIJub/8awSEiUTt/+L0JaH
up/KTJKU2TuhtS8MFrdjqL19AyLmrhL5M4xYHV+Aj5ThpV2aL90Y1FeIpLNV4vMsHMGohdzndMq2
hITF8o6BtGs+JwX/T40rRXjkTVUzn3ET5LgABNx6fJ5jTPaOrfxI3kRW3dzw9jt2BW/Q8fBmJ/9v
JvXLIP6NYegVXkreDDNGD3cGPotfN8YR6deTFVHXSqWc42izE3WT2HqYIRF+DZT44/D93fSdAzJ1
9V3LsSU4RctdKEBvYkLQl06AiFp0E/R1LuGigDBjYX7JjA6UsVX1X2JEts45GvzePioFVGRao9SJ
iysCeUncIFw42HpN6ahr3J0CqLs31ydFR+lpiLtgO2TwIVbOXIaUbYVHmF1k2gEbeqeb7y3PCNW2
0QBMkr6nzITK/1K5w9jdg1hx293cCRg46xJZhvN5Zj+BC9rXS4IFHgJq/Yi9CI188VBIuwZRDcmQ
R6b8Dl+0vLfpINKcb5bkSwQINcweesyXENSksaydJhssYYS3M6EC7S5I2Tjs/agCpsJfVNdOVQtv
r2Lhaez+fvXpdS9ceI34gzhh6Xb8etMRJDh0arAFmzRn3t30jAqZaRG5e+607JfdJGVvAHOb7drv
n67lF/3jQAGCRp/eh229f7p8xQ4OTW11IHqUW1z7hA53ZcP94bvnvLQJilz2hppNyMxb9tN/e3Sf
JBoowb6zOI/fazBqYxJQ45itqbS2Hrxx9DdJk0zUj7k6VIzIPRLpJJsAgyCJn2ax/8wqfjfC50FH
+mGZWAGFtIN/XDtSPPD0IfYSNJb89mGMeudKZo31UKYQDDeOWPCPgzNVFx1h7mjNVNkvSciRzA8k
koqH10/jf+3NP7Q3efJ8Fpn/3N48ll+Tl1+5aT9/5md303c+SFID8CLS02LdYkn7u7npf+AG84Sx
PfUJgLL4o395PqUbSEKRJIZQ71VD8rdYRH6Q/MHyY8FPp+h/AU5DU/TuW+YvChF+G55UHjPLevd1
7i1wWHOseTHZvEttNg8vRJeHEeM806pXICWRXk3tNK/bfgFEZZElLr1YFVcwSBxiLUWZbUMzGb5K
XFzXc6jLz4GZTmygg4ycAX6q2Ogq7HbkZ5efCxdEmQm74Folo7f4zpV9NYvcR++QFiig2yD39onn
3zONz++UZs5tDi8FCKUViPGM8txUnyr4xsZ6HvJy3mdmrV+wjhUa8A9ZdyvDjhj+6wD53cruJOkI
RONmf8VGhibTVgsucgINQ2DDlBwzfC0UJHnQX6F0BVHUmywuNB8t39kCU5f2WoHBEivSyO19A7wT
Fxc7r0s7lYO/tcFeS+bTuWevyWitvtQtqP0KfO+ZPSDMZputcRS04xfk8OUnh3l4vh78CKbomDW3
U51GL1YMrRgiFJEdkHWGHkiURxNqrRN/PKMPqG7o9FWEg/t68b6Dp93nOsnOvl3oWye35109dYzI
qqOUI7U+pdR6KHu1YmuxH61E3oimJfIktQtSf3LcZLrwb3AiI93t0u7ensZ2k7RUb8442fCZGRWu
SkY7J7ejs5VOc3/hayqR49wiKhro7DGNitAQoZdt5KWPvb1cK2PKnwBc9fe9k6E26QWZneTuio/k
1IYfiRvXx3okUbZk4HM5zhaOLCguqwqcDfg8qqk5Ev1znk01mbJBobDtq+YCNfbwneJ3ph09dQZw
UVKwwb+W+bZugiVOegzQk7M5H65yg8p7FXh99tLQ1dhGlOguUZcF6kcrHdvPZF3mpCWRI8D8u7Gj
m9IPSkEY15Tc0amyn62oSG6DRWSwAkWh7qFNp7u+iZ0LYaXwS8GqxAfDJlBiNQGnsrqhOYzg9O6i
mF24V6T6E7kv6gT1IPiGa0mqnQc1ylkJG5b1dmya4C5IvXnEPhJVxsc0sr2bmH4exjEAUCXgnTn7
4iAeIcUptrItTZaCUBLcDrCIywfuY/aIYyq+kZAGr1oxxSeprCHYimrExheWNMo9SMMbHtfqwbcb
8zpSdKI3BuXypagi56oZnB78K+D+M0DrKmkRHfAt/6gJcyFgKo+CAGVDplHT1idCI0z+pyIwo+tW
Ohim1MM3FGgzvyxNU5cdLS6jmw/FuGiihhmc6sTscjrFbpwemtG7EX4KGtSR8xruKxY/RwX3Oufb
s211n38KQ/wNxH8P+Ub22EsJubYqOm6te9/3bg/gNRHdunMmIHFlYp4ddnQIvODnENPmrij7czxH
EzJZ+slbH8gtyA97ugtbDIGrBEfsow5Hu6Dh1pnpjUwYagYbp557E1JQOy7p4cRUuGdLNMZh7NWT
w/6LyaZPFhJb2/Foq+GEEsu7IkUDBxRUhk2u83lf98V02xCcdYT53azIZotwqbX57ahsPHioJdZO
xnw4tIN8K2tupM2uHWJDshJNfC4oBvuCfpLZJZdDekJrzW+yjWbfy7DZBon1yUPXvHJTKGWptaJf
SBq8L8iX8fDA66Z1nuglOMcQG+pa8LHsZOC314npfAoYQG3G2cZxMg7GVTqLEEMHq/XUm8+lQHAV
RmgvsumraocL0FX5OuzMizSxOoI3wTXuGJo8anthKKXVky+Jby78+ovLHdvqxLozJ5gqYZc/Rba6
9sYUWWBTfkQjTf9hupAJGaGFWd0TOVKsCi3hUJlgys0xGzYW6XDZCn+cf5CxyHCxlYzNhraRjJa8
qwYb3knZtA7TMNpNgT/sLXvAsNxOONEcdngbGWTxCUmCk3B59fwJAV97FejR2XmjWFk8Rhced/uS
wHAkPEZf3plgaPcGs/u9s0zeO3Ta5wktVsjzAwwTFkF920xTcIdaG804w5v8NjM0PLlAfZVVTGco
icTFXATN1mjpJiMg0gyzgFWBevN5/B6kqaINLNRq02iX5K2kLTaRF03nnHyQ1TQI9ThnEY05F8MV
kQ+3rjIavhIZnd1haM+Fyoo1rrziHtBeeOtaobPCupwCVTCnjc1tCkIkhhDV4pdchy9xaza3Vi3H
G0sH+oLdgH3nJUF5349VAevKO7W4iNekubHyG+Yz2Mtm5Rr8V5zqcB0QdLuxMvll1EOLCoDE1xm2
8M6e5mDXQ0D/7rVheZ7HbdvP/eXY0bVaKUKkzqwxxiUNA4n9gX7bnUt5vmkk4Ca6+fbaDa16H+g2
/uLkTDIIXm3btcz6Ox7C/ByQtHWTwg9FTuLJbeLN7UYI80Y6ZBl0VqqOxWzbNzm7zo3RT/W1O4rP
7qA8rIxGdl8EiLLcTlrPHW6OXTsyfOPJiDOg/zjd6IPKcgcdBpAOE+I93HvcroMXnJB7TYfST/TR
63hFIljzjkYOEGnzvzr5/w8bxWaw+ds6+embKqqye8tG+fkzf6sAxAdH2jZlrSmspRplS/SzUJb2
B9YxyTifbY0pQAz/q1AmRhV8sOUzQaBKfi2vfxbKjvVB4h0JfGQCvgBXJf8bFcC7Xa9FGCu4E0QA
Sw3vOOby5286D74Y+hlmqYsGAB1hEce4pyLcR2/2Dv+mofJ+y+uDheEaSVxYEmHt95EqYT80DMaj
8AAsCU43cw1/hcur+lx2g74pPEaX+dwgs65mWh+/P/Zyv37Zby8HRznpm2jHheTD/vUSYy/Ptc1r
j/1jwMhQKiKbBi04rgvDN0Vz9xLh+wnYZSb2hslA8k0bHdJVBtM2KYoC/WoPWI6pPz61xmhOfUYu
Z+unS+p7TtJONylYhIQkX/WtDO8K5umb/4eLkA4XgODa5UF6t50xGZqhy56DQzOT6KGdat4VBsPe
RI7TY2ObSINFxpDOKLAcCpPZ+RgQmOVWqKkxBgYL19jSN6Du/ZU5MAYNFl7/4GfkMATw+v2B4X7B
1GCHBwuNhLHQ8X9/De+bXMt98DGXINyHN0Kr59f70AK16Sc5BofEJpxCEZ4AEUpNe1ml339/pPf9
u9cj0eZAd7Ooa94bBVAeEG8mONJrqsv0imL3/OakOiI8iPYo1r8/3rsvkbMcDz+L7yzKEzwYyxP4
5ktkiRb1goFGbogSdcuK0kL+oWn4+6P8m8/PwZ9ju0s8Fnvud59foFguGBn6B2WRQuHzqdV2kByy
1n/4/YFe98ZvO1Rcj4vyaNEZsS78Y1FII9hM+Ej9g8W77TgTi7ONA56ZCQv/ZipsXn8CRxYu/y67
m5YQkjr3kMHDsb6L+3K+KFy3uVWTx1TeG/Ct1WJR2g5IsA9RTqYCvWjozDybj0OEQWFtz8yjSaof
8RK8RpfompRP4SOeay2vfR69OTn8/iJ/IGx+uUoynuAkYSaRPpYnd+kgvLlroRXiSp6VPozoL2nW
QyyQEcpaA/nPriKUboXn8rvOlbFxM8S6PLzpgakEe1lRd4ShKHWuswQrYVfam8YrzWeBhuLsQqD8
LNGCPLuNt1VitO4FcgPKDJQWwAPC/MEys2AXzyTAdLgNceGV1qaMiIHF6iHSIfrMcoaTs3Pd66i3
XBScFZIUL4gPRR1aWzvykgPi8QmVa1JsmW2LfWtX/gMy2vSYGik6WUpxrPtR+CXmxbMu2gxVUT0P
13UuQGEMs3QuC7/J0R8iVa0Hi+hFBxobk6QqX+O4rA4ZzpOnjgxVAjnZOBeTce3io/g6oQNZMczp
tlHW2Xs3dBh9pB4q2DmrPQRNs4MdxzYZE7TFs4zi7Hst4kqvMjOYyOpUwFYJEjRtnJyx/ij9kgTe
wlIHNwhA802pvgT+4V3jSSQwyE/KYGUXyXjd0yT9q0zpmZpNuzV0kK7jMPtmZIZ/RafCQIqZoDSQ
6lQUsB9ynEK4D4IjsqnyXIU1g1lG/R1xOpRRhixB/aS49EMctHlar2lLGZTNCMlFYX9yY29cOShp
jlFWFJdOSK6xkWcdtsiCJggyIyRS0xATeMP7ZZ0WIxnOEASRAzj2C5O99iblcyqPHfm460a29kPm
7LAK8UQMmC37xrZfUPpUO4QOxsauNUAkUqTVYzm1qEQyNKko5oCr6ipiL97v4ti+tUKyxVjbhiN4
XabIBhP7lYqtryCKig2u5/p2UvlVErrYxYlhwUeT95s+pHFB/lOPus88sfWnrRo5zioNdHRfptEV
/tvPsZ7MQ9x1JoqAedpioX6euuzFAiSwGYmJWhuph+rODf0dVA1xKZlNn0qXhJ9qmPW6MGlC9QvC
g4KV6XBgQC2o+nEtilcxb7Vgv6Ngn2HeWE+GH34y6njiZHS4oyHgrAk2qKoVKTcDD9cwgvmZCeFJ
It8rNymZYZirPWuv2ta4cMFcX3ZGZa6VdqcXOiAm2peWGGxGvD5bIyutr+fK5A6JVjQX0yScY1zq
/CBsKI6y4uvi4WnFAhE01pz1WwsnySqWbCKAWYYgd9LyixqciDGs6L96sp0+koQ5nlAvDcdswHQ7
RLVziTy53jcd4G7wwsOxRw+FVzZD/J9PU8RYNJWtOBLWIGc4Mo1XMFaNQGgD6Hx0BrPc2SZpBybZ
zluwBw6kZgbrUGaSvWCWc5loRFClWSwAOv41LfsM+IqnIXfUpKd4YC73hke2QLPkDoUMAb8P4Lqr
s8kEYxPWFAXzAGhILcFDNcryTYIMcf+ahGmZPQqPgUwqrlid5BJuiNAmQxFpki7Vme3zHIzOtcUX
9TwlZtNvsrAjjMpE3Q2rhfSvIDdnUDGp+hJLiO9elcinOAHWXLpSPBjmkgFf1fE1aVhUJ0vwElAY
PJ9RQJRYiEe8YbxC6rg2vewOhAMJgClpK5k5jxsiKPSN4ZKFl2dkmY0OUdY17omnCgHksUnIEJix
YR/ylIyuVHGRTU355eUVaecBSJlpsuuzHRMszJCUNxdWF7H2bPgdaQUQC9UqV46B7hpOxbhxe9va
khtgbR0X0cMs65BIHWfmZ6wgb58jD5Fmr2zOJOsDZrFDxyUZHsb0Dq8TmpsshXQVxO41o6wcAS2A
87pDGEb0dr4OJJHy1CpkWoW0Sqgj1WlA40v7jMx0auDhKSEnEKqp1ZxSwAwMY13H2guzaPYYyVz0
JmSJThwg3hggNlYz8iNOe4rdz4RGEzlLbFZ3Z8qa/8du/E6ZgPgVfYiPpu9etEg59xJYAMH11rzQ
pUz7wtUm/hEWBaF6+4ykxtnVcaOPBdE6a3hrMeCSMN5WZf8gwsV/1nXJys1GdysTE5ZzGcD2iCPC
HOthivd8/DL7ovBFxJeqLZqBp9ntVp0usbx0hAPBBaA7DSulwJeB1LGNVngEnfisR0sX848h2/8G
O38Y7FjcOgrH/zzYOX8bXr7+olr/+SM/96tCOB9Mij4KWqoiAZjz/9uvooP41wYV5Ke5qMfx9rp0
oReK8t+THPauMD+priiILd8V/5VMXVhYmN/u3xiayOUw1NXsoq1/uMZRGOGCULV9JcNWkuLluMfJ
FoYi/yQnuZpeTbPBc3LyIPiLVSWaYWvOUbsdPT/f91bbXLI699ZHN56zcyVzAH6NHrAJoiHQ7qZX
zvREJ2742GWF2nQRo5a4niy9DgZ/IJiYWcIGaEI57Ht64ognWjy/Qzhcz2hXNHlg5divslnJGVin
GndJ4QCt44XMipENkMsZY+y9gFNc1fSo4HBGlUPUDZ6hG2eapLeLtT9GBxJ55n6js9T8Cz4xtsp8
yrKvjTSa6yRyh2I1joW+DolzYxZCRL25AQ4Cmi1laCKP1aSceTcLGpB7VHr8qd3ihz0h3J9umtht
FgdZ6aabopi0cfI5wQphH5ktq6ohpPXW8uvqNnDS6G4GOXzdYAhA9pl3mzEmTnQdttWA4FTJA/Cp
skEajbkGBVRHNJnfk1YAr0B39ZWdWY9dTSLHXG8IYqi65hAKN+n3RWhFttz7qEAiNuGJOZsbnRaK
sIGs9PWZdbQoBXvpwUD//gpmqF8pDSlzxJJhXOLn+Auf2zp36AkORM2tFDxaAKxuQjDPOWMCgJho
oRkGK4LGVbGrccVRltD78HCWGXEaXodiMnZDCMdmxGvW2QSeNv0gkQCaxkCLtDE9WR2IdRbhhaXi
PNw0TjssDw7Ra7NO3XlHGtKYIXjwyHY7dR2SCRyHJJB1tlpRoAzjXKyy0Rpb8TEKGYLNn4gymUr1
tRsb9GcsovOch7ev3+L/LXh/WPCQzrL0/Of1bv2SJ98r9c6p8+On3ix5tCZQGLHKvPpx3ix5zgfn
FY3h/FgO6d79PctmBRTsHBE00EGzXnEEf6+A1gfX5hfCufCZkPvBf0eI5xi/LIALItkSHjRkFneH
9fbXjWoHlqhu+l6fy5HJxzCGSCSAismMNJdxwB/mTqeUNTLbmmYGTqdyhsfMYUi4aoOyeX7z6f2b
Vp54N1g3ORuUIxZrMo0B3/KWs32zbXbKqc6CuB/OVlOKc5ShKVoRD+XFaz2Ad0TT4fSf5FCz91eF
j4mhSRVCjnBupQOXUZZfA3YZ1/yOuN9YhMM/zsjrBVRWN/zGl1Po3e/P+JVd8maj/3rGUE1QFbDJ
NwmleXfG5NPyqpu6s63dKEJzOuePLBW+vSPcsAIGNmmRbiDdY9WXHp7TKTPtfUFvSmzUAFpqGcSI
NTJrtLNdgrMEVRb9DKlAsG1xccQ3VIWnog2Qfy4ahydmEhcZ4AG9ZXTvXQFPG4o/dNP+eRugQJvw
MHg1Cs9+D2yB6ByNRp2351fbCzbTRd+FKbNGzNfrm1EzjqxDkX/8/Yf5rgllSl7GAnVAsFQN/Ndy
Wm/uvmvqyAHRXpKoM4uzyOL+XLZqnfhh/PT7I73rGb8eKTAtEyUWb24kxL8eqS4ZaTUqrs5+bTov
i8E83xOVMFmrrI63bEiwvqDO9QkEsd2x+NNDszwUbx8artIiKxhJngOjmDz6Xw9PxxyPG4TNM0Q2
94WuD1ItOOn53p2LltYwm9XJ5NbDRWhgpjZZJb91YMSOI+2fS+3ZylzbY1pl6xQC66OtasuGwTZN
32pwEBuTOACIuPBR6XvYBMz/oeMu/nmj6LWybDB7tRy+qyySb2+U6fVu6bqhcYVYu3hJVEfVwKip
K52VPU1ldBrjJPsr8rGl6LmJ2b7B9FtbYpDfeXfP4OniiNSHKh2+JcqWXwe3juXp97cYqMj7T5lX
Lw8R7TdKTb6dS+335nHylJ+YKu7sq9Rp6jCg30NbGouWtoMd6U10LHRj3g7F5Pb4f2O5VqLct5aq
ydeqrXWWN8VdnbtoZGQ+RsRZFdVxahnp125TP3rAPImoLUMCiFMyHZLOTpnm4707j7XRXjfGbG+j
SAT0u+cQfaI1xMXB9br8jibJDQBQpDZ5L5sz4PiHzoIZvPEGKgaRTBZrg9PPkI5HP73MY9f/RJXp
nGLPx12NZjtgNhw7xBqjwoDvpJgTj5MPjmMEfjCnGklN090j4oeBNRakVoQtylgEtdZDE4sx2xMs
LPB1xVn4FwEiaoB01Rif+0IWGwxd1jFjI3sUTZB/TQZIdisGBNl9QkmKjLlxInIVVb+e+Bz25FcH
1w3VI0oY1eyE0GLYomDHLIICD+LzAFZhW7S2IrM+uI5DEo8ZX1bdgVeNRd4ku9iV38n8oy7MmLIo
qO9du3P3fZAa1q71ivnF9yrYgaYm/xpOD5Aarc0Xq83H720ECHk9W3TCVmVkAQnQXVrx5RjH7RQN
vQ+pASRt3tnFoeSvonRxVMUHXQxE87Qp2AIZjhLHgasxyXXYemzCeYq98hCSOGT/3Y5AzJH6KKLQ
U54kmEAojlsyqqS+9H5UW/2P2mv6UYmhdFrqsnY0tCyARCiW8uqL9bOI63/UdF3WFZk+BeRd7Ieg
78JjoRYrW4on7N5cAm3TycYk1nMPGIU3ZqC5XfSINmXIfhxnfTY2W+DGEZ2qHEDEdfyjuswYg8Sb
CRRud+n9qEHHHxVpz7tw570WquxQlqq1eS1hhZ2R4lS+lrbkXi51rh4Sb22ETArd1RSapbOu2hC3
ZBz0+AzHnHi0bRtSFezcMiIXzJ9dVsySXlu/LmJE1auhRcF/0yYGAtQqSvzvBoVwYm7MCkh64qC4
PyPXjMJTactOugTNaYCXE3nurG7xlsxGMhXDdsBRGiiGZ7sJc8dE7UyHcu1a0+I6pUGX78nMSgxG
8w55JHWBa5NYVcSe/GMagHFMGN00d8vnFDQT0VgKd8A2Ixzybu47294RFGaJixjioQQfTkBotw/V
UAOxQd5/SiNskLu+5gy2VZcT6O4LPQdr7ID1eFX4E482fvpabbA69UgwXBefSmgThiIxFtSrRNIc
h0Gb2vO3PGMPuvE5AVQtUxE3R2EmDv5GCZuTfLDGhhsE4WKmp+qusKbVwU2K2N9Z24C351VRp+RM
0Hl0dqIOI4g7cSDrLXqmuTqCpSdZNAscDP/L31uJAGEDj08EEwEhmjHTLkmMz6qcqslA45P51lnM
ZTJjbsTzaj9MCxbl7NUBMWdl0HRXpDzwSoparDsGnkabTytMYlF+YnBTxqdmKhCHt6M7Jxeii7oH
B//Pi6sXoocveHh3famZGmJ/wn9a9IIucm43GdbpMdwmImkwtY5UFilh6vfwmse/ahXbh0HiE0W6
z/ScJk7I73HzKtWwFtCezxoGz23bueJBdAZ/Y/QMjKOdmKTeDlaRJgelLWs8ljJqrevEkMHTD493
maYYcmXexu2NnhxMqGYzcm/iseTEKra14oI3WPDEsIenu2CVVBtfBLo6dm0QWjep6rPszvLLABus
k479VUeKH8VnPOkbFzSURllTcOiqmvGuaouR6t7M5HLxy6mPrE+cV10I0NMlV9E35A+uYqym8zrI
UJitAThnyW1JFnqIboSqIOLPWFOtroyvG+FMioiiGrDKMR5ReV4VRlwvCPq+0TuUW3A4sa7glebf
F6clL/B+rQOx1MldWTyFlh2cAMIkDMhjN+O5mCLvZSyXcF6tMIjbnTaRXlLmphdVXWbpvc/bYt+W
pjg3QdR8Qq/rIYZx4sQ6VbTc+4swrqJhMylahhS405IowMe6NmUzfckgpNzoftG9N+Y0ZIzaiqg9
gEwpviOZWdaQpMnxIHgC82diTWTQ1V4RPBMwXuxA/UTNSjosc5Ma47uE9uxFUNAM3biWsiKWPfQL
K8YkwRM2zCHa5lbJ12Q2EI8dnZJmDekDUzmdfMEjtR2XFXuLSJxPVA8zGJHOxQ5Dh5KeZBjk3cCb
1kawKBUkdVCCwYMxUabT8+1Ip2NYxWiqoF01HJPR4lfpQsTz2hlRLB1rbgsZK1ng7WbQ4d2VnmR+
n6LQAsPd4gDWg3uYR4+bk5miRQiXZ1V1VXr43IzOhEkfNyXxq9E01vHad9sifqASwUsRlIuWHQne
0hEFh0OePfhS3gJTcw8WWCQfRTXbPqZsKrDpse5sLPpx0+K6iKWRRScjrMe/SJMxhnUuWy87JgQx
3wK4IedU9U2bbJO55yFFx5baNyQHz+658Go8P02NPujKIRcSERzVDW2vuOaujZiKsMfNsmDtaNt8
K7StcQuBkFfERUEMoL+tkcFO4WS2uPBbr3ke3Uk8pGigQ74OSfDEs160N2CrBAusVQfpzseaOK50
/8nCD+iLVZYN8tG1SprRoxt1zhUBNP5w14RtoHi580Rv61fkABsHYi8Su8uqSwnpzEbeZeYetqEq
4Lo0uO2rTBnMl4uWqMYV1VjfXeV5yPkrBNc7MKAo2EZtgn1tUOJugIRKTPGkK1+9VqX/66T8oZMi
zEVS8J87Kf8nf2mzl7dKpx8/8XcXxQo+BHC3iIyRtolpilr/h9BJSOsDKgJQJuyn2IR77EV+NlGk
+GBjgjEddnmujYyQbvPPJorLH7kmaU28tH6YDP4bndMis3qzn1tOh80QXBXWKa7TXyKv3u40fDlM
RdGbzjfgvXX6PV+83OZmHDHid5uuS63pKc0RSO7ayc6LdduCTvqiw7wukRczf7N2teHwxcga3yCC
tkS1SASkn5Nq+qhMMjmmNRodbwa2HOoIFf9gU4UTiJr300zVkPa869hc1xIwsVkbI2jKngUgT/uo
A2E2IYxl/Nibrr+32wh61kpDVQjUOofvQHZGOaRtncC2Qw1t/EHAIn7d7TpegBdoaTHxj7vsyN59
OgCtqfbb2f1Wt+MQkCEVyZgptXIQcl4FaOI5pBZJWXxvPJVMDw4SNU7NinvF9ZTUNfrxzbP1b/pM
r12Zf23AOSXCaSF9smd0Yd4ETBF+uWEL5aCoWhV9xYLlZlc1GP7sNDvLariPiR6gBUtwXCxS1tza
pwOf6hpTIgTmKnupdDsxX5Q9yOMTlJLWjLdzGNFfn3PNrdh28JTmpxg1hqG33pw13nmGQ8dfI/Or
xQNsRm0PQOv3F/WrUAipHx+yS5oFJGDBLCN4JxQK44z6LsvLbyasfe/exbpf3RV5WM03vz/Qsrt/
8+FxIJsJoYPaldeyz/F+/fCmvGiC2dPh12X/TVZYnYeZAy3N5BvOOzZ1rmGRuzah656bG926FpEc
7jKS4f+kxfq1D7Fcss3MHfHj4hXyqPF/PROB2519Uep9HVqcb2dGuinbc8VWWtonoByz6/3hQ14e
jF+vncWEnizSSuKDWZJ+PaKVlHmGVdX6qkXUJs43NiIyjo9h3fMsYORfLhvEdI9j8vcf+ruey3Kt
eEZxt3m0jVjlzHefelpVglm3VXzFzOEW8sBmvHzM4a01aPDQFkX1tQ7m0Cwuq0SVnrl1hzibn9JW
1rW9YnARamzWWL+D2zSlG4wqYiit/BKwnvKnQz86TqEOvz/pfzySdJeY0bk2MXuSZ+bdORsiMmSV
S/tL3qNGmTbNRH9qsW0AZB3/cGf+eSwefG/5D2NB3hRLN+hNtwfdWKuCNGu/aBNx4rxivESxEFrG
/2XvPJbrRrI0/CoTs8cEbAJYzGKup6dEijIbBEmR8EDCJczTz5ekakq8qqa6era9qQo5wmWePOY3
KUvi/cf6ZRGAjUW9GOc/pLTojx5FD7D+gT3hrPRYzXjmOZCIwzx7VvSXvS91XYra2US4ZfXRb65r
/fqMADTxyQ6A+6JleRy2IkODL/FWeqCSt2yqBp/hF0jxQCZ0BC2noCdyYJvk/v2cFIjpbJq2paGy
Lo3JVrdpuYxUEEmADfhDDHUl3DmVgHvglbPbBZvfvKXgeHtyg7738uFDLVF2vGTxKZQtur31QxKk
NlsxC1CbucYaveX7LLMZzwp1PbLDS8OJUtZHV7kuh0ElMDxNtiHuHvMj37LMANbrsTDHn5uDMVAW
vcPn1wAMeoroAskiFl86eDhYGaoS8RxgNAWSUc6qQhmDY7hyLHQ3gSpFOkQbqDBwQZs+SfCBRlQ/
fV1mnUKsGqgHvAsbvAhB3lxS0WQ72208VmyT4Fd2LYWblU9iHKwUXlgfdcs1Czr0vqAtyI5rlzrj
Hi2ZhZDerWqwvuRdLbNqO6BIsdwtoDrUrWoboT52Gb8zrpIqY09oEcKab2YnE6SnVYlUaT7TgJYG
QSUK+Bmg2swsS6B4JBX0m1WHhDR/U1hpxF9JwRKVYu+pKek/9KNfcpjNzZQRgjtEEGKAV3HIpY0U
fUj8I51RX82IZykunTCnHm8gdahD5KomvSjcKoAKZ4GpOksaYx5Oh2mYWEtY5ui9nKL3OJ8Fqks4
LM2o12dmE0Q2QQRDhL6z17VbyTw//HgABNqRDVhVPp5+2cbENJMX6pkVy6+bYh0wi9I3jXJL6SL4
X8pou8zWncyz9o+f0aCJ3W4dIGgpRZId1CNsRfS4eQcD5vBcepIJgXhmqCUu49e36oIR4s15Adyj
9jCOfZKfwkceYP5bSaiviOQrWdsMfobXIme/4fEIXXq51GHPqeXQDmXRZJHIyo9V7zGv3WUOclKC
XnCGAfdKVWHIqoltnByAnE7A/54BLGMos6M1kgfOqUELfH5sKAR5h/WkMq08QLy3opsAyUneyeIP
YHBPEMFQqGXFC+b0wSajtuLPZpCd+iGyUIrponHovcXb2mj1d/dtRRTYtoujeJjaxlUlABDTuPwq
hs7mqFP8L1x+Sj3DAOk3Q+YE/MqIe59ojGBKzy3NPD2/OQ6ZvheUP5hdrBEaZAvOQZOzUpxFCPeg
ROBoMa8yDXTehoEosNQOg1bvC5IN/GIdQvDktjL0lXnGRgHSex4QGOV1LsiV8ZMKUkD3kPUTmpK7
GO1jlqhOrdWtDCr+21hYd6A8jOWHuCR1XMgy3DFln1OQLzp46K7JfdY4rd7SQO/5oQiZWnwJODsD
/+ul5ahbzOhQCoe458tuPii6G1l5oQoX6C6atQgEAqciF9Or2kmZY2wYPy6Wd5iCAumxTWbeArtK
kWS3GMjqyJQUCU1oLC52oBNjvJR6eEwu7swJDM9NrEy5XHvzPLH8g44Bp7tFspgmBEffWItL4aGj
AV7S7IvGXIsoc9Kr2kpSEGHk6voLVzjimRbejxgvGSdpZ2qf1qlt4COupwKE4niWA1XhHiOj49s0
bpDW6Bh2VsXDoO88x/UNiODIBZeqSYfBGuFndyy2BGLCzbZHUQFeYCyHOoQwSd4+qVVkiz7BwIdJ
FHLZQU6YFY8LwwQXYVD6TjxzCLpkQWemTaYkic9hKQyWf9lPYacXT5rpkOL349zIXT5Hel2aw9Sx
hiK6l3l8Vi/1wp81thpa+nieQ6jsmoq3tClzvke1mkzDGprLji4JITermoGvVDFf4CyoofDys8LG
1FFw4OWzcs1URr3amb0c+ZuUMA1/1regMM6C3FQwfUOEWFhICXI+hCfpTrAAz/rEIDoo3iJ7gd5a
x4JSTQtf+ISv38zeWUBfzD0EBcTS+Aye98ClXQtUodwRLjmO1Cx9Tvky8sAhY5Zb6EMWtEbDcpwE
xnKMFZjKEB/mADO3qwnuH/A5QpTnHiTNOB4pQH2/XS2lrbMV0xjz+RHQNNXIjzqEqK9fzlg3Tg22
tSWqhts4yUYEUYYMqxHAKTjmbJporKKtaw4RfjXNxMPjV1MQ7dU8+tyxn40Gb6kuE5+NneGnw+IJ
0PTgDf5Y1iCg9Z/Nbu2wcJd00okzGpg63HcGEnp3lsGqdLaO34ZoqJD1xib704hTdq4bIAdsYRpk
ISJlp4TdDZRbXNFW/mLN4hsYJuTBzHLCjQwkFlrkbYsDzamoJOQQUatBPkra4cZZG5eGq515YJDT
VU+bbykxd9nlPoLe3/HWXFpELPEuuh/pQY9XCPUXJpbiRV+fSQa1EtM7zLg8HOMZvXbDDq3MQF22
TRJNWjIM27Bzp+BYRUazV/CD+UYtQX6iZ4UOOqpndLriCVN0ktSlHbGUcf25sIH8QNXuv4LUGNwb
gWORG68zOkWIG4WIP0egr0KeX5vLR3F/0iecZMXaX4pxWTZhWixmu4tAR9ZnE5sDmecepWwYBHKn
MBlDGo8EbbmNMyRDOfhE75928zxgdOeiJLoGYhyCyBZx38Hwq20cwxBBsFtMl4sYC1On38BzHZez
KIRfvLdGK8HvSk4oUq8YrC0pWHbHM64lHgHup6FDrbsGoO7DGt9CLpymWz0U7S+Mrq+Mj67hdstd
X7GqV4gVCjiYPlRetO16QXdtHwB0WCaIPj6A/BC8A9PEtKdBv2CJWdarEN0/LB39duma4MEqs6DC
sxRk77TJRT83T2HmwdZZD76s/ZUNkqwHLBpVjRcg8296SBlEKImLSwhXRp7v8SgkrU2eMM10+tBa
10E+2PUGTaN5EVvh0PCML1ubh8muf2Tf5ozclfVxjMsalPNYM+3QBkIw7b1P4+xJ6W5kNLaRIp8y
Y3KUWfke2RhkUTZMC1qd9Y+DWkYG1ToQiThWQgIJm7vBUoKzlgOc7YAvho5wcL10hpkamNtFOzC2
Y4yKodPJMThbGrTV+7WXNIqjx0vKjFOmr7zYXvYztrM9xqVerbM/Bsq6cvAzC+zwenZVWYT7AZ9M
8QUNRQ36taTh5+E+hjs+bCTjA8Kk13Vk9gHjB2nvXdsjCx5NcjdGYrSSiWVZAExkPIsMFP05w+GI
m1vMK8TiAAq0C1IiTGIdYgqq0QiirMhLmG4hD1a2OiCWhc0ZPQY4oown4xz2vCBcl/TJGTTjxJ22
jOq49uAjKLPcKNdr+LM6CnGdot6sYZivOkT9uP8uzHSczF0fsN3azqyQO0LPvrPa+7ANdb4KIZ1o
Y/dDKx7GEZ+MnbDBOJwDhFEci4D/dC5VSV+nLCh96XfU15XorefBgO2MX0IB7RD3PKuibwA+MsKX
E6H+1uP1E8NnnSK9tHtEV+pT6scJ5lo17zGHaktEE7g4cPeWg7yAsZaxm4X1fkYTgd7egGrVSJjJ
9B0MnYFp3OGPN7E0bKHVINHBpT9UJfzEuuxF6W5yq5oxRSEh0ksxxWuWmqWcIu8LHEB6T6+fkQPT
su4o/4b+NmiiiSd2ssriGw2d8q32sopzhUD8MmZmhPlLzuA0P8D7iMvxxCUdVbeLb+ss1lqkbj61
7aCwAZAmnsAWByVGGDiEouHBoRiIhsVS0q+zMOgYzdbvMTuwyVKQAtHZvKphIXkHU8adCq6B8tt1
ei4i3+R+5gWluW7rgEThURWzS3VbdK7eIg2YWRpeFVpcqLQqVydqVkFpnDaWXmBONKSNvW9sH5oJ
Grsvp2uicGUxgFKMJKowvCVZIINgnW/2Qq/HCNFaMmuTN5A9o39Z8Qt+X/9tspJ2uR4LBi3Bxkq4
L3sNnEOnhrkYYp3MO1Lf7ev2yHuP71JA+eajth2Brzx3JgdilAIpmwKZsfzcZ1djWcAyTWdygmzn
tmgwyHVR4c5yUSKFqfpNXHQBU19+QOmQ1I71zLcdDFVyrWppeQRTa/HSgwFJk21CJEhRvfDDtL1X
LRKa5arLB9kTXAAeO+fuaPU5NiWezTorTVsXgZlEC/DWtCb9QTo3JL2k8OQ797O3zGfOaFM/CT+c
J7WfbKar9yqxsLxGmuAl8+liU5FrdHXQ8rTpxLQDGdLXijhYqpDEYIpjaERokzYOv4qpWZiuGIYx
PTpqaPC0xQ8VuFEiE8oRlbQx2vGBkM5wK5bCQQPYGC3ev5GEuugGKqezsHaydJHvo7DLb8aIc6jb
qItivlpf0tDFlC4wGKSnrfIqcpQQX8s73rqOuIvVUPOeNL6sEAajfmA5CRBC/KA2WnSolMRkccAt
ceqTbeVPLP0DKg8JpUqOsMDj69arVKFTq8Io0YkGQlEXHVYC6AbohVGNui3GqPBlpgqyb6yuTLTD
KoaD8aIrbi80el7kaPl6i1Mtx/JCiNwleZ3HLN5HsH6GD2Lyl+4kGCarOASAh8CrDb7hkh84U4+R
zA6mWc2PCd2+JVZlTaUzUbuyieLr8bVqnHLGvslJkylm5Bck/INAOGgkOm/DWOkq8LWwKJCZ4abr
ZRpnwBsNcEKEsoOFitdVaJfMKCqnJqt/TKqKT5paOAvhOVtNnITbKRmivofbVrn5hS9pjvAXl5kV
hWCrDlg9n9EAaZl3mF+jC43qB5OBxKnye6eedIU+v0YOlAp0oltaEBTz3/S4/qJnBLk2BHQE+hAd
p6OWYTDVoAPCYnyYol7XmSoxwD9tDLRMCljUQ8vz/uaSx1012lQB5SmqVa5lByRObzuHs6yqwOxF
/+CJUU9vXpdGEWD79Lun+/VSGvoH20APjBhNHTUp7SSGJkl34iF1ERwm8xSuo0gKCdbErvf7by/d
wJ971RZtat9yPBswJ5zO4zZlx5y5wFjJeZiccqCQGZIST4G117sJ25BJrMVZuIiaoDFUrseoelBF
Aw8dchF1N10IPdkIKXl17HmNzD9mH1Ub6xKh8r2OM8EXzciv3r/9X14Vqu4wkkMLWLIFO0T/+U/9
3KmNyj4efe8eR5GJ++CA0mUhhysl1PuX+mXNOfS7Q0ZBTIJsEKFHX4U0KrUrEqh75E6dYT5Ec5CN
d9bi6y0iohgv99883PEIxeLDgK0FEE5/3IbI8vbh2qZzgphZwT0S+TpGAc2hi4gZkD4gbBSB500U
ku+TTMz8+qlAwqW9ItqV3sn7z378mpmaep7uzjMmhWtzvCJHxKLVGMbON3oSlI5zktClCipfl/Pv
X+n4LdueY/K04Iq5Gs2xo655TmIYOFZmfUNl2kdKVRa6NE8zKrUDIA6dNb5/wbcoZgY0oMlfdRA9
Jny0j96+ZMRvF4LJ3IJ5Yk6UbFskEAlzBMWZ74pQVjFZqySN5yRc+7mXcDK+fwPuLy8XmTo7NKGB
Y8vJox9HFjdOCkv61Tf8iue42jLLWvItXY8kzPavaYvCQ5YzD/FIHb9/NMUNr9ctL9yJUPY9GV9f
TpmhxUO/yjNmdnHthg7VAqZZFUdCl4910G0CsIvBuEpx5CZa+6OnD0vcA2uEjJMI9y2MxIlO5CK9
j5/wowWKCIo5ngJVtg1I5u0exU3VgCStc0PnVp3qdNpltLZPFaPhOnwzIVNyG2jH+ohH30lyW/5r
g74jtSdq5rmtk6Ys6F8yPtvSyXKUlZrbYnbxyPsP4qylM2mrSekmC5bW+W8QwL8sODQtoJghaQCW
/NelPVBZJIa5zF/rpHHIWWPZ6xIoXHqdAfxoWb//xfW+/Tnk6lAbvsxowJUHv9DJmDkhCNEF49cw
FrrHOKShyC+8wLdz49LsTO5g5aKbRxE1WZFOCvFb1Hfz/m0cPzkQR9ckcmpHDfbcMSmhguCLMFaf
fM1r2p+nuO/15Scb2lB7bnf939I2RX+G5Mx36BQJWCkQXY4WubDMOAWG1n1TSPkvd17m62WRZVJn
Vu8/l320pfnpAM8RiRc+kzfHMY+ygxiITlFUyv5Udb0J/Jr2JZ6VeFylVLopmDz2AgPvkv/5NGxY
l5PnhHekwl6LpRxtXVowlDx6fi9HhITpIyyuTtTTmAoFlja7IgF5r9tak6HbAAFmMGxCFWDiRO1a
Mh251VbLPJyRe5xFcWzoSZGlSh2vKQiQRzwxDOIo/rM1ZPhXCNE/1Dk9Ciq8A7RNHZN9yrv/dRDs
AYUKSzFMn4Yy0ydzVDOqyMGL1lTO779vbRX083rW35TgJQBcwBAKULp5G0LHGhy5tNzoNnBxB+da
g0frNFd4HXA0EeoJQa+z9wKQDm+hmirdJf3xq1YNukNgjCYv13N93c+kFpREOhsoFh0FI88GYznv
2Krwv1OJxdZ+dgYKpi06zZTH6UJQU7sfgz+mRXqIZBSZzd5ZAnPhz1Rd6g++IPrmfcGugHQYNKK+
sLLogPYbw0v0l8wsspZxBVdZf/e+xSSYyuh1hMaOZO1mzDw496KILoeDsWQ50gJ5/5UGbz+fZjaB
GjBRQEEdydHsr7evtOEJVGDK6LFQjv8laysP1zTGoweRB9Klx5/0u9idwrMZb8cIEcCoOpR4sdyh
/wIvqAqGiqEpAgChMUPPh5rdfIqoX7vrYupUsk4CZR/SMPtQMmp7VNLtsFxsjWReM8sRV2h812eJ
mXYXnEgJrNIyQcrB6DLn88IcWWGEgZDuShah6W7oGuZ3xmLg2dojuo0CY9heu5xK2M4VBqTZucWt
VuIqxky8uEuAJpwWhc2UIJM97bwak8MMcG7xDRyAh/NBDHFrWBoTlLZs/Vub8/leJhi0Yc4pEloY
cdftbXScbkffGe5Sx0nAQZmGCwWUvt1XqFDd98KQ7Y1wu460KBoOGXJtO8YEs8Slh+EyaOcwRW3f
LdUpsuRb0PqKhk2SZZ+HQMBlCKIh3/TYldwu2MNuSD+xcqwMw12bwvzg9rP5YM99981CbORTMng4
skyiPMt9oJJuOqdn76+IXxYE6ZdGpwVMMohtx2n64HUoR7lt+b2pNNTTwbl12pWOBR7s/Qu9/KQ/
TyeWHvWUbQPE0IQYJzyurUAk57YCrvLdQnhBkQoQRVc1dQA2BUnhf6zsMvqYdhFOl2bhhXLjKIm/
qEo9sZngGCAnmvbiqhVteFoZjf+JYwhhRtpt/V1ZcqaDUy7lyu4t94OJh/FzOTjBeUXX8oOyZ/tz
mFG+razaMnFMyOMrp4Snh1pKKWhq5IyokFWi39SG8/esjns67EO7s2LPvDen3oHlETp/K0V4eSMv
b580DRVEKJVvNyOekLnfeHH1nb0yXYd2BM8RnQc0qkRrik/vv/+3wfT1Yj4gRZ1ikT8fZ4NI5JJW
t2H1HSueEnzWZN5aFb3tVVnmF8p1BmrvuC4/MJ6Ffvn+tY9AeFxcpwGkQSwAhzP6OCWwDL+b3GBe
vruDXmVJ6iR7p86Kw7RM95UVFl/BDU+bwY4ZejStIQ6QMb1q8/5tePqFvlmCvgZrwn+0EZnjGD86
UKw8KhkfJP73eGBwQDsNN7QJV/tw0zEl6bFJwXvCL/tpWEGJLJn21NhU07e6gIak+lXhx8bVYsXu
wVlmGmdtFH4r0QXx1m1uXKRz5Z/PzrwH0u7c0gMtrmqD1bkSDMbm9dJPjF0yqCxrX4b+R9JGhauE
mz7PIkshiUscnOgUH9K4llel10NQr6NueJiLZPhkenb+wagCDggxWePOsXu4+U6bxrdjESYIBjUm
D5BM+BCpPmYE4GdNxiCEM/HGhYZ6niaz+9miq43vRp4j+/n+y9Xv7vjdQpolBxVUs/4xaxMRZsZr
uDx9b1LXuzQaJ7sDHz3Pm7ypIJGP2iXk/Stab4GvrCqfMgvULXgkBwjesa49CitFW3J0PmUyc09p
m8H4j4bZOKNRme0YRPREei9uv0vHLO7SeOrPU+DnHwwVOrvf3MtfLC0yUTC9QLK0suHRXnZsZm0o
G+VPcJ1NH5h8mD2AI5iZS1XVE1m7/33phuhEVMbDrLKxAp+oZPkvvBKE90nMIGmHLgKLb0MKWJyu
7Ba/eIpKMQ8b0SXzNRTMpDhPC9HvzAVeQYPw/G4WkIcklLqvSQDj6JB0i3X7m3fyF0sicPF9ABpn
A4w7xoQu5TCqGtWHp9g3xU0jrO6jXeClqpnIZxwxw+VQNP2pdKvyBCFD66KvfM4ElBmma81sBvJa
jeo8NQbnGWx2462CJs1v3r9L8euXo0gg+L4oUgrrGMbZjqXXBTEfKZ4YDdFxqaNvdbskaoO/sLdq
TDunN1XWaC5B/EnmTZYIj/cVpyhbj2G4ZlSNlUVbC/8LKrRKN+0ZflRGl1zkIu0O6GFNl2JI4pPY
81GWrqE+j6tutlBmiiUWUKsW94d1UC6e3Bss6F2W98YF1HnFXxh9PM30Z5yRy0UwykslXrnkXeva
SvNzbO8BLxhOiZ5H0RQVYKAxY/rOuPrOUzQVyCK7mx59sJOkLLSMgw/QiRjCoG8t6Ndeo7SHQ64P
xHNiFs1EsEf2K153oFYuRhl2iOGlOBmueX+1dQKsaMQMXMT2Z5R70i8DumPPbmrj9N2pLPpdy9L6
5diC6gt8ni0OZpqi8mhBqzKakfB1hye63k38idPN69Z0EufV0Jkw9YXKmSl1iwg2QevVzwmmkpiO
I2k77lG37e68sIjPTX/MP9mwWpmQcArs2qwt2AxxBg+4Ydz7ug3/zbO4neXTf//n/fcS/b60o0h5
7H9mTXDC67ziHxMtLp/G/7h4mtLH+i/+2R9sC9NBZccVlMa07GglEFZ+yMpStvyXCarXpFWO2YLQ
FeEf5rI+/wg6hT7bORiQ+fk/uoUD3QJ5USpIyPbUPgTFv+G/4PGDfjroPHwcuDzQfZfOJaq3x5G+
yVxAk8BMzlt7SOd7t6Z5vapcv3e3ZhKiXbhy0JHP5kPq1F1pnNQoF3gtLsl+daiZkCDQ1qHiDUsT
+1AT/vDEIHE5m1BXfsIf00cHzRft0hyqPhY53o7ILczuDeFkCRBCVgN2YZQhPvTIFVUUfaAtPOAs
Ca9M8DAku7g5UsBKATp4vnGqltaZGFVvfi2w/QPPhc0NRDD0B8yK7kyglckD31jZqvTmJV/RW8+n
5FyglC2Dm8T2l3oE8sE8Ad3KElcdrALgEXa3HdWEtQ1ooRYYHDU+uIA9oJrAhmNilpV5BssSBbrF
bB4To2t3fiPna88uKoSr2c38UzEbyzdZmX76b6LT0z8j6myFWkLlH++//2lT8o23TKeXf/J/e48N
hiqMo/2T8YfynD/3HupZFIlg3H3mVGgds9F/3nv8q1dFGP6Ee/hDL0bvvQCBYp+hE43wv7X1qFSO
9x7JOLsYhxf0TVHy0hnHT2OZsvG7bsrFeI6vK4A4+mMjIAxwV56oTUijL4sve12KuY00u/m5f1ml
+cuKtV+Xr56N2VizZa1kZfuvCz0FENaJfo2OM5PLtRwnt9q5zoh2Av4X8yEzxpH5JA0Tu1Qn7UDn
VKFW1w8V0lBVMWfVRqmUnkgYyApdrmw6JS9Q5kmWivlidqPoFky3pHQVXwytODXWyo/X5hTiFpHJ
80wDULCjGKyV5+X2LZbwS7VOk2HU9GfNFSZPC7cj3b4R6eZFu1AWYvq45ArZUGlz9NKAUBepmTBC
h0lOeUAHDGpl6MRmsa8mVewBExVIJ4d1eiLKuPEvQ2bwwJxnM903hoHyh9CSXv2LupehAQiJlvyS
Wvwre9EB8180wSo3Qx8Ma2B1ZeNp/RXkJYCnFyUxytd+k3Qd+UgstdYYONGFEQECZJnXIEWmRcmi
pQbj0MYNFiPMXCd6e63Hg7ovcmagLZrz0bMwo7dFu3WtXG1FLJFA66wWw83akhtKg3ELWx9VmBTl
vhMBoPIuzGBiUhghkMBkB7GEpNPCCYqlvsHzFjmFBmEF+0ViwdFqC+JFeEFlPb4TL3IMiJEhzRAI
LdOA5gWtKMQaDo1WcYD6hqCDrbUdRq3yUMZa8GG2e8Qf2hchCD3xfPaj1LxfsLre5R67cZdHabs1
kXy5L7XYEnoCJeoS9SRvrAq9NkBpxRdw9WKFzqY1riW46EOhYMxu7Na/QtIM5QqtYUG8xpdVMtJh
0VgTMhcUec1uVvEE1bYNr3BBRLJTK2MMWiMjIbf3EVNCOUMUDsKEXjIU300UB076KLNPeq22wfgi
+sZuQIKjAhD1AHEEYY6561W+j/vGvo2KdDgZ29LfYaaHnEdYRd1N4KpHU2t9KK36Eb0IgLAD0hNS
Rgev6xeJkFirhaAX7p7i1Bh8DYRj74Hri2jlUWpYG0+rjXQvwiMdEiQeKNbLhpbqA75A0QblgPlu
oCOLuY2WLzEMEykTqVVNlNY3meupumy8LBtX/YsACih0tEq1KoqVRPUnETc90MywOqnCNP7cNwVC
KkEfFR9zra4CtFbuVV+C3gpYh36Et6rn5ibqvg3KIuARw11duaTpgQeq7kzing7ut5dXMIjDXSfM
4gnq8HzShF29npIGH91pDlcYrj5mAJ5RWBgRYQsQWMgKSoTate+BTXz2itZboxJHryNUNn5Jm4YC
NdaCdE0iB3E9QoyGqL/KPTHM7b/T0n/qVLRNmJ/vHYsX9113/5gM3VPfd28y09d/+eN0FNCAbUZr
lk/zHFJZSGr4p+EBMEsENqB/MS31NEn3TzW1ICAhhefvmdqcjBLmx+noWv9F50IX/xxCdEVJdf9O
Zvr2cORH42/HQUs3l4uBYHl7OEJ8EEYuDQm8unhGGCHcG0Ed4Utp/o7t9nbCp7EqEJ/J0RmxsG1f
cv6fj+Gicit3mSyupDVXS1OSxFE9It82rH/6Dtev/aP/qIbyuk45nf77P//qSlyDSoBWDxaG+s9/
OvDjHp2AVubygCn6sI4G86pTJf3R5nfDpr+4kNaeJ4vhcuYv7SvlF1ZI1S8Pc5c/Ix3xHBnpc8b/
//bzcBkPrM/L9Oz4GyEzvHSJN0n4E2O4paeBkh02DmvYs//Cq9PyYm6gJ6QBMKOjV0dngbEZT6Qi
rLkmc9DDOjs4b39LhNU/6c/W38tyCLSKKQIeACuYwr69kq/KwOjDkSbSyJSOwPWRI0CD9u+kUr8D
Fr1tCPy4mCOQQIDAgrb90WMZ+PWwN2t5CBl1b+Ccwc8CrbqqjfTeDDBASN3WWVkzVc/f/3QAoihL
6TsKtMfePiW6aION472EQZHWN0OLlQggPSZUEIFeA/U/OWT98Yyo9xMVENVjV7+91DJkw5xi93Uw
hqY9lIOEPGeb0c2/8EA/XUW3V3/aW6DSXEV/mquEk4f01XSnyrE6fSkY/39XOnp1Y14m+FJzpQTJ
AFQKs/ulJrf8J7aX+es+xj4mQKqBIYceNx0tjxoNZmgA5A0I/9cbhMJp7swQLK8Xt5xxHDOZueNz
u2sYkDLsYRSbFUhPOo1bnarGE0Aua9RVAkiB67auxkc/Scu1n+GBSHPB2g1+/jzT9TyJF0tdSL9D
K0cuVOl2WDerWvJXkGUqtyZ4h/XAiXHwp6ZEuz60P+e+XZ9QGUTfyDLnDapl8Kh8Su56rsI9luUB
vs8TyljdPNDKzqsJyGsTuyd9n8DfhF2/7W2/uukN2t1YYY+PTUSUt3rBvQuLqyBdezYGNOLWiR/A
5pjdAsndPDHWacf9GEz170vYKJtc9XJXwyHDDXphHE23A2lsJ4oyEEpYXK+A44Z7EbVwpswI4ZoG
yxUDrM26RB1nu4CyXpUZLmF+X4Fm8gkuSZxiLCM4AsDEApZPZA0ZFlr5KbPQdJ/BTD2zzL7eBGWD
yUdYwlIqTPtznCjvbIqt7Fsc1MUdszhqkQ633UaU9mdAo6T4/mjJr7JElY57UnRiAf2HPUjtmb0+
4TqbrhDpLe4w+oI/ZXTlBwPm9beIV3OWZI28EkP2bFp8UwiG9ucySJ+nboxueoF41ahDIxVLfQbZ
ps53bYFuPXs7LJJrirfpIzLELtNhnjZSZbrHecDRFScDjcIeqtM0ZjqB81ecXsYOInOZiKtnYYSI
SNYZL3EomGTZxog/zcuyL7CfP8V2Lzinxqu2ecpLiAZGOIvLnJz+b3wbLDDHVzEEwm8heFtsJoEO
YX2gRax6VS/remlFsU8hT0hkEJUMN/Tz1Zckkujv2BaoiHWF5Sa8DrNqz406XT6j5uzdTlVePtt+
Up/yjGCxeyKnaQbNAYeT8K5GC+nWqWrWj9eaHuwKF8bgijkpk6phKsPzFgWsFWWMboZHE0Jhky2p
RI04N9YUMSGkOion6ZoLMiEuR9yCH9y+dyRq0V6BuhDUHgNl9SGosvsQiZIdEjzqAmFiBOehOlLy
4Q3xcUQA6cvSLvkeiltf7EYgYOkuA325bJcsoCHfguOCyTTl1sMS0g+zF/aWa0QIm6JO2n1Sfi+/
xpnrnUGhIoZONTcL7RaDeZMxusYqG2sr50sAvcu/NbFdnU4RKLlWsyfzNnu2gyQ8jyDgn3IjFpPg
cgYG0FF9J6VIkIcNp+0Qa1Q1tnOrweHoGxxdMQctJTblFwJMiHZtEjklT5VktlzlAmNWkYjl3LWG
L5BC1d7B6hLv9IGFsKBsdKrngV2UNqsGYaZ1Rw0ctvETjBSfonq6qRr70NfqARRhelpCn98OkRRn
HIX+h2RgU1oVt2VahbrAMAHGXs4+dyl8Vrb088+BJZczRCt2JTMiSL6T7Nf0FjowcykqktTELGqi
4nSdFHLeVEMWXjkklbvGYNfnmD/Q5MBuxOmYMSwIzuEi2au9pc9d6fLcaKDdw/gJrgJwHPdgQoIP
juqtyzoe0V9yI+d0GjRCj4D6bQjxEzALBN8U3PUtZSHbCBJieNVXw/jYGS3WNHFHzEncPPhgiRY3
QROzW+Y1mxadjbVIGO5DGATS3raAVn093ITeBam+zttzaxyIZC+Z1hC2zb5g1oI5KqqL0B6RYQRf
w9imxhu8C/q1jRP4Y+JVJ7KioxSHnckKpk/UpsWVI/t6l4xOwEco5VVHQ2CV1nZ9BsCSxTQ2yZCC
SHeRLebtpFGI2JMYLDRyibrIkX6FhG0hjUK0UnqNeCYSs7hOpJeZh8GEmpOMGEcmsTKM3rvMYm/X
udmyVnVrrz0HgyIouNNagZf+lE68ocWPqg2ia+3axd1wPfCFMQI1W3CGnAa3SsbRGn+R6jRahvJD
NxB7jJjogYTrtspVyTsP6wF+D3owMVqBl05kmw+hNfRnysDwNq+HqyBHz4FSF3H0BA5oGcbGBSOB
KweQ5hcjy6jC4fpfRNnyOTWd8XOQzwxh5jrdu5rFvITpsq2SprySMMWvi/yr37TlhtH/M35p8Rpn
3U/s57tWmfEBNr2xTeKyWfemI69cMLIFx2K8J7g/GF49rGykXU5hPbsnRpoUdw3m2acojYR3ZhlY
tylsxnq98Enla5AFGyJ3C99gR+1FPQ1TYs25Xa3VXEwDmCbPbfcgYVe2lUiaCLDDGMky+KpXGUVe
wxLJwnJtxWZ+Uo2NGa4CiShXlbc0stC5owsOYTotVw6dBnPlRWNTrmRpf+pKuzwdgXye1n4P1KQO
hubUKTrMaqwS9XpUWyeaX2fz+OINwZS6Jf6V/hh9bHC/GjdmDgBw76aqTE5HiM0Kg84yUgEsi6GG
oCMG9GXW5OLtgI162PrP3ZwliOoBpH2S/8veeS3HjWRp+FX2BdCBBBLuFijHKnpRlKgbBCVK8N7j
6ffL0nSsyNaIMXs90xEdCk2TcOnOf35j2crDNXIuwPRrEaCZaxFKNcjumg7ZP+8AQ8Uk6Nu+v6Xj
gJFaKgdvCGiBptseJw+5Wc0BOiFrT/cFIXPW4xeQfyBJas79WthkMXO4lomPgnPEyoCo2KTWv+Kp
eajTFLvZBWURhIMYFTnzi4VjvLMgx10hstYU9RcgRpPGsmeeGshJUuIAhtztD0Yz9Nu5CZ/BizLo
w2TpGnoFjctpxOeCDib5zF0l/DkicQNsBu2PR5TyNdM1+hbljsAoSXQaJI3Z42ipoV+fLd3dORER
Ub60Wb5hRA+qESNpGUovt3CbjdtDNpBoFbiLNe7/fOwV6lz7qjDCKIfaX4dtR1NeyDcnbKwDMHFF
RH9o2EA3tjGNV300QA9wW84JPUfL68XUYCEZK+eKzGurExOeTBSziIic9d5zLHpNYKWuUPejkH28
p1Sx+7ZQi+DXuCyhB1hXjwNpOG3Gmjo55KXnw324sM39+Q38ozKEm0E/gCvRegPneNO97eRoFfiw
5Iex4RBWhoQACdwvDmUZVydUNe/xG9/4FJ2fkGa+CsbD9gsOxJvKqWw54Eg7y1lQGvBkVomKRmaJ
LXXaFs8kK3nbrIs5D1rudHvedqZqFfY+NiaxixEKBmFGDBdmASjaOvb1P78PFVjydkQIQg7hsjpw
Hv5RlNcz4nxXDsgmi0Ieh7ErflRmw5ya+ommmR9JDttEXjOR4lT01yPYrY8XeX1TCw7aCQ/BUaY8
ukbjbhaDyrNLavDRfBmskzQS77KkrXGZ2Z237TFSQaE1hBZJwqzK5kzhupVOEX4ggk8+w5/DK5FI
oXHvasK5Qz/MBhxiSvOoJ0n65bwrliWJlii18F9/512I18SLn98KYgjOPLZteXSPXtefEWa+KbtX
duhtcrssmiIoUdIomEz5uUkcjdjumqTfFDm51XpWELX9OwS8N61c5gOety6tZMUgYpi+uYN+sSfU
BCI5eNTbe0uLEPLL6b1l4B+IBVcBqIA2jSQAj/k3JSm6GpLoyio52CRdoqNn4SrpzgaNgR7StxGs
+0tK8RBjK/H5z+PN+Oc75oiichXhThBU+rYcXkQmaflM8UF2+Noecll5lxoB3l8KmhsnZFXWcuNp
Fja1dGUyb2l+EAUwbYkqsYh+IsUuUestvMkGNSOO4kigdxKPygPnb++SwKnupQEg7y+0sKNwPd/9
f2kU79Ao0OMqWOvft3EPz9NzkvwKVP/rR/5u41r0apXjLmCwgoNVr/ZvCoWt/4XODmoYmgkyI34B
qg0DNBpg18M1S0rES3Rf/wVUC/cvfBQtSFJgo6r9+x/Ffrzxxlf5E9AngO5ghSF7/Aeqi3IkX1NM
CD50XV0PPkHrHAKwBajaYM2pMmsZtXdxkrffKFpohcaZdm94DcxKqUG0zhPXCvJutpH4Q+PfkFYW
9J5Wb615rJ+QAvF7bI3NztfGKsE6GftEn3FtXlTxjN8ruNG2xn/s0tDg3cZeSSobOqN9ZSwZEUFE
eXqR0/mx0Ibv5apx1IslgXHaTKjajFM58EPXT8+gJ8szXkNLsoliXltAZBhVO3vqugPZaI7WotVf
ad6lz2gJl1sMcsXGQDb+tLQrhJAa+m9Aenf/fWwjUtBJ/7mIaHzfRbF9J3otSXxEw8bHwZzXbPPL
ePkNrq5oOb9sROdPYNtAwzpHAs9Fnvx68S3QnaRqzn6givMuOIsRlWnMrU369wxkZhqN6okahXdL
U8+4LCnVOfLZbmUFCe42+zWmAoTzXV146zBerYAT18Ygqxc4H9on7DS6+1jR4KwkTa/onAmY9DHp
8/jeuvsoBlcayPW8cd32Y0978mDV06UTTcaDERt7rMVf0sZuvv75ob3X5x8eWiqpISJYl+aFZAd6
/dA1KpMo1LFXl1URPgn19SO6yZ+FIedbDZEj1jYmgebp1G9lXBaGX+B2sevMdL3Cfkz/WmeC1+BZ
03wTIWQ+TpVpfQgX/tTATPuOz4g4RZox3cSDjdlL1ODN7YaPKCqMvZck+SPK7zHgfKIfknIqcfts
tX02mvZmqdoeqgzxnlTh+njSV/OltIfLqTXE4byHL24LOZISepPMS7adLRIO9dqLd1bylONgfJSy
mr4lMdsJgQPTtxp7rosz+NH2ApMlQJwAGGaHV9p8z6TMrp1RYzJ1GUm75oteJGkLVbm1u02WrsBo
UoHpoTsPmyRBnls5gFn6SkFqJICBTlnO9wjWceRGJ5heFbHZXOIyYRCuWdbfXfIrsE+dWqBRIosa
mN6OQM/ddQfywpITSj796mxe7ioACD9wHs4woVVsm3hND0sbpx6IWGTcg+TNN10veKH4++zQ5KwH
us/MTS1b74px6j7JuGu+erD6LyVGCYEezfM7OrM3axZKGRcZkpJ9EYisOPTm67FjRGMYRqOj3ce9
vt71HkIYjYb/I7RM0AiHKFQ0kYydtlq/TYa7Bl3f1UsgpyV+Setqvq5tIzxSKzafnEbWmzzO9T0R
CJ9nT9IGHuziY9HwW7Kxtch6GM1yn/PtL6sQM169x/y/s2j1L0Vl3M96m0kf/YsXgBQvVzIOcdmh
4bLDAMVQC2qVHVur7sXW6jVjm+DRzu+ciRJrs2q9Ow/bOm1wQFDklLaxxCX1c/ijyl39s6sVHWoJ
0X0qcSu/TrqkTbH/jyG5mmaZfC31bN9UrUYK3OwNiDqHwd4TaZM528yNgX50LOy2f566bw8yvH6T
fQcusQ29CB2emtq/NCumhtIuWtvwHl9yW9v0As+npW20D+nq8QSC/khgN532kC4JtFlabF59hY1K
PO9d9EYLZkYzb8bIm/DoZmP9nI12u5CSis87HrFt+AQvhYeBUy5I4Ry0dyqh3z2AVNsr9HD2ZeTI
rx+gXLOuFQTP3Of2Sp2bivkapDfaNXjrtQS0s86E6MYgyKls6TK2tK2NuvZZD3XrJCY7/MHcM1mY
l+rZnB1xaSMyO8ZGPYS7JnfDh9xpEO3EZZS775zU31hpqrHP0VE6COFh4RrUjq/vfcIyvV3lZN1X
g2WV/tR14Q9Gc0hgdwfqLohYuEopl25yyFT7nnZggslEaV+4dTIeK+D2YPKM9iK3phaSSKM9YEvj
7b0JDChom6G8Wd0OJb/B80+E8BngMVP3A7uPmk+UyK9dOA0X+rq6Y5ARE387yCkr984I/lWTWwcK
TR3bD0P4ycA2+aC5mntELmzgtEUIYd6Z0a7O4/mptUts56cxvEiWuN2upVMS32AY83e0X6xXEMQw
qu9qQ2xXoPydWWV4SLWHDh+Kxjezur7I5Rg+lQ5TnTMBMYdq6oWeFr20oRbDU8r4y6HMCGudW+Me
T1Ro+EVqjoFnNPGLXnfrLoWi9cTIG7/LvFAriHo1qRMeQYHXK4Wd4/4Ovei+TlrdXxBOYeVirJEv
Gzv57BTpN7MiDaiJ4vmCNlMXtK0xBprMjUvMO7uN5eTzNfxu9pI/z0IOiXzpXxANzgpQAxH3uqzZ
6jj45tjAWo29DArMe3hIPYiazgTzz2tzPs3NfgkbJCek7CR+vOIUylGsfraNfr1bBWvSFijmIka7
tYnzND82Sd5N/lLoSRaMWgqYFkXlriekg+lKV/TrAjr2UVnofjUmOX4fEkdqG8/GgHjTxS4lLeKW
/GrEE3MLqR2aGZw9M/dzMw/zXS7CSvc9VAgHN9LmzbLWoGKy+DhPlTC5y27J6Yjh+tTY2h2CqWXa
dIM+vOCCxxKZlTHgcFMdZrF2e8msPTg5JEFfV9+1npL+E1TEg6VltPJmA6wTAsYnUdflhrxyFMA6
+Z1+lzIhAC0ZrKnRkUQOXPSNOpFIa2zejpVIdYBSfKFIZF+b/drgwXZFcrT0gnrI4kf2geSx01Ly
EFYkwwQNJ0X6qXOlh7VM1tjRAQhch4pnshpAJajjF81zxL1Glh4HHPqbR92d2arwZt20K2J3LEvB
2fo5LnQeN2PJy3Fq1P1uavlz2GNT6i+xsSr8uJNyk6+ifIgwf7sIdcmus4rU/BrjmLsEkbDr7KT1
vTr+eMtdRIKctl2jRv9akI9MAdmQzLywsuuBVq7iMrKm7LgwEFx0DeS+gwDFVWAJ01QxEonLeBrW
Ozz0MKkTTjrft5wtD9D1PKhioGk/DGSq2N2s2jYfigz6px3SN9LbddrKkVwqt6MrF9ht6PhTSwvQ
T+gkVqqEJX6LlBTfqkMdCHrNfzjOdN9XDUk+FsdWYtux+QtyWtXXDrlJtwaIbMBm4PFmvGW9O0+k
/1a271S28DYUO+TfV7afku4boEFS/lrc/uun/lXcuja1LYcAgXeIi7vCL/oAz/gLapKNQb/EDeCV
PkCiD0AZBTGK/wcUxuQ2/mZhkeGAVw31rS0N8FHu8D9gYb2GPIGUwI+RVhuQkzHJtt9SlJFex9lg
xfYJHxVgkkKwpcP0PKzLQtJO33bW8y8v6Del3O8uiK0abDQBnG2fbbt/ORnhSGfURl1YJ7x4YD+O
5KCvHjmJdk5bN1o68d5J+NUW8PMBIcDwvvBJgs72BmL1UnvtcE+SJ6eK7efU4wJmmoqHzqLL/+dH
e42cnS/Fp1YHPgtVKiXb63NHSzBWNGRCnrJisp4TBy9mvEkANW0jEtf9unqPTpaK6za05vs/X/o1
UPvz0iRGMBpQ9LFiqrf+y1udGpZ1XWvlqTNSeVG6NVFRmlViF4sbZfET6Pq3fJ83Ssbz1ZRbkocP
uaAIfcugmqnzCweWwQmbXi7k1K0++tjssTqNvQM6WpppHR+LmYZqQGk0dp+xDMTzd85pY+tG6V3+
p49vc+qzwWdwCgK2fFMpp5BohzwK5clFdFYEWPome12DmfH/vJbiVELsR9fjvBXU4J+h5/GyyJPZ
TeJ6ABJ+cfpivh9So37682OpAfN/xxf1nm30vwBfIF8cX966hSQ9Tqp2NcjTGMY/OgOQfICB/M7X
/OfQ4SJEl54vxir1ZtSiPZdOb+TyxJG/wgFzhMCCZR10gzVjS/rzE71B0X8+koniFHiZg/k5q/fX
gUpEmRhXHEFOKRo8ot1GrkmqPWV33nb1E+bZ1rO0FyZp4s33S9xDXRpBBt65jdcHw5+3AR8Uqi1T
FQDtzYAJDUE9wOH3NLu9cTSzUtB9IfbyErY2I7TxCvgDmQHAtKwDONh58lo1mgdWkPeSH373BVCH
eBJtC+5Hb10ustyz5yKrmbyKTKLrEGAnOkEnWUOJ+POD/+5SNt4z2DKyteBn9XqdmGsXH2WnMU+J
xev1vIgpS5Y3Sz3Hp+ods4bXSz3LN/J1yMKeZGdBsfr2YpgQVjmNNO1IshVZYxqErCcOvPUT1JGZ
dtbC6vDnx3ujv1SXpD8OTAzhke9K3+r189XZim+EcLyjHrY09nFdx90U38p7m4BJZdfAd6WLD4zq
psZDEjGlihlDZHQiJF65id0c1obt77yC9DKrOwYAp2XwKI24xERwDPzzLaMHfDXLcXKxMTiAo409
DV5EbI2v75nI9VTOhSmPHYwPZJ7xuqsSW9tFAsdLTHeJiY8CemyEcwYVTkH2VvDL7lpsZYvtkubc
IzGCfMgQt5uX1Sz6l9nIFDYKexemH2Zh8UZvU1A1Syhljojg1TUkW1DcQ9jUU34MBwcFv/Fzmy41
zIvJSJunfnSqkxtJ89imvEDimNPlNkpycgUgWnuPRPdocPe8sBEH0ZHB7HdO3EIm8WIbv4KWpAU/
wrvT3hNUzzVc3vRZHNwgndB9OUradMgmxHWHjxD2WBLe3AIRYd1DpPbs41Sb1anrI0ViIHA2PmY4
vrxkad48YXhp1EfsOJZ74GLwUHQy5LrVWZR8EWQ44ae5Em6Z+RMeiY8NB/ynss/sZ3y7GO3n+MVF
YJDSQYlhhx6RJRVLZnyrEePS/3Wa+9ZGcWFhihM4SSRHn/V3tHxcN9hhxCLEA1ZGTNLZdS9lCKHM
nCVvNEzCx4XW5p4wxu4FDBQiIqmZDz3hmBFC+9C577oI297R6l5qT/KdyK/3HsXcdi8ZZbRBbdXD
ROtCyj4X0OxxwB3Kxn5zgdSJ6UYElZF4uLXnvclBJ7zwvMuV7NQ7NGF0YMnLbNMDMG6f+4vjMLJl
bKNBLspldY6xOphoqQOa3NC90FNjvs+qhUjGXNc0e2OVOQmG57DBDFOeZ8dWzLwFkyoIkpW7QErR
Q8c+qpjgS210SIqkc97ke2M2uBnae1mxxdG8e7ErDCkZwdESbYvVFdexVuR8SqsgUTKs6HlvnEWy
3/RZCEUPF2LGMmEP8PL0kF/r9iC3s2YSIyIUSNP3DnYvC5EEQC5I28ygNqP1CnLYGgUiKaznsWqs
Z0idngFG1Xr5xlpE+yEyV+OwIoN1NkZkyy/lOJaQFpPligjXfAPVBKIGXs7C3YlEb49JXo0XUY7k
3e/yecZ6dK2GjU7WxkOOQ/jk4yNWZj6Gwss1yfP6qZBxVftFhnYmsToTIy0McpZyXR4yDNC2QxXX
9THTSTQvGZPEiehdedfXnYuFdDgU3yur7X+4EnYnBpXDNZjBUAbLrFRrA1rASfWZiBLU65aXQE/p
M0apbbfrrMX+ppDqDWbk5WXV6S0ghtK8Q9Grk42g47lHYFtde6lSa5Ww+b9EpkYaaoUMUHH79k25
hCex9E6zd0kTeKqTot8tZb1+sSl6jybIDpkKk1y/lHmTbZGUgBWLkc+Ikz34VjaVXzC0wA+5HEld
xxLEoUWw6J0Pk7gzzsy3LfHho5ICE1TpGr1amEIfu6/wfsg67aLMmvoibQm0JF16+R5G1bSNtUS7
W7yq+Jxko4QwgD17XSLbJ5g08Z2sfUbBzPxIVm1DjkocDCM06aKu+EWudi3nWGf5N0M0gllrxmJj
O7kJwzdrlCTFb+HrR9B9ulk1cpBwHgBDF2tDosRE0yLkQljPhRtosvGFi7NXgAVsvFmJg90aRTV8
rDO7qYOx7HaDhedfGevfCIysPnt5YsAMFYS94pe7GXLug5id4o5dCer0yvJ+aUvyP+tI54s6kZFe
4rBQ3ur9UN/mXc+g1mxOZM9IAsS1ZqRMCQBMEuyruidqlCwxDtgGhrlNwGrbv8AvYkGqVk88LPD0
DND30XsE4p+jrTvAKYKyG8+EfFSNPvqFExI+bFha9RQKsD9kqRCbFecUThn7sTtYYQJRGGY2Gevq
t4m57vZZ0rMEsRpzMKM7cKthvn3dYXeIKG/EikNZZzXBEFtQc8l7nfGFzuqnmgBMbs0ZMZaHDp4/
GVWDrcSIStQXJoRE5nzc1cUXC0ZY/WOpR4ktg9OH2xw70W2Zyul74U5NFACGWJ88O/Qu2tjrDphh
R9hQzVEy+LlI46/d2D+ntEy3FnblURCC7HWf81UbtA/JiqEy0p/YvR7bNAnsnEgDpB8NGlniEhZQ
64+rFxW4oMC0+jhabXGPfPOHka+fZ0OKm6w3eoiF5DgHhtcOWznUxkvUx9HLmiTTh2hw+HLM+HTb
AFh5voycCSdJFUgED6FzjmRcdHg4T3kNTc1mHQ+yAT7wofdm/STpPlzRTTLv7ZVMOr8tMjS1Nl8h
DTjseI9aOc7ldhZ9ToOglTeg1/lNI+RwT6pMA+tfdN9QRuRkLq/m18qzx1Nv16sByc9IbB/ZexJk
cUu2+bBOHtzsnOXCC61NWrjyuEzjV1jY04epj7I7MQz6FSY91pdssjOVGovdp8RVPfGbxYyuPbkk
Vy02gUcNyxjbj8eoezaSqT4VmMZuy8QaToLAF4wbewDqvWDJ22kcZsfNDFoP15QQm3kX56X5YANP
H8bSXD/USRxe6gtYWk9cr++N0fSEEVEzbPWuk8lxJpXUCtxK14DQwolWoD3rU733kMgdqHK1yxTV
/0c9aQ2PWNmhKH0DmBEzZwbP9cQO/0OMTXc11DU0KTbCU5l2Rb6hG0mWTIW35EXM4rbPZCiIPuBk
oQX0zsY7JLMTKTNpiB61Y8l7yuYeu+4lty7nxGAZNXVM/gOiX+nJE+Y0hJg0VcZV7ywrWeBeI9yt
mzuSBVFM36Gr0/zwtGbdRdjkX0gJ4m8qpJaAw+S+K0TzcRBL94gPj9yOdNED0ukT2Me2hEkcx5AJ
19TBDQ4KXCDCFXy+6NmHevKCg1Abk3wjeVW340qdUuYr7QarCpMbfI7mj3o7aVdWQqKNn5iNuXM1
s3X8si6tXdM51hRU0LG6/cDY/RHSfPhU4yX4bbJC52WyezvZ6bVNfFqXC/i2KUF1LTFbZvVj7dcm
2bTxugwHSOw/rHiObkkOwvlpTbr+CNIbV35Vlc0mnpNmISSkbYOM3flGy6cU0qQd9hsYDN4xWpeZ
rAyUw3TEBtm7pwzWH/RLB6kA7MwhcKI1vcG1CUuYECLlTenlGFaVxqzdxfgpBezZnZCHop5gzT4i
dAWa/lnB/hcLfQ8LVSrAX0qbzXP//D8/9azXzwU2K5+euzghZqt6DYb+/LG/mT7C/gsJDbokoCrk
p5K+6N9MH0P+hcgQ+wXMUv5PjYrBA+AkTRx+6F9C1b9xUOsvZD6qva1QGMUQ+k9w0LeFMfbHinSG
plUxQJXpyisATeUtDVo32DToSaQNymQe7khJ7G3OPk335ZcX8xsM9C1QyMU8T7m7gIICkL0tjCNr
liRh9pJBu1CWyMp4WNSm/XOXpSOLFgTS07M3clL/f1waL1iYTPiy/KNAJvRUUO8KebfCa3gqPeIY
z9lH89aBA/JguqzTPudIjiFdqDp7f77861oX6hR+nqABCrYGjoXq9fo1GyaJRx4StrscG6MkcMmN
o3zph7U+JpW63FxQTv35mucu368w2vmiDBWp2tnCOZOLfgFHWePCIao94458bOOhRP50YRQ2yeaQ
y7zHGvPNS5mYXHwQQ9vt437oX2yF9eSazXto8LTd107EqQaRRxRu13WVz7arih2OwLo4oTEBI8LL
RKENtYB5MLPDme+AG2/oQOd3BymT2p5uAkbvb3ACd8JvfXZig12aCgl1i7yYcwx0d243iwesclRg
EkXln98eLLpXGKR6efgGeRyIVRvDe/PFbE2ns2W14g78QDxAsUDcQWTEDz2dm7tFrPO9JSlEcSXE
IHVBWPIOqP7PiQkBHAaeQ8uAcfN2royeR3mQzeLO1tC2ERsEQqD6BdHYvNcqEG9RQZ4VVJeZRaoC
RkRvKb7hgjxQ1wdxJxX4qNUx3q0kN1Kanov5OZPymZR3NTt1DrY1Oj9gdlVJn0WLf37xv3twdOSs
lgps/seoNSTsb8SM+t3QN0wSycG9wi2k4BBPdOZ7CPrvJgk+gGpe8g/Om29gYFFjBKGZo3F3hixK
IlFBScgeOQ2Ojg00uouLM1jbNAmjHEakuC5GD2RqSYXGcT5FL6nZ43wfNWiEthkGdpd9hgUMokbg
tnik2C8RMyWES5KxcfRifch3f35l5zbHm5nucJpRrplK+PyWT09ueDi4iyfuUIbqzY4TUHs4j5u5
L+qnswgrdyfWPcKPLjkcojjjNJ2gYIXyRYQm2EqSSaCMdVqpcEWody9uq7/XrfnNKkhHD2Bfh+En
Iay8XgXJlx1GO5TizlodXsj5NYsadFTooXhoSDl6pwmmdtBXs1j5IKEzxphAdd3gsL++IukQRqpn
S3d3RtSsHqiE0Cn1L5NqctCBWFrTBi0EvsKPh6ZADHEGOc6HZMjAx0zSe19MYsluU1Je6a0wCRJM
JC6lAvDPr6hj17AR8yBDpIZDnUpr85KmtrzAOUTlwIBo//lz8wRvH4sn4TvTi8K93jk3a3/tJqxu
5jlNskR3FaMk8OplxbbH0dKbxsRc/gAiMU5B6uCYs6Hkze0AmVIY7zzEv0p/pps6KEvtEa9ljFsO
085uXMmaOcR2N4igFNGiYm+scN3oJjUiZ9NJ+1hrmJdvsPMmkXAiEMGCSgc9Y0O3gZmRdtOwZQvA
OxmcsvIl/kp3Q9nHJ7cr0kujcKtrnAedZuNWLV48NR6Tn8XiZDeiWvJvetYhCaXaRmWzrCtpkfMY
vywW+NyxJ8l2A7uwhyXhWYXp41pa3zYcmAtMXaiOfQkEBJ8mdomZchytfhxQPE0bM3ScD55HsILf
pBFEhNYYG7AAzEbxW7K9BQJyb7hfQYpblLiY7JPhQ+6x4TfDINsLo1kS7SLEb+vSiAbwunoMj9Ci
vQ+Uj7hPOZJc7DttQlOEHE0ZzIL8ZHFQEOFS36JoytsA3mAcbsgK8R6RNbHtZowRZyFrhfDExdvi
rT1F27O63RE9So+isqznDrZhEpQuqw1HQBbisWYX6JKFH1scku6w3aZac/FHl/4s0ty5dDMnG9iZ
RSzcOljLQXfqI55S6XJlm1VzSVCjK3bRQsYjKZfJ7F5IPPmvx8zryfIgVs6PDEAbPUnbjYeyibg8
2e5aD3pzA4g86fr6WXRucjRGd94Auhpfl76CFwJ5Yw8fLdwZq1l9KbyOgGuFtTU2NBcGyvw9GsK0
J481KnFr4vMQNdiXe9yYrE0hHDhRRVToFGhhOc+uT67U4rtV/yIb3QZSTKL6QcOkJzuNJIFm8liW
uVc8OCPEIY8BgDTV2WCT5EKIJnTRcW1ALMsLYaH4wpgMkh4zmWhQm3H8XOxi42bCqz9DA7NNbjdL
S6DZZincnaarw89Kl7rKMt50CTH9pEcuhyFWcHoH7uSYW+yj4LsVUZh/nLWOL3ZGrIoFS/pgdDzW
FQ+WzD4hKRN2uiuUETqCYDMgq7B+QujHl7XFykdN0oqmm44gdyIZsvbLCNoBvC2W7ERGd4Pjrj0m
fLZ8Dq1pwlibgnbb5zSRUtVpn+kVPE6GAZi/xvLCHmwWHsk6BHGJ/k4bN53fMEPdgOwxfv2CExNz
2bTQzxAG/0iQDFYGUFVPWQl/v9Et9R9VuXfZ94oiz3IWhn4uvSLaCMV0x3Rw5plG1bkwdJ2/WB0y
dncusO9zS/oHcnPQxo78V5FeDzgTeuj4uKsz4O4R63tPa51NPdFYUc9rJGc49zK02EQxQm4PgONI
VTz1Kr1WwlboBv54vttiGBBg4QAx31YcOw2MnpLltjmfRbLclu1NWaB4iaKR7vQKhjgiXDstKMYe
RrEitzfS5X5IKDdMkgEe0tBge+7BQTeLOj0uBu8e6ScPxZTkShnt+xdiczEWUH8a2wVEMko5ferK
y42UCJxhVK+jztltGy9qnoAFOf0S07Pcnw8KK6bKy3FOc/vZUO2StKMJ2DbczIzA4AVHRposiWOi
eGg0/VqPmdJ2FerX0DWz6pJhxLcz1N2WVcPG00FVUZDovZ6q9kdVEfZ6BhxhAbCb08ahQxUq9wi7
W2GZjhXowUXTtaq9wM8QZVlNeK81Wgt0ej7gDOqokq1p//Kz+DHV0WdJPWVhYOFLEUgtwzbLAQSR
V8iQcEMgnvY5hlmZ79l2uMHamOlh4VsAqlEXIvyaawSoo8FVU0iEFqmfI+HEHIPYefpNO925csIa
U1FSqCBcZQXXvXiRypQjYoq1rVKlShYjtjz3m1gGzAubL31ddqZzweNUJ3PU7HtC0BZwEliKxQYP
PRXczY7bq+F5buboEc0NP5MDvzkdOa5KZB3DVT1FWnwo4D9ySrNLRu2Aaae5dfnfpRFaDOCfLdBe
gEPOY+I8pJnb5Nu+wYCPBiBjBF649RwXE+90rgue/7wIZLlJ8z4peSt5hsrPXlCz0FRnwtnq8sVE
AyhVsx7T6/opVW3VMwGJ435zaEKTr5oY6OZzNnLew8QR1CvprBHNMN/OJA4/n5uJma76IvRnaVtF
mBhcti02uwQyMBIlpOXuNCUsAZbgjL4Vbc7iI6Mm6m69OTQmgH31gdJGsjQZVdgcihZbiaRfZw+4
fNU6Er961UJ1aVL6BsFwH+hkW89nApGhudQAXkoZQg9QPEwmDVlFeKbPyjrv0XpLvPoJKJmJ3ogJ
y3xFsWIn4ozcKQ0hrfhkfy5410mjKy5MpmhEiZqwdBPVS0n7MDT8JQ0CPgtSc3xh6GYStKtG53nb
XFadEVUTMIHXccyz48qMqtJwNT+l37Jph4FKRr21th4xb0wnka+bVt1ObEODyggLeca0gvlaxmjk
cmxc7vV1McONY64mshe6YnjgRSxHScbkgrPG6ohToWX6MUN+YIDDWiCW2za3E93Aw5JYNKYtDyOR
+7mdyjYoJ0nPVcOj41nOamXhv0bDN+uUrfkgL7Km0qqt57lTfizQkBbwJWOj+SDIdWSIhBkvelXt
kCQ9r32zkWr7KhIs8hxFIlWSy556JS5oMJ9fwM+1SBXuo6LlnBfWNnLYcc5jN4yIEfRn+DWH2UmW
ry3b0N15fCLUDvcpQMAen02V/Te4DBFXHxhQVjYe42ghHOfngCimwv1REws/BkU7qp5q6W3zpbae
Ixss5TwqsPxgUmRGKK5tWTKRm1LgoqDQBlpfSRXgeiBozlglKxGiBJoxjQEIQQQrTVd6cVRVU8Ho
S9BZYHCCQmW/cBBqN9SeWLbAETkw5MQDHL5q2og8YmY5iPbvDbKOzR0J4BC804rV3kzEDf5K691P
XoCuCXx1+4mpcl4BZdbTzalCh5fdh5ravvuUt2SibQcMYgPCcSDCKRBZDq1Lv4raES6/5nosV4O6
23TomWYmnQIThHuZ74tFtbdpy3iPHn6Dj5F1zjRZyHQhWFX22iaVLbliLWeh9cMo3GRGPDSW8Y3o
Ur26wAUVtpyuaMCW23OFKKkY7TrYd/vQWwOHkEjL8FSYCCMo61k9r+NNt3IwnA+DOxc3iE1x8w21
IPPS7mARJO87sIxP0CDSH5GJhtcx8JQxcbaB1F3BxjZntsc0qdmRlmSCAgnk6XFCWexH2A+854Tw
G7+ypnXea+ivdnrpLqMfNRXR6eNcXCR1nV4RqC1EwK5ZXFDZz4dS1OUS5HVdXoUVqLk355wXbAO0
HrInI6ztjN7dQpjr9WOjFv9jGkYAkZjZUGhD+aWCoYN2ceYSlGA2Q9Dk4aR9iFKDz9MWNf9uPMFL
OvNbziwirCRYcFq1+DfK2gzL9vn+TPzIID/vz72/Aa+e07lQRubFizE9pqoXK2uSs7NKuDqATUal
SAThxJ3O580kjFm3V8LbM5rXOKP4mVd721Tt4UJLw8fQVW3Kc2EY6VFZE3WTEure9qxpFe4W4Qk8
rT1g7eNdJsomA+92cR3NaHuF1iuDHNw5bDNDY8hwMnd4x7B/0r9jtBYRq9VqJ8bDqDxZzuuml2Ys
jjBAze2iCDzoYljUzxSFonWTYhPWwFe45JKLkyOUr3rWvbZhCvU5gycJteyoVdbOjtTKvK4VOxC1
XXwwrDj5Lkdb706Y+zDjek2nt0Yf+fLsT2XjrnIaNHbmIiMG/MJxsHS/oGCbaRpS3/juMLT7qidg
PVdENGqV/n/ZO4/luLGtS79Lz3ED3gx6ggTSkZn0FMUJQhQpeHPgD56+P7DU1SVKV4rq8T8oRVSE
lMiEO/vsvda3IODmDE0RB9OyszzeSvR5OCUO0gd6TZHOTqK0WVjsUdr3CR3rYBGOcWismedhidfX
wXvJbKnlN9j2s0+XrFS3cV46bmjLXt9y5OQ+aUm+mleAT8Lg7qEZ4jzoeEJ4O7PbWbYsiINDCi35
uWRoN8r1KjecN5TTlRsarTHv9dhSvg6NYb1m3rC8FVSVuK7mjnJ7KmKfukq/0JpOhXDc1buC5gpK
T9UGAougI/GFINk4FPWMu9SY03PqNOSzZnb6qWz6+I4U7xGFQwmnJ+8sdSddS549o4kesAnkX2sh
+SSrwhBFpYyq/nohZxwngQqeB5QXmiYf8pL9l+ryfyY8f5jwaGxV6Pr9d7X77q1u4xS9919jn8Pr
//5f3//N/9W6q/+hp4Uu1sFqQ3trjUj7Pt5xrf+smm+ac0wd7NXT+veMx6BZ9X2mY6j/QR5k0m9G
K69Zrv5vRjowNH5oD+HZdmhe8GEMddAgWvbaFftH49/T68plJ1XsDTf+POV4f/our0PE4k9wre/a
UdlXeA2f3FJ7goC74vLkFu4MnRaeo0UR+sGYSnnoCm/xKw1uswfWbtdKFaKzIqoNQ5v2m4xGO6gT
B/aLy5OgxEXzrCI7vVV0qe8IBBsCo2Aladw03RKSvnK4nNsM+vb1tKRB7vblBRGEE59GFrsxCRF2
iq4H5Fy3R7VvN2IsryAMQXfuzd7PivnQds5yY7EFAjczORtNTsM949ucV9YcHRIiBn1T0W6mxbB2
yOc+2WaJxW2aip1TFsmpV1PtIjP4Tqpapdea3bWhpdjiGm1laOL7HWYoN/i42SoTHlI645d6INFq
NMYpaM1mfkl5Gi9yVEG+4S01Bbewd1Y3qWFrov+ZkHZuJrNAUWYYr302G1uW5ChIcybZ0Pe+6CNl
hNKPx8zL0QSlLOrZQnW0sNqGXFV/SpzqthTdtn/PpFGuIoSO4aCIed8Y3uTPENhuPXpnT/1oNZ+s
MduW3oRtqy9vcxr75Me47eBn4INyOKzFqUUpNoW6O6obUYn8aVjq9CY3aBcYHfmFOEVZFJp4bO+E
oUR36D4AlOTI5XyltNhN97a4jJImPbd1MT0RHsRODUXnI8JNYsjrepgCu3bYFY68XbuJdUuACbpx
VsRoVRhUMAWKv31vuM1nJ83AidOWLB6rvLIuWO2xKrNinc2KxQPP0locxKi9LikG3YBgIo2T5+kI
Q5IBalqnN9CkuhV/uBCLcBTKMoBgI4lW+GmRo9TU6jI9q7SlSMYzNDDgTvbs6OwVg3dqnKWzl8r0
or5DIkXadQkiVMtXcY9NcWTCcbrEk5w9N2QtYyDXEEBuU5asbQk97q+NCPyh9Dz0eVz5A0rDsMN4
S9sc96HRr1sUK8Vo1gqXbpFq4BpMpfrSUrEdFMMYsk3c9ZzVlnBDpGF0MmowIzCpKV8gALANqi0A
dz0fSaWDJZEoe3mtIz19tIZI4mNDKp35QsbyFnYB37Gs2VaRYI9ctLYQnxqS69C4BR+o4R4T8POB
tskRrNL7LCDh+dulSHIdf55RGUZ0K2yfoWzxCLoG0JEw6XoIYDPaYDRv1tzO19FA0tX7N8uirHG3
47CWWwUu1JsYJSzSvxYspREl7s1fqlClL78VZUKnzqqG+w4504YVE2hnuv5wsEnyFhBO/+DMJX+x
WDnnFgrLNZu2lqHqdbDMJjN7fr/TaKxytCX2YBNqEuxSSnZfiLWuvqJ2gspEs2bYWIsoHk1QhZ+m
iu1F2Jemc9NaFFj1uk3TcBMiyetxxaNbMsGOclHp8VZHpVw7cXo0EUg5ISF+xz1Vam1fYWGSF2BT
9NtIzdzbSShlmHBHombzrOgZpyxQJquEvVJFMx80uhzRkZRfRZwod+9wosXO6jsRC29XF4hb368W
26f6jkRhmgRdHlX9RutHF4UzT69kanKpic6MfNstyDayYz5+WJPcMYty1y/8kbpw2rFBb3RRM8LJ
lnNX0ccV8ppJ/j0k0tofrfq5SrHvES+18dyT3g9X6hRfJ6Oagx2g+ZG136zJu/CMmp6d4m0q3bmd
O2NrjMkO3OZjDBEgsNTZvbRtPrCJiC+B2qU3kggkvapve9YxjNpGPey0VLNvzSZ76EhupnbjHZ7D
GkR62BgbzanMTVrKM/lswTRnQRehrqyc6JqKcr7S2NNu3TqWsJVcO9nZdZ75rjeaoWzykr4TTcFx
LJpND04ygW2qvVYxiD2hv4mK7qxI0uYiWwZUc3pJ7pFufW01JiCudcMyCSFvHIwrXcTRZ0gjTyAP
vzKPKf2l6sotIVC9X8pqDJXSIDCqI23O15kRbBrbhh3MKIto+Wx5LUdroy9MhqwFsSaY2rsqG5qj
5+Q7I+uTjWUtXODU1razgJ2VTTKH7aQ92JKS2fHEIZ9leQBdYOwnXsKB6g5NONM/8FVvODbx0mwJ
dfgs1IFmPvrQS5mrDmQA9irsv5hs4GVWNah7xE4xrJffDNngOnadt1R30r0J+O7ZsRWYuXl+37OH
/CKlYoQ8690qenI36lAhlu+8/mh6kcmQZFl4HxhjsY+zxSDKgmDsDYBZHRymKLvXRKJFXDd45xld
exMa8Zj2JGfqyJKqBS3gMurobjX7jDU4v+G2YnaGyfPaWJBwTeBWCV4YlGxPY7kJzA6FeqfpzVtH
PB5UWv1A0xl6SdN8GYpaD4Tb0aHRxic1WsaNWrPaY8O2doo9fGWU+Fkkxk6VInqYNDrvhpGj6Afk
uakB2J1a03qIZAVXgMfQz5DqPNHl6zb0CuEPqO7lRB5PSJHgvpJuPt46Vqo95PTCqSEwKGw6bDfH
idRnyx91OBpI4LKHzAE2a3Zm+dZFTvbWt21x9MhXWFv0UVCPyrhlTZ+2ece/jUs2X0uvnp0oq28M
05ghzQgqq3UKMjWte27GZnquVFk8T3Daz3ZvMjehwvJb4kMC2nM1b/I+HZxNUlnMcPLS9XwAzPHl
OPe5duzoo8w0nxb7DGBn2Lo01FUeifiRIbNyZWuMr3L224KLWKvElsdKOJKae+lYrckdU0XsWYTV
6L65TDA8Z6TRNZ6yo2mVURgJqwyjTkSPnkj72ylf0gwdPlGjfu9VyrmPXetApZCja6xFmM5EckBv
rc0waedv8Ff0K43R4MPUptO+SRzxyYaDCeFPVkG8eMlmcrC7K2bDfs9ZDnlJFVaOo3JUa15gWPbE
vo7IC2vaPttkaFjxgaAgjATaRFrQL8y7XNws0XSVI8s4tVHVbhkztDts2ONmmPJoQ81wmutsayrK
DqKQvSnc5XPWtjVEuYqsN8RMQIu0XPNTAmi3panCS4TOsUMAdQIYJHftKmKhCWZsraIbr5ecGi9H
wMvKNbpXchLFnWDGuXeNXPmMUeFMLGf3hiKRAoSd59Zr7Hg7FFFDyptgw9+maTC06L0xv+g+nZ9b
VtD6Cugys09AZoiNJuvRaObdPM1x0KEHlahgzggsNb933WwnK21nT+wBC60N67GO38Qsd0bPkjeK
ughHuoLhrM7zMR21DmRyFx0mEV2msbg1I8sKnMjNDnKx54socxOvDzIlyTUsLMutl/N21S4cNvDp
GGJahJC6w76ZxTcEjouARxgS2TrUNUmI8RSgHo8xjnGVfge2BlDbUyEJhaH+XS5hmch8k8VlboUS
K30wu42eIWXMGX0gax2g+5V2miOwQgNNdnbuTqOJ3QPQPWTa8tNcmjckh4zbsoJxCYxxugO4vYSa
XLpznFn1Nhst89Rby5NYjDRcGvs29Wplky19fwsZSg8K0nmuhNNYL5ga5CbTq+VF67T+NJWOsk21
8a2NpR5Olj6e3HE0Asd1zKM5s/shcoXG+ASWYXJscRtTqoRkBhuBVJxnJDMRA6Eh+4JQWLIdb02U
sVF0LBVExnGmqkjrO6whY0oDoXFpzEYNCT69iVrA9e49pZ/pmuAyNCi0aQa9gs8YfVOU7dnWMAvV
5tcE/EQAZdY7yhgaRJhpa9FPw7V/Uc2pf3VyK7ucpqqjju8INbVT69Bm3p06DvjeUeHiBYAUnh+W
JSLZCJWWRNjVKjfI0JdPBdk6py4pv7IBjcuw1sXQwDEEHSSrCOxilXwVZcmqr4jy1Rnt9Z0FzntL
BOy4bTW1/Uz5YjM+Y7TRRx7dZkO7NdLMuoK3FHeMWAvjqJqewNOy8KQRNfhoD9NwQTx2dbkUI9No
IfviKq+EY20YtCQvlehUxr1ZCuJYS1gKVACpZCKmbk0dUHjuqxurvDjG2NJu0yF2P/Uts1M8XtXL
QiJa4+ONNBmWEZZbbQZ1qu4rin4GHot7EdVQgFEwgofXFggiUeU35JqyQC/5OYVn+Jk5O8YIOku5
b8HO27QE1NQ0t2tuIRgUV1ntIuqqUq+/N3S8JVGIiaBiug3whymJZMQ3AWkIjK4nVEh047ekK8u9
Y/TpnkFXs5+V6i2fF0aoEsbBaHSXeTsAno1b95au03gdJ31za2TeEuSToLqFsOhbce2G0KDSIPPc
6MgXe2DjxzzCS+qtgmr9UIBL+5+0me9tmj91fVbM2O+6PqcvafX2Q8/nr3/xvedjo+gFAGjalJRk
FpIp+3fPx9GAGCBw8iz80hqisr9bPqbzH5MOD4QkDx0Y947xdwvIJE4RE6yFgR4pnkn687/pAa0d
nv8nCAOZtpYumFBXghw8rI9pqRI+jNET28fCGiIyseTJza7+cTZ+Ieb9+RBsgOhXYaDmK6My/bHJ
BOqnoKT2FoJLDD9fIFeTtezanNK/O23/H0dZv8U/WllEN+OBSDiKUz13ynM9v/XWH/Slf/ohH5Se
TlqbsPQ5BEYMR72BEyiWl9//CmSqP2rfuCKuBsrRcdZ0ZRNE04fT1RFIn6HdBI2gVO1X0NLqBPAL
OJwzcWgLnu2toZbIi4ohOhqdOmzZjs2hnc3aDi3UtEubtn3UE8r1Tbp0WdD2zo1usTUJaCRMlx6l
5LaOgC4b/TxuNThod6mqA4txWL3uZe7OpMc62UVnjw6mkua5dCmOXLcLi1ob90OGa+JdKqV4mh3k
ipOcmNtIPxcDeXPs3C/sdsgOiVo4F6q72J+V0qlozFgyOalCsS8KXAibRWV6nCgWZpy4HGYf50gR
LABsLgevXB6ABBWg9hOdNpD4aoNvOUYp5bOriDGguVfuTL27NHO9f5grad5M0aAxbnJw+TDPOZjl
un8dNHNLhJjAaddoJ1fFdpnBDQMvNY+3BlCCnUlz8dJZYB/Wi6sDrcQecYoikJFEPcSbuB6Smygb
p69eX8qbEZR2R6Iw7HEkcxwvXd6myo6eyPpqM1y9xfJgTyShBtOivbXtvKLhO7P/piBGIY89I9re
01M32c5U9jfjqPJB6wm2TO1USwvnX4kOc4MawA7KJuovCzsyekxBrMeRVTmo3TpqAc+C1TQUmQJZ
3nzrO8X0J9kPr9kyP5iL/uZVnvV51kG+moOSPvWUVwe2RZwSpD7ajmnz29LXrecnrCn7TKhsh4qG
i4CQrwckzeeVM98jm538WHpW94is2NkwDnMuSndITk05RdjEW21H9ZfcUBJlh7gyxsBrm3Y76a4K
fFPHzofRId54VOoksKAMwKbpxnA0TdymwIaovhZ7I0TW75gU5/vMysY7gHbDXd9E/OXW67gx3NS6
KZCj+SqD7iNKaMw+Sj2ESCHMK9fjdKLzo/9Xto0eADRwzj1p3dkh0+0STBhGXR9SshZthjbSbtF4
xDcShdRdVlF3suKn1hWtxWyXxLG608w2eonQG3vcJUp01icPV3meOM7gm1pFxzSKzCtgY7SfY4nq
DCT4UTatQCsDp0krl/FgU+JfR9htdl2TGNcOe55LtAqPUSlwcKGzIqEVWfx+SIStH0SLCRkRQjFv
8CFGL6TVUws3E+NSQxkY48vE/WaiK/mmxIQgdeQDXLQ4Ml8ST9XCeBCmRkalq4ZKxxw2qr31fERq
bgdoz18L0XEmu3EuwPE3Ki50Te7ZNOqXjKrMexWyQRhJF0kGe1Bt5xJDu7Mmc3py9Wh8rsCA3qil
UPdjqhc2bs85RYeUjgQ7mJr7VcsxMFH0lmea4dOXlr3fqRpi7wrIlnFfeL0EYtW5Chx42sUTuPJr
Y8xXe1frksXSVl9Qh043rVxFK1nSn+dO2Jfa7MhTR6LPRU5liCIAGy0xlvZdI0lsoKxa9sDAYcdZ
KoRXXzCmX6Nbov6mpTtc4SGNcjbgeGyClEbhdowmlUxr3Op+UtTJnWjH7NVa7G6vjbyEcviIO24N
K5gZlWwb5Fu7vmazHnRN2gWsKmY4qKa4KCZ7geNdi+R+AeFPICZ9oZKHJrGpxJxoQ5jPcuTbxvc6
/KujpHlwYWU6c23cimKT2ZXKbqfMvINLxbAl6NAm+DKG19p59ZZCtA4bNVZ2bZIDT6tsg3vCpXje
UiX0oSrb9oBGpOBnCFduI3RJoQODnXhQtfA2I7CvxJ/rhYABmAnXgNnFyyT6ntfYmN+wgXB3SabK
DdpZ8Zym3sJm0XH2mGbHN0etlq3O/v1CR25BmCnzAaRaWYPMsNZeeqcC4lZ4afStQ7fyKLt5usKO
kB/f/7pe2dYdfdz2AIoBzOpiOdPVhDnvqnNlH44u9vmQe3jh7OL3NwlfaSGqcUjMp0DIIJOxP5e6
1/lG0asved53nxza28FoJfxVszWU8J1tWTVxttG7WL81qzn6nOErfxzTkuTHleBJfy0K00VTMaur
5YZ2F/DQeciPQGK+IP7uD9goXDKRh8zCnp2r+2xaCQiyHc9er3L63kGNiJzSk53P44lRO4ZVqdXz
vlY8qZMaoRmHVjfY7KruWB6zTgPU5tQ2QywSPpY9sFS+sDrjWvQY59xpc6c+9d243KRmx6VrVnqi
1bgQ5KaVDLk0A4cl8zQ6zgubMq0dxs07U7FJbbScysyldw1oazVSusNQGMmrp/G38yKz78rWti4i
jTiP2O66gP4lsEwRKS7qM6s9GA2BZpOXersKsuudBxkPAzCYUbdHVxvnHluadbHrPK37y6cx2Y4S
gqAh49LrEDBFeBOMVppf6CoWIU6h5YgwPz8u3NEbEE99SIukemNPPxz0Tu3uu5ymMDdSfE2aS3zV
Z4NHE7SEkmt23i5tm2rnoqR/6ilIe9gWenRZTAwvNh17+p0eKfM1ADoAg4o6vo1VpDyUZLBs2L9n
WuAq9vfrlPdz9E2qfNnZNKat+m6xSQvlPo5yXjJGLo8Zw/tQseb0czWQW+Mhzke4O1ifSI41P42t
Yn7KrEaeWansbSISJZBpqgRKYyZ79Kz1CaV7e4sCrgp1ZJChkhvz+f2s9zTzg7pz3Ss9V9G3VDUL
X5ddWHiNfVHDwKuwEmM519TtbJFk7AgCv/B19YdS9mR5i1LbzK1q8hA7njwOuiyuUI/HB3TxdEje
72VwECiRFBNVCvuNiwXtz9npqigsC3KGNbMfhQ+9M79SRVYebDnbT14Ujbserp/luymLobqYXP5F
LCfIRcuJeYG3iSfkNBtV5gmvQE27hSPw0uYSkmwi5EFvourKaZclQJpDOrmEefuozijNaeci21wG
2W0dDXNI4dGJH3InuzLII9sOhp4fzQFsWYbw51oj/SYkbWym1dKxdDtJ1e8cVGzEey2lkwc6iNbU
d7UEd91cjAdSkZbJj8yuOU19UeEtcKr6fiAWdjvwwqEGqpzuApdDz86b3m+LJnkT48E5SXq9RxHZ
05ZoSwThIq+U++4dGu6WIxWzaXR+MfLaUN+ZoL3VMB/pUisL3JHAhdWcvOuJsXhcJedhCd/kaHip
9qLGJiheZqyBOU3AK4mqH3wCH3A8mF10TDoezBRe1JFEr+WmzR2M7JMpQ7eX7cGV+ogrRI4NwWpY
zpmsjzVvOprNy41qzzzzioFLfxPxP/emImJa2VEyXg6kwYH+yM3rzECh4zMdivbMS8xdisXikLmR
vZugd62/6MpJZn3DkCk5w2wFHDqk5Z0+53QB3YwAqobgmd6q+xbJk9SfZSWJvdUrcWeMhkSRlCoX
cTReD40kWdgE9TllypsrcHloZvUEvFnzi0xGl/yMPED8xJvTikl+d912Cusi1neAIIgapi65oJFI
VDH6MQeoQpIcm8VCJpcwlGwQ8eWdXX51KuVrt1hXs878SJ+ncq3bxMFNHIYfS3o/EW+5AU4Rkyci
dpyIcaOpJq3hqGy3tOWflMpoN31mwKyAYI1ZYopjPzdazCZuDybDakzACA2/t2oIIPYHnXE69pLT
3ESnBvkmUx4iwWzwJZgVjHHYLUsG8GNg8IyDrmCcP8xjOLtLfddA1Gd2Gato40s9IXbObq4rphRP
hKNBJdFl+blTmuFrMzr2naO15hwUbpMfhlEux1VrAGQ0GfZ0Uq05qGNhXptuu1xnsd3eNTGIhbFE
TbGZZ0KU7MW2w9lpIzrySbJDTZFtR5GzJQcZd4zp8zHS7EFit0t5oXmKsV+INfHQONaxwUASjEWe
X3TVC+W99hmQvnvSvIHAMdJn6ptRZC0TOUbw19GCzhubjLejxYt4wCXQTC9JfKVdqyRrN5qryAjc
ejETU0xMtRZ5ZWp9dlNZNMuGVLaf7Zb6Ci9Jop+l6/XIxRLniHGi+oQ/cG2CVoPxqK4rpK2VDZYg
N9nPVTVcJKlrnhLMM5+qHkQ8gI7pWFjxeDEpMv/ak0HOjBals18PfXQ9Ok35WnYOsV2oV77A0qh1
HpHGOWq5bl62fWL5tsIG25djZbLX7cwhlEpvPjA0BE4WIXj303FMzrUi3/LRcZ/02qmYGi/uhozm
ZWt1BWMEJt4+Nd7CUpiUyeAPxL8Ftmx5k2VFts+akZwkFDFcXlbbo2RXgZjFWPxJQ6rVNUvQpeW9
UqRPM/F7BI3hYKFx4wakzLMp1ppPrZEZQW4XU+qrpiOGwKIy3gGiKO/rvKwv+6XQD20bUUpB1JVR
jAg7b9xB2UPQU8o92yVbeaMzuvZjW+ug4d94pAtboS8e3B27mAmeQxo9FIbSX7IoFteUitmXGYTI
QyZy8dQMzezsGgXYD2lm6JSB3liR5ec5JY2p9NWNaWhTtenqdH6GjKWj0G6n7Djqw1sMHwoLBenf
+IKqC4PK9mvVYLihY9kFRBSfl3rEx9URhLbrc2ShE5fqEnPKRL64aPozOML4nFEM+ZlZZB3yeUuc
2tiONl2b6bc8/6/YSgFdsaZ5/uDoTPyifjl6dTdc5ypNBjMukse57QwWLkcLtaqMbjpgKy+G0jyb
DB+eTTnfLQNI3q1jMw7HY6DtMrHwZm8UY8OjVtyRpDT1myQR7a2lAmjcRHa3BYWkbpdxjTPkjt+T
sGzuksR2LvXclrxcUGQcErw/+yzT4xdLWh1qFRgcCJRjpmuzc89Wh/Uk9srnqHTUoIm9TxBepguV
edWOT2FqOYv+zkzNVwfNDfqIXr7ESzRux3xy6fwaMjt5pH/uxnZNZK9dd0eC0Nz6isdJwZr2yRkT
8z4lPG6bDSkPbOsBK6moqWRie1tLsUhkTPRr9iCPK5nnam4W+yiEjT1h6u2wKaroS73KVot2cvcK
rjgAIdHCmJp0cgbZVLdzxzgxHqfqFgZSTIWr3JRl2R96V5Y3UarY145QmdQTt3nWktH4psVVhRaB
mW87pPExqpLhqrLm5LKwcuuOIb9XYX1dImX4nFUKeLgcySav23BsjCZY+lnFgzrYezxSw6bu83on
R6O463nj+sNcNajdR3XXFsN9PDAcm4lfwqRWyx2C7GcmOc4+ixNWLArBIy9SZV8a3nhJKeccJ5BM
5y4WOfVvXX0beprx5Gw2L4bIyBNx+0GwBRBJ/lKrWaaizxyiC2wDWUC3BBVv3On3g67McqNA+PTO
adHG+gZAh5h9g0khQJBqXtiaJa13rmRb3FelV+EWlN4uSbs4aGhh3dt69zbP9P3VhVKlFQZaNSJe
mSyXR6vQwf5YFpskMUr0THl2KFNPC9lO7JG2ZUeef+vJKe3HMqY2NqM6hoYzFAHtjq8dgQ1BrUqm
meDm4FxP+2G24T3x5s6YsrXqDTXUKqCiTaQMrvaVcLTpwqzB/9iC4YSaAxeJI20/ekr0LYGCcG2p
in7Tzd43MZvKY8yj94Bsp00Cq6sFCqd2joKOQbBP6mi9I3JywFUiqsDuYzKdSAT/gyH35y6ojrQI
gRiOa839KffXngu9GhUXp465ejUVmnFpU3NPih378fJfeejXnut6NMAbMFJpSX0E0zqzNVMnOe1e
1rHlqx1/pABcwyJuiuD3Hd6fmsgcinQqDCmWDt/jI1hT7eyG9qPGD0vc+B6yIUsG7LGT2pOj+ftD
/chD+OtXgf7QkZ/AkkDq+WNLXMsthAQGh6raarjMC0yrdptRcnLz+iKey109cnP9/qC/+n1IE2B8
g2UFD/HhoFaKDop82m6PA9XydZM/7JaWHXvS76SZ/4rZ/aheXa8aDzQjDAcsiWmv5ud/tPxzXv5L
0yikwcrEwH+IJ4OXG6PsXKejWdD+uG4kcoi8WJLTAKfuD+d37cT/MDtZj29AdweNss5oPnTqZWw2
CbG73d4tEf1RdNHIENPD78/njw7uvy6ioXNjrrENiIP1H3/krLFc9EjI9n1P69aZEqqI2DGic6Gr
CxRqtO1Md4GftRTJvz/0r+4fQ7ctfU0U8kC//HhozzJnLdYNAtmnXIZo3HsG/Wsj2FHUQpCUSQUG
gDYKf3/YXz36wDuozbmyuq0x+vrnZTU6D6FoymEdkRVHrRwfMGAv+9jmrvUc7t/fH+5XN6zBOwYc
NUnjMF9/PFzcClVTwEjuHXwH90IXOzb/cyhgKP3hLfOB7fv9WpIcB9bA4kXzETLgLcv3a2kvA4G4
7/emjIbXuefeVDCSnWgpqzvbXdQvSbQ2kyZa8b//ub+6aQ3PhW1jGljRfnpomD3DeVRRoTqxeWNB
Xjw1Ma/Y3x/lVyeVS7iOr1QGnx+p6SZYqcEsefW8vwWw8zOK8OTsa2bW/OH6/eoHme+Yd8LRGDGu
X+WfbwF0BKMs8PFMSG8CfaqfSbX6A4/oT8f48FJLrV63Wajbvab3p8Vud6Zb3vz+jP3y5uD+g9fE
rWiBPvrxd3he5k6tjui3oXY9ESuqH5HnMyiDAP+UKLxh0DGqV3HLmAWttnoAFf2nN9rPj56hAtLG
BASYmNbFhzeaiYHHWKkq+xgvKA7P3t5MWi4uC6KMD3njVcHvf/TP55XjwegjYdwCgfzx2RNsq1zZ
GPhKUZdfoK+7cRLN+UMp8fO9CMfaJV+A1q5uQM/6cGJjVBxtXoh9SlgrYTBIyepmvHRAx/3hVvzF
kfgRLvoYW7MMeBsfjtSlKbEAbr3n1YZIRekuDOncN232+PvT9ovLROSrrmpcK95cKyTsn7e83ZS5
gQ6m3i8phoLii+JCnMurTUoY0u+PpP+8xpLM8o9DfVhj6VHZUWlzqGH0aNxXJnDdyel7f0auBc+x
Wh6kRT0GOShqA2HS3VdbEX0G46yEIH37MGP6uwMF1TGgM2iAl+aSHy03a469MSuHeEqWU4R1/dYU
lYFUnmkR+6o+LPQ+6494AObzVA90sOVgY/Ck4+hPiCH/8EM/JuFQArKCM9fD9wczzfq42IGtVQwP
qPgeBGz/ySsr9ayN7i1i9PRLuQzOEec889OCYCmssVtSl+mZzPbBtsswtZjMaqLJN/rwUEZsjHo7
2VR1edtMLll6NJaQseJayaElitRw/KjNEPvBjx39dtSdo5Ipw2Y2axNL3DIFfe/qG46TBbTwnMvc
RMuQ5V6EaKpOYAHCu3XiOTApV1C4x7rCvnHp1BcnIoTu93fAL+41OAAk28KScyn5P9xrUTkKqg/J
ecmU7nLUPHzqYzWjB24zklgiY9r//oA/FzzoHOHV4U5C9oJR88ebW9Qkv0xNWe89twfgldYkyBEV
e2kbTb+L3Li/TGi93puYIv+Ay/nF40s1twZUoMX5ec+B7m9UksGu9rS55NNoT9ozgW44WjU7e/vX
PxKBB28jeh3897F0ZC7KflMO1b4cW6Yi44o0YBKE+BXIyAHbH+E5HQN2iQ2Ypv3vD/6L30ldBUld
tdgZoDP58Qw7eTzQdqoqEBH4vwWauHiOkXpk8rtm7L9W6D8fCbcbz5PzjrkHzPbjkegBdTGZSGt8
s/tJyhUCSv4gT5Fh/OvblHIDwRTCKHYf6kdGfNNhkImxh6ErwGlEUPxeMbKrabJsfDn26789gaYK
KGr18GlMkT8uW7hsmsosBD8LyNBeaWRVM0NkptNhZOr+UEr9/AByMEobSgOLgfbH5UugDUlsLKD7
RTHvE0P5JBb3FcfYfTzZf6hB1mf5xw0Nh2JbavPTeOd/RMnBfkllpSDEMJoiNOiVejXZhU4xIjys
xiNtyj9Vo78+IvE+yNjWh+7j8mI2jkuCdr4X2njEIf2lxkFutDnuhcQml3XQ/8A6/NUdSeFNaihV
B0f8cEdaHfuOPnLyvTIMR1mMe9KPr1Jb/cNhfi5sTNVS2RqCyaP6+NhQQMU9pykfvR8VXblXsLYc
mpkV8ff34c+vSo7yf9g7r+XIcSZt38reADfozWl52Zbv6T5hSNM99AagAcmr/x9I+nZbJYUUs8f/
yShGXSqSIJBIZL7GgrxJZEZN6ljNbTLsqcaqpzhIh4oWlZ51mQ//BLV/nYuehjqulQ7SNp9f9EgI
T59iuCqBA6FFnLbxlHm7qONq6SOOfcUh8maq4CXUKgywC+DxEV36Bekl0Kza9M9oXDSugiVCsKgz
g30/IW5d0kfeKdKiZfbEDXTRYoMGFsmBTgtEA20LWJx/H9nKh1TYeV/c/YcvJoz04ccKI/f4xQBJ
SEs6G+WB6jQA6hmfVWOizvn5GH04y8BVUlKKbIxEjvawyhVsI0lTHuo+QN+/GQ9mAZ09+NeG5/pV
IHYPqtJHMeN4AmAM6NStqAlEU+sAZInTk8k3p93nT/NRBPJJAUI75FDO2L194Utu2hMu5wXgoQ6O
a8A2NXmYznVd+TTm7r/PojkzAhOlIgdo3jw+oaJj4Y8ArgrOjvEvPXYy868rGX///Kk+Wjw4Hvqo
2VO/eecqMnV42iwNi6fMvPCqmC1abLH3i2ZLs5OJF/6NHHl+QrWw+2Kr+ijmgYhFbJXN9/2hh9Kp
mTruWKBAZX/ra+NxybGzzB+QzbglXH9xtY8mPMcePL5dTpbvimQlzxig1Voc2qQt9pXvBddYlxib
zwfzSFjyJSgwiIHNduQAcz6Kq9GA0I1Hyf0QDsp8yJAp3xkgjoHuQx6jNxeo+9wKm/XQ9OM3Affx
0isDZ5+GYDqXucVUOMnbjSXiYVvC79ulw5B/dbq1Phz5gBM2KxNl3+PER8adCZmqYreZXNoEvXi0
+qhZgyrrTrIg/D5MVCeCNqWJUePTWKgRl8So+ZmC6Fj8tj9tVeWeUEWCc4UXODYNPMfnA/nBWqOn
TQqKpR3FxeMNsQy4B/ygG/h/y692sXpkxQFTxiX4lRnlgc8g0x8Mh/WMMcaTggLxcRpjWzN6B2FP
ah9bv0wKDpvKMx+x0awPsCXyLaXy/osM44NFZ1l07Mho2LHelfVHCRlI4tF9ULn3V5olxtr2spI+
BqoVKEOJeyGVgI1Xj4d//6yWRRWTihQJ4nGkdI0IuGHYNQfOapfCV1hjy/KaanyySovkAWGN5N/n
bVxQlwFsi9PvsWA2a0X1HeYFB8NMkMqxRlAJtdNfK2SUDpXPQfrzJ/xgz+F65FCoAVOvPXa4q2Lp
plnD0E5jQufCxWYI42axwaEm+L9cCttYJ/RJGHGxershtIGb9VXNEc2KmvoK0aAFhaLeP8sGy/oi
fH00R5FJZXq6hJV35e8RSFy9UBk4dNVwN6TNb88Td3BJ5Qr22nWIbui/PhwRwCBdICFt06k5XoDW
RK/N7pb6sGiHXjNQN3KQG0yl/C8u9EFgpqRueg4axohvRPp9/lG3bBcFAizmCFgm3nfEBPbhIu6+
mBIO33GU0L+5xnFUNvIid12uAaDfWrlZ1p52Xufd2ANaqHGpYP0mplp5SrYbrbh23ygZABaiVzuE
sqD4NxhbWWd0enHg2hqOZW1VOJeHzOnl6eK66bUdwbKuZ4jHcWvW+wqdS/QFw3kNDBalDQ9z9wXq
4ZVnSbC6Oe37myXCJdmsra7YNVUn9+aIsxwHqCn5lpcm2WGTQZUvMvktRc57b8luxmoaiObopNXF
aMjxgK7tHdJK3ZoRLnYVtSK5SgEKHgAnVqtGLe02xmwFsHChzhsXhw8FCXL3+fB+NDfZxQOLeeLQ
pzjK8nzRiX72mZvAhB/F1D8i/PbNdYydUzXb2IAp9vn1Plrh5Nwke5Tv3yt9e+lcCyeZ60MvUl1z
ulR2caL6+ovk9X3JD+0OrX1GbkKZLjp6LHcqUkdOUX0ARH7d4lkNZjD8WxT3NKEvAKSsB8/+mcj6
iyOT8/F1qdIyohyuj88VUVsJfCk8aiLNvPyVTiYsIeka1xBdzHILZoYzDgRkOHbFKDYlsnA0t2sC
ubDHE8RlV16ujBPHxOvd6t16HQMMZcK1e/qddLCj/MmzRg7qE1DAIliSTdRbPrWXYNkgKXlrF263
DhdPrIo+d1GIXVrkdrmfDQJYv+F8WFd5WC77ForwDkYXv0cubJ12fb4NjMB+EI731av46I37DnMs
og3HC9FD9keMyMzOq+pirA8mdke0Q1ezMvcFMhBfzKyPYtEf1zlOjMZ2xOA5UvUh9EoTnUN/QJo4
3X4+fT9KbSAmc1q16be906I2hd02wpX1gaYTrqcYz3MY/94UKZj6bv6CdPbhxahXcmaJYLcdHyJ8
STCqMcUCf+dXnESX/ei2OxCgYKn7r0wbPgoEPmV/dgsoe++S3xJFXz8HRXWQuby2u8BfW/H8vSnl
bxy0r5G6/mIkrY/mhe55c4AFQhAc92mWri0ZX/K0fCpTWF62dRouUp3Y1OI3aCqnB7cV/XpqI+cm
M+P0MCeQGpImqy/CJCx2UePO9wGUIOgZcQKB/fM3/eHtERApI1G/jY4Do5rizihS0hwl2t9OlDyk
9nhbOuBI/g/XCVBwIaPE8uu4VNyNxpy24PEOnERbqjn9Yz0batMM8ouN9KO0leIUoA1T/yc4WoeO
imBwgL089HBG0g6Iq6qvZeOd5qH1rWzEXVVGXxQqPprAf1zyOGHNF7cEo2dWB0NN+2RofkduCbjd
P5XN+MWZw/lo/nIipUlG+shZ+Kii06vQbZcpqAgz9vyzT9t/VBb56xFl0zXl22RttEa2rojI20xo
roFhaWSmBPQXjd137MzS7zHaHIfBhrEAqw2eUdpjK7hEzSasy3JdxV24mwIVPoQeUXPl1x2AKaOb
NkuhS5uN/Y+pbOgsDX6Grfkzb4ZLoDjttifly8JRIb8Cn3+oZhs3LMtjs0fu6/PZ9NEoRJqpS4mD
eXvcgC3xCcV0qSXza5cTXJtQVzDd71777MT9vc9m9cUFP3rFmpkFUCag2Ho87G2OfD4az9UhExEy
HO0g293C6XfjIBkeI4QCJv3zR3zGThwlhCBmbB6Q5cIx8+hNJ8Zc0iUtq4NfLdE6VYN/66bWuK6d
2TtLmxJxJwT4UR0FOflMFwi14FM1LP22B9K3N5QCuf75TX0w7iQbmgIdQQx8d+SN/DmsetspDwUy
lyiFzP5FnZI2znnTfc9Rnj2Ai3z6/JpHTibP9QpQCVR9dNRGdNN+u7Oio7m08ciK7pYYKKuTuDsA
qc6ui9GPjZDoWzFTQE565TZKZLqe6cnAvHCtzec3orX8jlN0zQsHjmFxzHGPS4Um0AgfRRdEAerc
oTWieQ2ZUy7XYKuRPmNkgpM+B40MxQpZcZj9WwuT0Aq923S8Uo4yd/Mcm3+lLom33S/mX6TF9T5V
TCkYUwVyfZG3B5L/ewaMTcget66fpwjPGe5GGrX2chDBdkqHYBMmZ3ZTOLcFYm/fWLaQ0JCrWb6n
4RCdlmbww0S/44uD+UfPTwcMDjo6UFr68O2LoNyWlx1KX4egLKbbFFjaYfKn7HtmGenu87H+6FIA
r8EawEZn29BZ0B/ZFE0nISq9LUWNk25aEWo239QWWK2UyffPr/X83o5Xmq7+Opxe2QaPj//IJ5YD
usQcDkYvDlcYs2JuiuKGtY/bZtzUQWmdWTh8XvWTrS5t20iuMejFTNAp231bm/Lk+Yb+v2jni3zD
3w1HfTnf/EbhuP5TjOG59/I/VbF3pmz3ddb//vVft/1j/7t793d/SDgQI6iNkttpIByT9EW20wrs
/6ZQoGeVdmsDB/g/Eg6IOwAj4AhF7dWymYuvEp5WiB4E1QXaT9i8kx/9K/0G5+0RX18RiVGUG+iZ
+xRkjvGkEJclwpuF9zu04H/iXtCiU0tFrR2z5cHzhrZ4dA3pdbtazN3sbnobssO0NnAPeEpq6eIk
0EAZClgEHjqC0EBqcVCc0LuL0qtaCFVNMXntk8epaGo2hu+XubNO2F2s3wEKOsMNXohB+Uiju43/
dipH+JeJn6HpssJ7uuNW3BbH0G+pZfYKLg8H+aLlhO5V1bkVzIJbTqrKms/syqnzf4xuRF/pi1LL
2x0GtVQzshHZ0L0LXt87oCYE7Ix2Yhr+jlWD3u4Bzb/SPZTu2MkAvAdSzwAqsrbM/inNGEbiF3Hn
KBZwfYq5gJtoBmqNDW7mbeBZcgrMvulnv+jVOVpivaHfC2Qjsg2R7+SkwDcg89gnyLUbrrG09ZVy
HRRNofktvnJOgZPUHVywBhS5dRl5oeDfPg9YR209sI8AEegTIAKL7S9FWp0D/xEdhVNXS5PX9n3Y
p45odz0NA+Qle8OBjQOTTTKfEMidTQvm8WRARQe7OQuxkq2QxaORWrxEa/L0rxpRdMVjGeUoKGZY
TfIrMavGv0R3nU9lKboV1m5OKhgYCEhIZ9eGcnS69azqFuXHLx7t6P3zaBRoKPvS8qNzyT779tH6
qbCCcmjme+TpCvRGeyn88WbBqbr5uzfDwka4HeGe5SGwcXIpSEwbq0L53q/QHUCGzrf6ZEdzc1D3
rAvJcCAXCjvv1BkX5mydGdE07l0aRvxTN2Q+T223infUR7j2QEOClMn/scIshqJKXIaiRwkAYVWv
HHKYj2lEU6Zfv4xPkk1N8UWx/+3mx+v1SXKoRbPzwT56V3m31OL6FKuMu7EKoBfvcJ4JyktMf6cR
MVDcf5P6qxmlt+7/3QKfL+k6QBY0AhR89jHIxcyb2AXtHtx1g8UMAfuq9UrF0jM+4EDhI2wRaG+m
buWXzsyAlyPu7Y+V65qMkpJT2V8FfodQ+i7u3XC86embjDeybPjUVKEdctNPdedfvr62BCgLQzmV
OBY7UDxN/ToS2FEMvZFnFj8grUbjjdlUDXfiFfi2PxQ+AhpfRRw06N89fEDJhjqyBUhEh/m3c87x
jM5IzGm+S9PZJ5vvh8Jp1ygRxJBv7MWV81ak0m9DFAztKE+h3qFUoVVdnAkh4yoVxplMKsO9iKs0
QLpeNVPyt5mV5gGtExfhFQiy5S83Lxd5UzV+JR8RHSnVN3e0zGnBSAoREAS1XJT2hx1AmHC8lCKN
JzRaKrOyzh0TmvumxgTeQuijRxxj1Uyh0DlRPcJmXGMBMbIYRgoLkEUnw8vdfEdHc3Bv/RL/pARq
PWCbYd/iSWTF2wbmGoShNMDli64/is74aKRMxfZkKoA5r0TX5v5ujILE2XhA5pc75WOq+zC42NJt
HLe3Lfok6LXOK5/WfwTZxUa8MfHK5EC9st+IxlTLWRzhQbi3FATEXWJ0mHps26KpXICIY1IY9xFK
t9MdmGqnv0ATozZuTEyVh1+e9H15vwRQQNEpbRoO8tfRhJTnPs7Y23YLAgkV7spF49jAFuTSifDJ
qvKw/pVSuhonOHz9LH5DrIQPvC4on1v5oY9r4YWboTC90t/HuHZCUbcCo4Bj57c2Dly/05C+D6MM
H4+C5gXyYGjz7hbq2m2Kip7Z++a2rt22DU6GKM7S8hwiVSGoPo5Jr8ZzPIYTrYyNK8zg3cS17YgT
H+WDJNwxV/AAWKHshjDausR1CwfrxHB90W9SKhb5fKKSzkizPT4vkw8RN1IuAXZsswH3LWPgUHHC
5FBGvFYOxXgskdop50t6uqKT/62kUcmP/uWXRpbhZoQIm+NyOTwAXPGEsnJkI1RNyS2xD9ZkGEGA
C5ZXDMEeeIpVIXXsUqlRK9ODXjWeJxAJDAdTKrDu0TpHtMlL0E1sVRtc5XA4VAm60jHs9qQYIF2P
3/zc8bJoJSJMkPEklb2XFg/4UsXGcua6ZcdIGbMgZF8QtUXqnRlOLIMSyX1kX8orNNtgTW9VTiBI
tihGgp1dE7L0LYH4K017aybpnImN2RY5Hlt1b2Ka/Zed2DXXq/Iyiu7BpQq8xKldM7La3YQdZG0h
ccCXcP+YHKHlj125vXEpZubeuk2t2vF3ear0iKFqUfCjAVtq3NZVoEO+O6KXGawj1TdMgKXm4I6K
haz4XPvyqClChgyfyGHABOwlXczVSs7rfIeV6ddjIVZge9+tctLjXLtRTiaBagyEtYNRF2Hq/hYC
OIzYITNJe22tQqz08A4KUw9Baab8IIaHHimcrGa8jHRp9unAKWVCByzQt5zxpvEe8ZlZXMHhn8QT
Ig16gvl44/Lmvdngdzit6aEZRyq/GVtsKBT3MNYdl12/Po+UHMGeSLdSfudNbePfFp6LxeLaVdHM
17fAvxmL19kTL13EV2L6oB8u7ufnwRiYNRIJkACqKXX4BRr02nY6r7hwMDg3bl+H2nj5+H8G+eVz
fj7bxUVgI8KBKHyNs9tTkfm0OPYZFRAeWtjLxLVgvWiFIHCGSROtvJcX1Sxjz1Tr+nmQyUltRTMM
Wgv3r9n/FlVIX+PQYlclH7Gx6uCuODPEEFoLE7VGTNkquvCs0QBK+VP0MoJNywoirr08UwqvbxZr
OItATw/zgLYgi+bl1b5MDx/1L8bHdzP+Ygv8Rz/85M9Iqe4S61lCIXXhhMr13MDET+9xDHaH/pQn
dfTwvkykBcFw7pKH1N9iZbLjOtgOYF2z6vpU3/rLgBq4fPI/DRqqbrA1TNQm8pPF9pDT2idUtPhr
lQ0NaxozOyZl2yneLx0VWzxZflIzfTovrPTDY4XDdO04yegvtEf9A8VQvHFwhDf1cqAsqIepHpCy
VvcDImFJtquTkO9N0QlInEPR0T3sz6jG6rmS5cgUB/vXIY/yUXI7U+YUfAk7QMPF8zYr2OdHSyy+
eU/mlodwJwSVegRmuyTm4l6eNvK5xRP3JyXWAo654jWlw0nQJHo5D+yv/K4AfZ6Hu4JkcZrRh+jK
qTmgzqttbktKs9WIbDLOmCdAEAY+n/ai4wdJo1deVmLgvzPAef+nZyrLM9Cit8MST8U+5iCgZM7V
rTRpxgctTox+eDwveu6riFCe7yYHz6OSdlhaDuG2hGfMR9COjKPuBOyBXKYfyEjkxJukbLAkPLwe
JvK+TGW+G9Kybtq/Z7dzHefQ5inDsXee14zA/YEB62LEcZcHJw0b1d8LB5qZf8AxSj/6FKH5UG+c
dloKnqhIVOdt/cW0iHK9dPXwWVOrZw0NCz3FOYYyEDgwKv7aGoBHGKs+y2x+SCY4nxdZ6PF/WYnu
wc/ItYs6Qposw3PxwmktySf82dLre/SGjnmlm6ECmqxXyhi9UQFX/iSJxcJ3IL5BrrWKsUiujANo
2SKa9zHcR/9nVc1FAxa/LEuqm1Xh6/XUuyrjCJYg/EaodPx4Zs/rZiIN8uIOquIF8G+HEtvWHsKC
k1heok7jncm55Cl/KNKz2DhVcYdwL1YsCLCl6BWw3V0ERewAmHFnAYd/O8VQ5dKdr1pkgjd1Y4AI
WwVWHPo/3QTHdrFiM4x4+cB6F57Kryu9bVT0GRg1aSOoam9eRjLvG1J1JzMzZzxV6GrEwXUBg8y4
xSKw71yQ4wiv/iTeMr8M1S6MQA4wW0+jlkIUPr+V1ANYZuSrZNb4zKn2J6w65CKe3Kn0y0vfFy16
yoDfut6g/G/lU7xlR3NKb6VRzQIP0dIK5AMYMzjXd2Ba8iTB3nt20ulGBeQ24lc0ZqOwf3SIy0q4
28UwVtHasJeueFjcwXab1cDuMI2r3tJerivA3BFOYsxyNLHs9cgvjWBcBYq6xLR5fZKXdylAxzE8
nufM+rGew01Zjjr+Rbjd8YPsXy/erMOasdrWz8cbDAP078DQGnxCC7bxI3YGj0+MFJT051FiZikn
ZIvxJfw8q4WxogK9KqNK/8vrlCWnJBJFKHPyTx15gP9Th1MjgacxSygdli3N8GpIA1gdK2XWLi8a
/ntknyi8ovijxFhcRr+jSsAPWOYsErGYzG/XNHjBJu+N+yoy6kw4GjxfyJMRW5pgqmifAH1iq7Mc
L81VXreDe128BKwCjzi+UoSWyWwwSmHoe5S+dN0NjqmiiVEM8wfjdsi8lmfuFTWc8TSzE53Gpe7E
NSDa6NsanhecQVeWeR17mJqQyti6yLSp1aTnZBAvdoFJddrVFT4Heclq3L0MCJgnHfSK0NcpFg5f
Rn6WUtnHK+bzE/3RgR5pKOIDMxj2Pf1k/7i7m/Y+yWnR2rdp0/jcdZAkE6tBAVe/FAZqYSaKP4Ve
XWMm9L1/fnldKP7jYKsvT78RAic2PNZ70VQ5TI2haPPevobGnPCkxx/SZ/lFb+4tKAJVVpduGf1r
2DcO/z126FGYGYRYidX/mSNmMWGlK9rYdb8FUaBnd+Sn+qUOAFyYJK50eWWvwfHzx35bQgA1z/wJ
QbSBPoEnQ0Hr7ZE2HkHo9Sy9W412839mnqXzcfT9sJlbsGP4cpzfX1ATyCm3UrP3ede6wPBHSapI
pWmVlRnfiAk1v59JwY5/EswFa+91ZX/+gMccTJ4QuJ5uCYEbAIZ53IyYytxNaqQTbl4jBtw0VKhX
s097zNtNbheOu7zFXO96UMh2bKqh1vHcwSjpFodfXAZWX9zR25nOmHOU0hw/6Ps0Jr3jNvAcmYYK
ZkfclC+LSpHXscbRtIuJ63RGM15B6g4zKzPCsIg7EEaqbySHVzks61Fwst/BU6GZvJoILfOaUC/4
OOsD08Vshr6LZovs9arBmk+H2c8f4qgOFAD25CGoTqPTQ+J7XAqZ0sywU+kYv3ygW1w4gbzGXZeh
qwNwLSnr/ESrgBTo8+u+HTteJJfFagsoHw0YRvBovrYDfs8ojoW/0KEvMa8ZzbbsaJQhtJOsVJ4N
2bc6TnvIjAB8OX198e6Oli6XZxlQbKT588ycO5q9Cf4/hjmlzi+COwt17Slg748vW/pLLM8Mq7Eu
2Fzn4bZAsmwhaqdZyaB8PhBv15Ge0ZpMT9OLAMJoHC/c3s8QCinq+G9U2WtP7vEIruJ5a8RVR6ow
h1Inup9f8v3DaygBEQvTMVh8x3TKNEjhdM6m/OX6igbCbrZ8VE52nlQD0zcLqQz+lAOjzob4vJmi
ZwIVDq8CRNvVFxPhqO2tBwAMEOVPegAOp67jVZSgp+VFbW88pZkMSBOnPtV5WzU1aQcmXdHv1t4z
3Wy3pLtUyQGTZWY63FYtR8Z1bViyvqWUWxHihNdI+6YaMe99+nzMdBn6j20lgPsNFBTytxXQHnKO
eRaDirGDFMv0NL0sRpOiEoNlvmS4E8RvUmG70DG/7lWjf2RtMvzbwQI6DDSAsy2bj+PSNXkbdUNh
c8Tt/OapLj2D9lBOY4TEeZzNnjzYiT1aSl0yUNGtcq+m1idRvLS8A2qhunguUho5uqk063S7zhD2
PwNT2DbVF2HlGf32drwYJJiMmqtpQsQ4KutPDs2CCLX9pw4LdzKnvAcXNVyRE2dtjfjnLLg5I6hG
/q0hK6fuFRbLbNwqbLtOukiWQFvQJDLnM8qtNcXiGr4TjY0BNZzyxq+iZKk4CkcTlWPbwNy0RsIn
KvlWXIFJvb5YpkegBCIVFB4OwL5pwU7wmKxvR56ZWcOtHdufgdd4OvF6OfegkxSRT1lLoPM6RNae
o+dLzjc8n7VazhX806R6h12BvenrBe0eR3EYo/Q56aRY0BIIJEfTopiKropT1KpbTmpSbB2Utd0L
20qd+czpONcJ1NnGcnmo0mlGUHDAEAhJQQK+8m8SgRLUQVZIpD5IY6BmH9IlYZpMLtDDaF8Mnn49
TYeIU0FVDpWkG3jzxfKwlL5u2Zic4XgLGaPPC2rqSLdVXppSYYXMEh0qLyc7WXWLmUBCb73OQd0L
OgV/VUy6o7IRz5ePQlAwahU2lDlpqdGX5M5xz9Rtx771KloLnV/TAItGaY23rtMsPbbZRSyRlKkk
wk3oMFcQoPEESX7UYR27D6M56tNWECa0g0bBYdv5Ym4ch3BGPzABxuoEhb7CMbrfwbgosaK2/LlY
VGmxZobM3nYr1eRNeeIMQhEo/l000hxs6Kbs2xYdzHdX5ATXpapy1A9nGfRkVAh6EP5eC2/+KDhh
w+5ZiJXKHvouuQgILMzTz29Dd8rfREUQoxBF2LjQoUGw5DgnW5BpFAZaeQ+VW1e9gyoFx7ffiDAL
DVkC62JtZRw02dXYhbqA1KZeQ3Er7G3AvpQ8Vcl5006Qb+bsfTtRqQ3x1FEWHcA+NMxsLbwFTz8m
EWprOa0CzGPd2Lf0Yk9N5mEzpmQXJ3Fe9Hrlj2Tq3+B2B9phqpAOnb/Pn/g4roVIJ3EO10/N0zrA
Dd6GgcKP01qJLrjniGrSH/ektOczG/cW5i3SE657SPEnZ9pO5HD8SNAW1aHOb/WUxj1Q2fEt9Tb9
S1tknP4PyME6OkQK2mLWTpQws3Ej9CiQzBtci3W73gKHxeoMLMEy+vyR3r5Dj6hBFg/RhLD2zFE5
CmxUXkRvT8Z4mXaFjmHLcyms7XD9u56NcHC/wJJ/dD0PLUXEHCAQvoO5BRP1KLBmw+Vr4WPCZitf
mQ1n6wYn6Sz5V81VrDisEOwvzweOyYQTfhQbHRUzXbBZunwpTFAm1fl4UEBx29ad0CWDzwf0aKug
3A+WAVCRrfUqNAH0aERrs0/jHHzv32ZOS//1CGL7hS6rSafSpXcVjlimm5UrbTyMZUnFfFUuJg5Q
Pfiu4D5XQOVvv7ivFzDF/+7KmqIOCBq+DuIN5L/vBIZMk/AXYJ61l4ttplgReZNO+gesTIbmH5g1
5I3rpkvoj0erKl6o+K96L+mt6oyKCyCaZN0ULd27c9ulf2ReVbGXJM1hpr7jNZf4UBYW0nyxTWT/
0YHoopSNjKRbC/B5A4oj+MKZfldtQunRLj13kNBy/KvoZdssfArKzre4riwxXRRJOkaAXobRzyz6
WjlgiwPF4gA/bDRvWuLda5EpMPizdIXzlX6ZVFlD4p7/fBR9KRcXz6OpwKUSKynv61KOGm2DbLMB
M07hxh4Ybspk/hBcOl2pC3LGS32qJQfhvZltiIwvtvd9ZeEq1MmozjZ+G0DqXv2nbSUofaTIiz8X
o56rYGxgivFdRKgLMYEY6Q5SH0Z4ctuGuIbeVtg/UO0BXxtnCSYOVcfSB5NR5uW9Q+kyci7xJYvc
9iT3UQGkodONuK3j7v5cS4/U3DlikxZDReucLloAUmSFWH+IMYIxNIkytZAv+B/7KhJRG6htInwX
mhZ6iOPS3IEZ0RsHdTzYuJcYfQMEuctQEHWTDfOcrH2XSmFZ+bqyKBz+M9M+6MJTz5+U/dPyJhTj
L2l9xu11DYmjsLd53SFAtmpZ+lO/RgiWlHVbNzPvFuNIe0E1wzToLo1rymuWB9fAnWN1XkRd38FU
K3OV0RGJQkn6AVO127tm2asn36yKOd3ELkVTwMlBXcm/0HwMDSzKX3a212giSDsT/zysOHvnuzot
fczmX2tlgBd0rW+ue52QvUwNCMacdkD8FZTdJUREdFxHafqVRSxKmoDbsAtMz1RhjNEduX8T3rZ1
ZGA/l3no52FMoW69WStWz5mK95k7OodnNehKTuOBblRzEyDaugbpmV4GWQ+HQ7ijvIuZ1AcU+Jpu
xepLn3LZln8lZtZspsjCzDQsnX5Pw4K2oA3WNAR43RQsx1q1/jmOcpg4u2nK2zUNpEeDyd3mTTZ8
W/AxMbdUVhGmn/GuZcai7py2wy2CGe2ZdI0E276u33odMALOe8lhRMFnk0YKw982FaTPbfbrWcK5
TDG9n9263nhxJGAx2NUOIy6SrRcJZ5hk9drN62Cn+MqTkJr6k5zwEuV4Ef8SEW7Tr8rNUe7tsDd4
q9xsOE1yrxDWfywRrqQdM1R3KrSzrWn35ikiWLimNobhnKOwg91739W/uzyIr2kAZ5QFeif6hXuH
S03aaq2b0c7TDAuDGgxuV/U33ejSNCIUbLp5GjDj0RQ3r1LhGll3XG7/ykY7mk9I9AdEO93c2jZD
i191kiHzvhodL/wd9l5QbYzYkNpopfE2rhZbnkanoNZdNWde11v4PIZp82jmXXs+QQs563xLz9DY
06kKoq2nEyXJCzMoxhMQDMZphm+zvQmJfr8spRwcMRCTT2l9tMYP1Qr1WyAntrYza3n8Q1YZebqO
mZuWbbmiMIEONBzFYjr1hwSfQtPC23m2UIICR4yvqnJwcwP6CvFCTkLu7Hawz7yywkrG8R48Nf9t
YnF/6Vosn7Eb+g3tYRPpwqkag403N87WDfr6ssU04sfcYkSEysDQYxOHIgRi1msclT0sEgfHfSQB
bFaOXdb7hqPwyjar/npCG/26w360WBd9n9yLdBZ/yanFfEJMAw57lkTmPef+SGxC+qYsvAl5cXcK
1VVkd2m5rpcxf8zRe18B1Kke6gYKWduOFkxrNzxpbawyBxiapyhbIz8d+tN5vlhyBDriDlw07lfx
YMDsTYbk3A/RvFyVCOM/SoO0ZBNSY8PrI+/EFY5AxY5AD4M0yhb8NqwmveI4zBFKpfIekbd2Pw64
NyE17T9KB/dSinD3i6gWlIBbd17lokp+zwzIPu2DYdhSyptve4m58Eq6AtRdgXq8mY7aeqZo94Ja
ooVIZBfdR3UfPTmIQ9zlMm6exmVcfg9M8M0YNPaFS/6+xynmVaKYGiHmcqoezw3ZFT8Xs6n3TgmV
SdsZuJfpbLrsZRMRycyzkJ6eV/gHPCDiddvV+b7wBnlPCcXh/kf71DJrZ5f7TvejbGNxFdUp8nlz
Gd1WlVzOki4XKJ4TcmllYMVdu2Z/KgdXXdVA8O8kIiR/Y99KcLDFPF66qOtsQT+qb5bTD2eTDNRJ
pia0bJsBK43Yr9wNLQ4wkrSuopPFkPF5HKfyerHD9D6k/fUD2Zz+jg0/ObDYgovFMnpKBXhhlVHs
nYNStJx1j4XTJlxmhMhMSj47HCCaqwIYxVUyNa1YcwAzd1Ll4kfbDzC4Y29ZzmXkDmfUA9AUNqrm
LnGgdBCzqwkJnSI84B2SrMd2watoTFA8GKTxy4htSj3nsLWWLFrP1US2ugkGYAnheeE5Y4DbC66j
2B6UURufK6NNruiUlZeGO9cPZS8f+ZuEZn1mPXQVGUw+BPnlFOVUOb3WypDObu2fgxEPal2myrzg
RD3cZ/Y4in1ql467jtDZQ7O/keEuMnHeOK1SXL7A4kEGG8EsbsJowcUW38xoXFVOXKOizsnhbDZE
wFj7purluYhGwDrWJC11Urui+uYgHnwd1FGGh9Uk02abRq28yZNsrNCpw8norMqKJsOdufYoPMax
ZeyDseuWmzms5ZDudephbiIxNTi8M2rY8BSn+NVD1scgmsxl7VVDPF7Q8cq7tTNYyZ0KFmwUGrP0
z6mKxdZGWaSIZz0ljP7By6jgS+KIbHvPJ3FKak7vh7FHJtqzITTld4szx+idz5PQHss2wQ5pRRdU
x17AH5SYpnXecBuh+o/wnJ2UkVxJZLPLYm240XSbORxOV3bqltdoFxnLXtEswGsiELZ5jg/VVK/x
/zaDi6AknG6oQy3/j70z640cSdfzXzHOPRvcF8BjwFxyVWZpKamkuiG0VJMMbsEluP16P9k9tmd6
YA/O/bkcdGtaqSQjvu9d4xZ28iTMsYhcg4atUVuXQXyrVs0NNos/f6MvdQzXVpc3MESSMvVtJB7f
H+OVAG6SdSg0aXkffCRqkaLrvE5sQ1X5XZmjsAvrBqo+2ojbaUIq1LcnYBBRHprCdtokQ+x1IV7M
orNoKZYDzhdy7F1fzz2QWOw2xzLrJZIy5XhraM7L+t0dzfGqOcHiRbWgoiP0bEoXohXe9cUgf/dr
olM1tnq5mvu2TQ0roYXGVGbECJdrbYS+EsRnDr3cfVw1u/UYzJS/kvvASTryL7QU1C/FJznpne8m
uawkcSCdsQRJWXuGlyfSvFWQ0MYzueoZQV6d0lrm2+/ZNP3ctjx7znL5MwukI0LWhPppnj2RpH56
85arTueQcHskTN52rlazuvZWoXYT6d2R7IgQDrGl0IBQ10791DfUXPW9u4bKL2zO12msP8cspYMJ
d9QtNZkmiZJ7JaLYh6iKjcvGvg+G3Hry2NP7uJjg63geeGBCYKf5y2hl+UBIz+Ang+dld0PbUBne
DWOWqCWb0iPMf0audr0Ex7qlUpeCjmpXdqnz1BB+nwRY4M60GWgXs1zssykRnrXZgAAxYC2KTXq6
3hvl0WWxmGZFYgGXcExHbjck0nDbKzDdPB5lP6dhMMz6EnUlBmjbHegnCYw6BaoFd1THweXDJStC
hact7YuvFO1id6uJmOKel3IOt7Xsr9zyXP74iqq4EMwX/ArpI7dOsVMEUEeqkfmLKDLjJ+zpskN4
Td+5HtQ7T3riXhN6Txa/m7/qTf1cCQCXjMVt55mpeGtnky5oh3KPN0tP+5MyLWq6034RflQAdp5S
afKhMx2VQrFMkW+b1jfBWnKaZqP4xLTu/SzTzHgtDWsmqLBBZCq79mhB+78goDDL25m24IESendx
KfljbuVwvD2E9qdd1uDpa1Pfbm0KSj7aydeKpHILxGwIAlqXepGGJpOhL5YRS/jWQvh6szAiWrqw
qtPlJByKEAfzI89JxwrNit+BXj0vp3Kb/98ICpNnIl+lc6xdZXoxK/xUEfPP9X2qZTv+oK2J3MhS
Ehnxk4uXkItA8+fpoI20ueG/0w5F55jPN+3nzqBXVoUFMTTfHGcRH4r6XK4HNs9dq1IU7TRlW3fI
r/qzXBEGh33GSHO3DEp+0JpI9ukAVTzRkFEtn+O48q7wUrKnKQkT/TWhPJpCVFVT0ojJOoF2Z8je
C/ruDjd09hdpQ1O6q72c6hfq8NhlGUfGuEo7zUm0rgZa17fJeRmHqnrz5ES7HYgsLTJap1/V7BlP
KKT8AGU3M1zojnNe7SlXH0+cfs1MYVyOL7xbgltF9jZo7dXKZ4PsgfQGeK21jje0p7knC1EV8xBF
NuUd2PanXTa5yGFqeqZpESNW8bbGTlG6doXJTG016fbaDIreJLM1aBtnq0jJ7OPhbTcZ9YbKqnWv
6aZo7G+usrBulQaRne/Y3zyN+mbNXwS9431TLvqlzFu3pWJM482UodooN1GRx4XrrHGOBsmngwbS
xF5jMorTujyvfgqkEw2KBUzeVxOmIxqRYFMCteuV7IrXLCvtNotnXhWkMPhpLCIOpqWjYWyXMas1
R5Urrf6dQNVlcpIcDTsFVU6HXuop1U30M/R8iGJsYlq7NF3cCyVLvgcqE4dCUdlE7TIKnKXn4/+q
tcAjQVYOolnjQOaL8+r0jklF3h+EuyZvopGxCm70tmmkizwT5XuTX6L5vClOeA837yuzU/rO9tAX
G+9bZwxB8abIVyOVtPHnddPYbFMxu1wRHMfji8oBFPw7yoH05aqLQF/tSGUDrQx7Am1Nvi2uPNGK
D4t8l6mmLmVUK80jio+3hfi/TKqOEC5bdfpkjQ49aYkLHlzQLq1Ut7ZoyYuRGYfdIet2Ut5Kj7Ba
tHGJkvxiIshndKdafb+tAf0bo0+30ujV6yph0ifY8CJCFq+q2U6yZrGLKpEzqukA7KBp/buN0Y/S
eY1kXJDlKQ0kyWF2F9gJvdaWvUe7Vb9Q31I9ayikR4p3sI+FtuLdSVAM1196c+uMh2TK+zJp3SHI
46lHa7yEm9khINtctf5BZp2CIpuoZnCmA1x+cYdd0IpK01UXGoHWOpFWjeB+ChDzSa16EsEye8eO
EY4Ml0audrg0c9ns+1HHibL4lFvDgU8luVK3Bh8Cg+qU9AzfVvFobevjUOA1Z0DQqIz3RjbEVEjH
2feuPdZxWvvLh7alyypDI5s749Evi9KJ56JpPnvcnX1IozurQbNpE9tIL4w8YZzocYXnTjl9Zdpy
Q1yYqM0m2so82+G0mlJtVytYsWdldjR0011GO7e96vjsh9Z7qyYst0PkpWbWRgCKhcOG6q3DtfZd
XcVkWKrxFfkq0tewlzglInS5HZVUyjDRhgNuXTM27zq0O+ZweqAU9a+zVXqJRyHPScsGPOzwG3CY
+CNkjfzWXMm38xsqbkNPG/M99CBfjLdkWmjhjzh0supEpADMPjZEpzwbafCgNJ2I5HyTO9eQy/3K
lx3bQeoHiUAf+0tDgA54KGR2p3EMDz9ZLulN9URN3M4A8VYcmGDw9tueU3xwRFrr3pps8djOVnrB
6pJ9Zb3BX96ftwXLQUpFaLltBfWlVAM/+8Tx3c99lfMRMKJByHh1y2nq1XCCpRM8GsCHXhyIdj4a
gBZFPKNv/jFbNk5Awn7sQ2MLgcWkd566NKOK0mz0V7cfaBb18JLkfbVBhA3bGiIzWK+4Is0iNtUw
oZ2oGniooJiC6Zi5/a3qq9mw9GTpvPDrBtVN3so2HMnGW80dKh+0crqFNTDOJspA6R2EVizCUVJl
SafA0DEUNOtwsZRUd5lpTCRKO5n0dohZ5fd58UacY2PDp0TR6f20e3o0bg1d9rdOu028A/lsTchM
jd/WLdMADrrsCvr6Jl+gngcuud9qEICQRDfpJuWESSK29LpItm7hZzIHSwTS31rGk0USwkBOpJkO
SzSPzvrmcVpM52UkKCCuusl/HJyejpdRc+jP0dBln6zabC9WlZpnP69KD6l3utZhb6TBWdNy82Ot
ivK0aHK4x28hInT85jvks6IgcKAMMCqcgYZlb7aLNVbzKiiv631KFhT1WRXnLyHaZ2GQ9EFh6Oy8
kPkoKe8bh9ICDGgps6pkbbwV1O+sYY2Y9tqiEtZpjyatk644E/KQelinTmpD5N8pJ+tn6qa4nyfm
8zi3+s6//d3cb3jLgaEts02vJAZYrx1K2SwkY/fNGur2tR9p6sqLBuwRV0zkB9nEI1/1b5k26zQn
DYsWaUwel17Bog/gLj+bTGnHXvBSx31Ret9GNban0emgVHuvvAMX8A5aqvsvIMaFx2OQuR/S3Kxk
sfXhcepX80iR4Ugn9OTPt2lNr5E/N0A83jD4h8HKGzfeAo3BiTadZd845lQ94nctYioNh7jnUbej
znJUwvhinJu1zfF3zMZrnq4L9YmjEcpB6SiUHNz+fkXbKf6QmBCW8dln3N8bdmp8tLgIX3V+xKGd
kz8czNor1LZ/WRBq7uU08tb56h2T2XgvFT09ISF7usF7sN0HmVYy0RhEpnMf9A1rxmDFvofAmJ++
mzuz/yEAO2J/YVHpSGzZwiU32hcy3u0nQXBkHdmg+kcpGwMyC7dMaVmfqwL975NSggf1H1xQZU0Z
sw9t7L2y0ba1fOztobUdCjnzjlN+8P2bvrzvcDCjKVhWUXdwDYjG2m/2ihx63c8mlKgZW62OXOZI
OWotNkoHYNmf02KZnU+nsVuKsVriG2zSlnp91KhUdOy55/AqUSR7dY3GVQQGAbsx5gljY2z09ZWq
tdLt9eWo1gUUM3TNxdnZdjP7P92muQmyyFKvlopzzMl1J2bOQ2saa6ubZYiSbXTyWMoY41HGr7iZ
eWlcC/UcwoFctr/0jpISqsmA9T38GnKm7BLOschKFN+S3iPIDZ7BDhokE9mmdw+T5Y+sMIW1uH3/
0pLNPYkYMZ3P3gczXyziKkijUG08zK7vGokuLTV0H6rcJmOlwCeTxRrNhKRxA24y52Q4pKiRBE2r
RG7wSWw304OKjull8rofSss28kuK1C/5Z/gZPXc5a+PAwnwW65BS3rRQyuJNu/8/PffPijhYQ9Sy
OtThTZgGVfnXBASgMn/UcXr+qlt5o+qnP/XABFf16AcGL7cV8v1JJ1k4ygsBRfdvfoF/JmZvvwCi
SrRoAVQplr2/pusV1FB6TlZ4X+Wfv0D9p0q3LgP6RPdaCy/2b5jSG/X6D3Qk/ynUNISdMEmjQnP+
6v1l/FyKnteZfA2tL52IZ9Kzfro94tL/nCyY/2v+A7ePRfQSrjgSPf6Zt69Ts15V5maHPzV+k4OT
EM2l2d1Wyz++yP9Kc/gzzeH9i2SMuBjGvvgc/zGVwQC5/odH/l/iHP4nqrNmeB/+9Wf+HuXgB7/B
PWK2pxyewCP0XP87ykEL7N/QchMRgE0araQT8P01LfTh3/7Dcn9zbuYVXh3dtGzrVjIDE/3HP7J+
04nddAJ0hURD3QIY/sd//6eA/OEv//u/0YZ2z8E9Dn/7D4Sh//y83tJR6ay8aZANJO7/IrPCA2za
0lT20al8CAgH0UTfjNN+w3R/qrLOIQe+RZPYzvP6BbPn3TmlzZLsG8b8SAg+QvBBau+VV7Ge0rFw
3TAffHcFoEzoSpcEhsH2rnk1DY8rvXjf68GBQlNTcawz1/jZyhSDkfDEibTfBB1g9zENQhwWutgK
PFczvYRACNsnXkktKgivMekTK80nVBUEqTRVc049q9oriypvxqRL65hFFFQpx7eo85MxDWDFFHbX
Ua25VkzuiXfCHwXnlFbLt1b61V5WfnC3DtkkQOYW82HRVACtWeoXYy3AsrGATOHUWt3O9Ixqb7Rm
9kpjd3A1tPLeWFiPUtP4ztzexobLUNl0wCKhjsbld2tdmUfr1Y18Y2ro2Kj7EWmAYYeGQKuBHJLR
ta8KtScIT35BnnU7q8dh2xV9tacepHzubOGivKlssZf1Ig6wyvi07BnQzVuNaKSN/kfrFynTTT4/
jG2xfQbrvL6yUVoPGXzmAXy4v7qWWB5QPeFEY5jeAfepM1t091FbaokBNrwdzaPT3jNKPgb5oKFd
EvQ9NTMMV2mrLy2wyABy1sgKJKXt2dHGlpkoDOI4DtsmHpz0UpeyPmq+dmQQJWe9a7cf8MLdvusm
53eaSll+xFiAldvzHltlejTRuN4jNNzMXUB46CnnMqIPfBPqDBElXrK1CN68js4TUbgSSM6dn+Q0
d9+D1C4um+7ql3nQwRcUGOsPXPvDnSC98YlmE7lnRDLJ+cTFfXCWih6Xkkieh231iktGCN1u9Twg
Vk363iPCVoMtbux8TglrupHR+j0d0d6pzUaKQ2/xaJ8Kmc81JZDkAPtqnd1RVnsEu4APvle8djhw
r00mnQcGue2w5HRc69pknc3Zubl62uwb/r3hu9isIEIUUR1rTR1lk96A0sbxr2YnzbeGJMNLl9nl
ESuxpAW0YpmsAQ53s5073yo5n818tnkcu56k35ExPRvfc8WUA6VQGgmN2t47xNUvp1vqY7ZK6JS1
do5tl9JV6ks/Xr3GfLHs8nOdLUnWWmabb57ffG8na3sZBrmygjb6Q5u7bsMsiPuMbAGg05vO+ZpP
hmNEMyavd3gzce9lZce0YVnBJ9NFvm8mfijbiurZL/Q6miytT4AA6jM9xAhULKs4ugrImzTB+smz
hhHQBeFjOJJXP7bNMUO9eWqZfBucDoRge3WDZUqUD0SIVI9OWh3cdR7phN+aI0MnA5JUJUNtYL2N
bVAcPdxqOyC4LqZeDTi3WcSjHHT71wakFVmlyKONynPcCk75imxlefYaqT2QQtZGfKEeVri8hJ9k
rb7X+mU3V2537np2uSig+nQU9T4F1b4wzlYQNg8TFeivGjkvmPUt40Ho+EYbYkGGqJr16droU/9p
jWz0qa3HoOHeHhRwSYi6I+mWnAX/dSSURiIu2aqC+XNtsZKt2bdtaMu9tozoc9bV8aJ+WtzbcIfX
K0NKr2hNZaNslfJjikufs221RVjRaBFTHgqmrw1FFUKG6ecMzuGyNinOW0N7FWbZ+2GWseQUVeCF
nAB6FPSNG1Va8QPoXj9WOusbTaVdaIqy/aiwMZ7TNg8eHECQ4zA4S03/rDY+FKNWoqhpIoeV/N1F
sLEXOtn2OvKMMZJMIdfJb/XIp8KhCvGfugmUb/AScGtcN5QePyhqLO7qbfoZENJx4EbcIhbQiTJV
u+BRmsXdIFwclasW3NXK7u9HkXYXoc8de2hRwTXUMmmNIduRDJ3Fm5nLxBk660c51+bBHfmUfeq3
u3wR5i9cIOoyo8t/t63udrlAMr/mdVU8EwRB6bJblMHOEkG2B1gFKFupPdKMNL83jOLmzmPen7Ju
edIVf/omd7Z4XUeZDIvpn8mMhJJaqjb/Znli5kEzZlRZtgPFr6ttv2aW2jcg+ccy2ORzpVDVGFIk
5FRs9+Vk2YmcsIsQC6NvgD1aY8NILTu3I3zRmDLzFBhZ+ZNtrYxn5sFwMrhuC17xM1p0eUAvSM5G
2fXBW0mBVFw3s/5apX164GTKj+loxiuJr/ebEtqnRMd4kmhRd/BAwzejaKqjY2tYQvEIPlTr7D9n
s5/uECrrT/lUACZOHrTNCl+4s3Kvv/Zr99GAznzqm+L4V/24gRosdrZHI2/EG7LF0By0s9PoJthc
A4WB0++WwaSFRqOQZdRloT+wMfTc/UJk35XDIBIKBQVKNmAwPnRZVx3anFc6XKRXluE29MCJXup3
vxMQUB6nKqdKepm1uwI6Ejq3vp+mpjyMjnoDU85CzlqgHZ/AkI9ydN9gZt+Jv/7dq7Y3tNiPlDEA
A2yz5L/X1ccetCjpu+K72WXyJHPP+z7J0nwpxdx8krK0/OhTfnBqXI1HvVjHvjzJjE+hTrIbumnc
V+4CvX9h1AJGAFkloCMpzHa0AYuL/G7Bxg6+sij/vhu71X0d3PR3ip8s/1BNM18cSiNT7jQkE1Ha
6ns883Lb1+yXl0J2WvsmOUCZvYIJ93Na7rqSOKOTr5U9O6IwoW+t8kzAY3NSfeG9OavT/dS9NBP3
KRUkZy93jJ5A8y1P9xVl7lsTwSeCFyPmdcSXny+D9ux06eIk1C2n0DkazPmxoxgzbjR9Rc7SNrvJ
HX4MGE7DfsmqmGwmcLTM/sH6Nh/cQpLDUY/qyr+57AJcmBEc8ano7TtFEiOSHq2lAhy9wgusgXZg
FnlutrxKcpTJJ24QjPdakSE5qowoa4z1OuVZd+35Nk/biJM6L+b3m9361AeuFg62pvZGs6yAr7dx
C2W4IhrD6s9FcSzTHa49ckfadDwgO7MjfI3FfoAlpEfcfqi3fIhFp2XHzSZEBuVQeuprsziNOuIa
gwRRNLjyLk9dOHDsDz+VRRkcuOe6L7qpABscggQZT5r0RdUmc2rLBW1/yUWWSkQDfM0HpUszHGle
3uM103+3FVBGJEsJ9RwClRhfrt+4/o9BV403fCqa2kvnOe1gY0aa9QhD/Ptq+l9L3L9Z4lAB3iLS
/t+hfBc4g18AeaiwfzVjMa7Hr7/9x99/6v/ucXgBWMRYYfAm/EMkH5TVbyALbHZQAMSKMkP/nz3O
Dn6zMDVR0Ohg2+ENxzL09z3Otn67tSTfksJw1bDLOf+ZPQ5TzF8WOfozPWT8HngAvyBGir+o+K28
DMDFGv3c8J7lnYqwWWgxurWUIkqiBJLStiC8V2uS/W4hWp9ybjladIZX3kAaRtGgwQAHX3g/ghaF
rdh+kFZk2y9GgCE/ngfjI/PN7LlelBcVmev8mGx7vHT4X+434j/TXdEKDt4217xLNvMPo8ldArnX
YM0PPaEvZ08s26FenIeqH60PbbbT9awP3QJd5Zrj3SQCu3m2ylR5d8OGmJYDxJ0VbApLypfY6Itr
TJDx1G2xIQvSa9eB8rVyAFDvdStinlJvs3DmfAnVVGuX0iqcLex6kvo5DxzniaDb2o0ss2lLwlbT
4tlAxxcSANJsUV+IyT3aEH1fXt92Ty4RAsfBg5IxF/FVdcGaFF4Bj613BbVEk2nuhVl8X4nYu2f4
ScWBf8W6rJ5g+URPXhxgDegJ6DFwJKOhvS8lZJCvw+4f+wEV7tYEVkKYUQAW7iN72IhVcZLN1oZH
Q6+cCzKXJTFG5RnkNAVdex63IH3ZyJJ5kp6TotxdTf/Yp6OlxWg1nepcDTYKHa9PxSt3Sk6BgulF
sBYefwMWgY6i+5MbtNWZSZe/paopdzbdIb3ljazzGXw881kIZJ54hbs9dg1zmL5PMwwd6HRvQXY4
QsxxJit33prY8wFAKYu/RVkgrjpAB5ivEoETA+Kgbd+5AyqbG2L2igPcsF+90ImimmdiiDx4YNXY
mDQSuuODYdibChPDcMwzB7k3IUhOYbxnw9ZnfHOVEToE8if1YEesSfZ1c1I4ez1tEjdojGMxbY8+
h3USoIuKyrKdBbwGzIPdAvbnbjCSBDIOPn4EzYKCdcw5qbZ0IkvBl2Gjed/JnIwJzDniM7w4Kwzu
Nm+hV7RXu9vQPDnlnkKK9OSVza5xy+EZauVhodEg5HrKdtm2jGE9rW9o41HueEW6S6f1Sa/EcOx6
ku03UlXuulrTj5LEkN2Ydox0hOFCWxhDQmCWoKd0KU62qtrd7LfFWavW7ah3vJomCqznYDV/ovGG
TcAEf1PDa5E9imkHlDuOJ7L8xXEo5o++7atTX9jZuUOEFW9bfaPb131L0utgS7WzER2UpdbFBSIc
Miw0rk4JMRNlef7L2bpXkjUExrpWwtTqWxjYfelHuu3PcaDW7JYUBuVV0HLQie1pLLQhvJF94WQ6
aWRDwt7z24uzgLDvgflHeTQsS/1CYoUZMrf44/CywWlO5MnhAWqybTy0XXdsZqhAq3os/eJuM9J9
0Cs9Eub2vXBHFD1DcGLseITpPzZbfdMar0km+OtnCFj8yX7GmLH31+UiTG1hClDLDu35mExkOrEw
2S+uxSY1N/UQk+30q7L1PjQbJAKiwnWLG+/i4wiIgtEdwm50OAQL/2LjM0WLAxRCHKvBAmPaD9AS
TVIvfRN5iBF5tuRwU93k7t4c6iHS8kAd/L763DyoPSR5wcnluGQmozCe8lJxzYNRHBRi/Zi3wnjA
KPQwiSHREHX7W9tcF98W79XtNCtV6sHACgZpKU37sUDSe2rlmEd8Yf1O4sYBGkHbRIZpWJnL7zk+
jgMjPaXDzA8h5k9aUbQ0OCkW4mTgWH8YrVmynrvBsRTeY+r2D/M06juOCf/cCqz/0UDo3A/OFchu
pn7Ux9YIGWEqNHRjOe7Ryjg7ve3UFadA/mgtS3DBzv249doY26J+GzITvixQ36BayIBlBKfkyqPP
cXjE5sjpAjWSKl3shFXiUaez7z23iysKcm6HjsbZm4SrEOP3qindnVlv6dNczhepdSRPoVV/9jTx
7GTsBZU2vQ9b8Opm5tFUjstzrOSurqolzM15N8z9sXXFnqBLCDHR2VfTyLr97PefiEEdXG7bcAug
/w5gUvIAl0TB1+CUZ6ebwTkM61EF8q4a8he3NDfkVRsa2Zs4epCJqwU/7WBGEWo76Kc4S6Xm38Os
7YdCLI8LX10dSrZFiKLN/1MmVqEqjQlu4VXTEPqZ3nTx1imZuvKE4XjcOVNnnntCn8KOtDw0+EGL
NmutfLwzajvm7XhAknWaCrTlOC6IFAo0iZxK23GZVRHJLx78t40W+E+Bmcb3hXlR86/rptsPeW0T
XuT13aVSBcvcPLWJJAzvg55IGz+GuluKjjthrp4Nezo0aXvBTcPFKgJCfvvxaVqHa1d49ee0NHTl
rq8CvxnCjRzpbYl41na84jyt1tHoa2Nn5ymVwpnjbFdCILBEOmknYxZr4+xgMtmtmoUrUmXWW4pH
4dHSjbJBNTs2MvHLm+4JU/d9pk23FNo+d9F0ElRW0Biy4lSODcOQu+ZG2JtZk0aFyQ4c3PbK1NKe
c22+Xc9zFrduEGq+c511z3zRwIq/6RnKsNheKzsDWAFmfGyE5h+DodxOmCCe7UWXHxrxGqi260YR
IODNN2T5D3GcbbfrdOCeNZNpDD5rbbo3co94XXvGm+EQottoGnJH7aFec/WtJFV86K1+p3BGntgN
f/gDnQqIhU+mZoyJwcdDfFmxp9m+fZiNNX2/Kf4T8hf7I13VOI/wgu5dRIGh79P2XJdo34thekOJ
OSSN7msX5AXliwxYj2hG8H93KcWLlcPi4eRW9d763vrkgdaFpfLfrJKAztqvvRfP2xBFp64emV4u
vjdZA28040wKPJLeLQvz8kLQ37zjCxPg6hb7Jnge7zW/XtYPkPniS/blx0qS0GMQNNMPa5gSBM35
tdJR6awAXKEnpFFHPgsgoBtMMVBIX52HbWsPQimbGaHJLoZZHcYyRd3seDJRKmgf/ZolnOM2Vw8o
U/zD5rndD20LDi1A2vcJcAi4pwiA+beyQIQ9fnWl/8npXO3IpQpi1aeIz4VxdoES9jLo19iZEVeC
HnNB0DQRE/8/kY5r6g3B1MK8NuCSJAg43Z0wsGxV47De1fYcHObWWGIv7z6rjLpdtVSFcX/zbDxx
QA4I7pVVoV74Q0xoN9mws2u75PIatOYNV4R1zlx0ExWz4Is+9xYsil/5C5nLq/VU55ZxizxwPzB8
5CEpAhn1hTnCRqNiYFD8zU2qTsONHGUG4OnkKZRtBWqBxjK/pSwqbLUkV6n0lOMiqJk8otwvpiyn
/cKo5/zcq9nbQcxnqMkZRI0Lg1ZUN9NLH2xH15y/WsBsHB8UEtWjBMuHXTmmTWsScuYEIZfknm/t
RA7rGCK4AVpsWxEutvo5jTZxzBtCtEam6F4rEp/6tOP+K9tDbjcAWakcQ/yF1cEaafElFW46Nfqc
kDZ2Fbmwngvb7feVdH3SmfEdiTGvaUkKntYt31VT1z9SN2DvdeMDDIGBSaQtOVnps5H1dVh1Zpxq
thWTRESRmNOH/iRY4N21SbyOeo+G567uoVYI+jGiVmtkhIkt9nEhcpwUDrIidwqBbUIfZdjPORjv
XAb8ne7zJ64D+bwgmk48PUAYXuATBfCJqZOsY1YVYNZRs8ls9CR3YtUe29Z+DChq3LuZ9Vk16rmV
q/NNc7eHsWZPMZHx7Ja5sdF8IQdAvBpa0ukvoMvTrt8086Wa+wGgoK6fl3EgAMJEj4Of0w6F0SMC
a6tI5I6Gwle07V1Zb8/Yp1HdDsx0RZsWX2VvgAl528NW8JQTrxbinKlDd/HTZwiruy5X9rW3A4Im
uuZ3ht8hLPMhMcTWRrmGEXCxp29LPuS0gaj6ubdFEVe2ynad3QSJTYUSQ7eP2kETFRZWDpd1Lmt8
HE53df30QycgIA4op98TkrA8dKun7QI8YxHlH0w9hgy+6VJcgWrU1dTbqG478s+HvgxzW1+vpghO
GpA5aH9rRd404X4LvPmOhJ2vln2jMrQ309/eM4nm0xjUHWsuTgFRAs5vRyQNU7Jp2r7Kf9f8Dmmk
O+h3xiDkoSv7e6S052bJOR7zDjwKNBOBJuvtZPbW3oLnNFu8S5YQZ99AKOYL/aSX/rPj5TRyFNv7
4qnPVGUfpBzy/LTWgxovXps+t9M2hqxT2U8NC2tEpPBxLLYtyizvbgv8V1+2cR8E7R5zWRuaGWLp
NDVFqDW6cWfb8kHMTGfaIHTiC7cBF66f6dcybcmu3LR75aL1wv27bFwJIuXjchN0IGgy31HMNRx7
nuCfa5//ssqZZySd1zC3zKEPZ7sapzB36reqFfTCFYVR031qogBdWqLRoqHtvZh8pOZhxmdx+F/s
ndlu3Eq2pl/lvAANRnAGGg10zoOUktKybPmGkLdtzvMU5NP3R9lVZaVccu8CzkUDB4UCvPe2xCQz
GLHWv/6hh8RGHqadbONIC+olpG09RBHdlo8SnvtSDVBMapjtH4bOTfd9H/Z7qupk7zlhvjW93NzA
9w6Og97Zmzrv7seaHMOq8G48t4tv8SoX362o6Y5TGNmHEkfinUzH5NAV/rixBrO+N6FFIZ6WT/Tw
8XWSo+H0A/1mmoJ+2TdFgKIaP+oOc7ZrUtzMdTURXmjgHb2Ke7ql3jG1Tes5LhwvFFJGnm/73DBX
OLTRVFVBjEVfG6zANrRFbug3gUluNcwjYy3D1L+xBZMHJx2/uFmHPlw6T06Q8sQoaq/zjsirOh73
hAHC9xzA4jPGDEUTokxJvM+erkerynWMFaPmnkmihXaUunI1JPz6xhsQ9NFk2Ypyj65/Q/YI1p9K
Lgul4k2IhmhP3bhnxhUv8froN2xXUKy9dOSrt/J1mkTbmIw/min3DHRvbmmFQVwMFT9CZPGopE09
ueao5hQa6BZOEKmORB25CzQj5kr6joW+EZy7p/0ohKyOcFl13K7TaNckpljWs2oxaRv92CZVe2gK
43s1ddfEadeLubeQU3QS7O5rePjZbVzzNRaJvYg9ZNGgpAxIBk0sALjbFQCrdhzM+BY8Xi4wyL4O
bAduk9dsqa8rwsFY/o1Sm1zo22AA70gxVl6WxAxuuoREBHwZ5CIiPmMqyju7aK/HcowX9eivpgD1
pg/XMpZGzhyfmeDQhtxeClyDi7/OfGeRgrLuiBSq11NSWhQt42HgTYXBjxu63rXskUDghH/3X3on
/hI5FrKr6la1hdpHyAhXtJBHtugHcnryjdmpNa0WKxn/YihKzbDgbWBsJTq5ddUAjDJx6Jqtsa9R
6o6xtnfjbj31drKsKpHjQxlO+cfK1IBNhmFwNzIV9+ydZ4k+hDvq23ViD3Re7rAMatrBVtPRzZbQ
KQRNqh8Nh9AV1HFm/iVntHkXo/bjGVlbfAnCla2M6QNuYLfO5LVEWAmIc42+gdLlLMy6jskYKixt
ZafOuKDBie8hvX5zRXVqJnnEMPEJS9BNmT61Itt2rfu97mH76m40rhmMxEtEfqsqzpciLmOk/v13
ZMQJI8Lkc4jd27oyUaBD+4AcDikznVywkonJGfbuYAGhwFiMXYtUrfgWuiwE+6arbYW/kOncZB1i
TY2aHuurAG3Z0NOU95A9+Uuc5CXD4oWnlxX0VDXL4VqHEb59hGR6rHVraccqoxBDkLcBxQkOHFkM
FSbhVJzQxHtckb1Xb81Gph5sDrPeR2nl37rsau2iaERtZZTGVegu5mlNe491edZsMrfRxk2tJUO9
NEQI1GbTI8BnrWQH2I/LXIUIjmdk+SWYQ6eN+lVH4s+XJlFO0l75wsPeqVv8t5Cutt+K01P2rflf
8yDgL4oL9rmw/d8v/xFS0M85wcxhevEP62fI+677Vo/nb02X8qM/+ETz3/x//Y8/gfM/IPFC1423
gPj/kz59ecpewPA/fuQfKLz5jqxhE+QaCtRLFN5135n4KBqMOiUqRuxR/onCG9Y7XXcs2FI6npZ4
AkFT/AebSn8nJdxbJPE2sx9IuH8Hhb/k/vFbZr8kISFtSah5FwZhsQCmaQxT23maxjg+isdp13lm
c//LM7n9QSZ8Qdp6SdlilIx0cGZ/cTXdlZcRPJNA98+YUCNLzBT37LR06Z3u3mQDzmM/1uALwtiv
15p9XX6lM3ItHLgM0kwMrE9Bqvnvv1hi8l1ge83psRsFR7pu1/017jAo8QnZvS3tjMn42zdnvAqb
xGp2jq2xdLwMqbl0CHi/XhLfL6sSYNi7aKx9TvSqaK9wBwjQXqN3tmB+D96Djj2l3OgdnH7aD6z/
tjaCvnxbWUG3tPreHObqDHY0MdzkbymNdt+r9S857Myrird1i/DA2w5THW0ze5RLbLDzA4zz7C5N
MAhLwSI+UBrkB9gpjGV9NOP+2EYnM4iJaDWCPNyOFXzwKGhI1qBuv5MYK3/DbWN6CBOzfnDK4FoH
eVsPTpovIZzpRDwbybVpMsBf0gJ1d7Lpsu+TMRU3kzHEH6TOXCHX/XRjVSF7b5RRWBb5sNMLHzex
qeLk6XUMhci2WQuSxOhEjOboiLY4oSdhQgo3+0lPA23H2AStaK0BtVKEg4Mrj9g5V5PFX41LEpI9
ZQrfgSns4KkNzGZhYmz0RtaPUaJ5Q7JSYe00KFLGAfvtR8+S1thchXkZb5ycsPbl4LPOOXhxT2T0
muVfutopH2NiCz7OxcHZC/C6WAIpeF9jlxyOBX7dDh4SciwSbGgi8Nnehbavg4R+SahfrCW2B+mN
nqIrXMJEKK6cbuiOI/KxB3ecQPX9qEZ9OrtAxBO+DSb6x5vIEOdQgUz4Kh7PIe3/uhF6/UjmDNi4
0tuN29uaRelrZ1/rLAu3YR7+NdZxuQrw/D0GFKnoiyYrzNYNDyfM/fS6SjN4a4bU7gzsBK/0CX9p
KheRIJ3tdW2VRDETE63ASNmOrD01mLnrh7xZG2OUXOlx0H0NGrv9kogxTtcTcGu+1trIO/AIGmIy
7L+qNl0OYqhPeaqjjXPSr7qhBmQQ5tHXoC0lSfABEIHwGh+OmVa6nKcIdlE1DERjSxPKjh/ZC6ds
j7FWm0j62gCfVd2NnzDI9PnLzmfD74wVesER2wO7OvtDKq/ssLm11DAI8CTHZGnz9ihEC3iCmqBN
ov+mMpo3CzD3OpH59KUlcWvJN2sBEybJDSoPfFyntj1XFhMIBhJnPLujdWdNnzQw7pOcQrmW49Sc
NGea1oMHXy/PvW6JmVy/GTPzLh+yj45B5vkugm3Uz+OhPhz/ymHfyIXfd3De7Q4HoXQxunPFOKHy
WiVBluABL4kDpKms7OnKHdJR7VNPx2t1CU1A1xe+Bsv9IWkGfP5hQXfNEPAgSKTvRiil9wwn3KBN
IV4qtx/unbEN156AzbCy0JOCP/m4dS2sSrcXXuvSRQw99LNPSjPJPcEEWCKjdSEbrqJUG91NEwOy
m6QstJjgJ8MUnPvEmhNSSiCYk13hLrAo8CEabgNkuBBiSrtqwqPnaz3OHfjfW4+yxJwBm7Dcp6Qi
fsiTD3E3aNamwljH+erQtlJMtcx6DsmI8Wb9PskwkkIVAl75qOGL+d7rs2hb6znbcJE51q7X2/TB
8Rm+YDsu6RtJ3DQOOGIBRAxTP3QLixHF1moNJLbSr66EUtZOMpiCCkZi4LjKJk/cy7Cgb2qq+V87
vu2/H8du+MuWOfLUXOTlBkG+sS9S7IwWHf0bjlapuYdnlx9QanjrlgRPCvXKR/aHorg4VqY5DyZ7
R2zozwtIahEiUnDLZd7oMyI2Av9ovu99xsYhY9Sg5e+nhuyiBY6fHcooZi3M28zymwnb/4oPEjEX
xOEdsbGXTStCHADNmE4WeyxYvBumh/ZTmqHDArvtSRBrnOxOG2ClLhNc54D9SOEIeRht9h1rjPTB
0Ft1myaxTZLRlBXvgyyMykVDGSHYPBK7471NV/8t9d119FddNMX39mVF91yl/avc+/+oCpTkU1Fn
vMXH+CvEE+9lruKPH/pHISjfwenwHNL1Zkv2Z87Fj4REzdPfmdiGexA14N1beEn+sxA03XdIOzFn
nr2hdbgafIp/0DHEO9ujAKRoF3Nh9TfpGC+FL5aEvkPNhJUkjkQmKo25rPqlbKoU1M0qbZB8lSZC
pGUfZHhf1FYfbf1Qz4kIL8IxK67iRGjDh0jl5l6VhEtDdvdK68mJIIuL1ahjpKZw9bGfqQ+ECMbH
QOIyy4A2R9aFyUPd/MEN8qLgky6n1cyLdqgsLVgrF5/cbboB4uBUH41AV2cR4plqDTH8+N7RT4M2
YuP1y1f7m2qWbLeXNSaXxFpfwJFB0kJ24aWORcOBupyN3Y627V0VLQO+Je+ssLexiaAabkKlVTtR
6+WjN1R4tYC2AfrsPLvDEcAKUKvtfQfoczH1Dk8lh4M/bWVrq1s3j2DZF3mnblGyiftUinbammDc
x7gRiPUD9G49oTp+bUORwAFpCXUrTzYBeG181OxenVOc7laSEuGJ4RR8OYxAuJSHlwI+gLA+shXz
Ghr1AWYgwBLfSLXM2qbr2HS08Xq0I3lf4yKE5znhFvgtsWOjlPfAKdpSnGoXl8ilE0RjsCYFewhg
fPDJdYgM9aoKA3kPbTdChu403BuRMtWjBrWcU4WRBsccsUxrw5KgdUyCpiUBZ1UImJvxibzRMvYo
IkP1oa6skAF4har+HlMx0RC8iz/waUoGznvbGe3ykzS6PDy0dcP6C5p0IkkD44UzokF5rxkMmD+C
5yvtsyFnm4OoUXyeEfSkAAGhplz2GAhNcHM0Lp3SxgfwiRI+nYxnX0g1VZQ6GATE4a3fC4yD8DTI
wpWJOjrCOyG3nuIh8B+60fYeetyeg4U3MEoku8W+C+GMT0uYQjykaITZuUAj3uKtPuR9uaMXybI1
z9Gg9McfB2ovmRQDlU1bTQwUCr5W+AlSHAPclMMDJkyS85+H41VRwveHCPHoIeITnO2t5iwnjpvr
MBimOw2fGhzG/mVcUxHx1a5pwHgJUw8njQUZXYOD2lemYFRUEyndCwYAw++MbCarK56CGILBs5mN
xnl4GvoyvTWMJHiSaHB3eKiaGJAgz3/Kg6T/WBo6WXFiYsmG8Mdvewb2c/swzIqW1E/Gg1Q2PCGr
cLwHaPlNeyejSbNXVu+wbHqErtGSMDa7vuGIs0ictgJGocusqwzktqNJ6hP4JStS/jXMxlCLyCjN
4fsYQ0B95I9Z/L1UgzpHmS7ucQNKmZQFrJFG4jC5hKEr7gm54utJoZXYC7jwfLcURGm2npyifOTJ
8HI5RH5NW1y5B8I7gLGbT41vqbPLFl+vtclhd4xkSSJZkuq40FFHltBHmnqHKqfAzsyX6haiXTWL
3kd1ZTCbDRZO0XEVxs/xtBC8bd4aXJXnQvOM0wBoUnHMYfPX92jXNe1B65ypumplrdW3o/L4JOlo
sP1O2TB6DKQwBzsjxCSIM9NqBvC4ZeynnpxrrGgynmXdItpEKIlR4YLANB5EqcOM8lPmSshJfd6e
snKksXxeyAn4M1MaDSh1ZffzS9HWJr8FSzn2UKSs8j7qNEzAkE6G9idSJDt5E/seG4UbIML5yzEG
cQptN0ZslWZcEyVvrHZweuv4cy3qIWA61QXtV0xD2uQjrN9GhEvlT1Z9U2Q53FIANugfa4eOsF7L
RPCbkILFh6Zy+M7btBanGI68+uh2fpV8sxCGYLJBoFDgrzMdgttNxvkzIQTokG8wGpSMZkmFtXV9
H0pjqkm6cSZKvCjQPyMvboBvA5dpqu59svrOXxaTeE/+oRqWAOfdh5G8nTVoc7hiYcx2WkG4N7BD
Wxm+j+1NFvXDQhhitFahk1k7DfHrcFWY8HSjjwFaUearpWXn8QIQDIpyWhbIkl39oWHgvTQy/bOG
Ke6izdMEPhvkqigcFIZoiQy+pI3vfFMBMHiO0doNmRtX3UAjvU7SWoE2O8Fny+ih9nBI4ZfVGGe3
8vPPApuXjcz1wCdhMsNtonVqNNW0IU6JMf5CQqWGnx2kH2TcOOCWTbuZ5g5O65Va5thErPtsKG/w
KYe8bfbdmplsese2Xn6GJBO+7830dnB0FW/rqjE3eMjDNooxwiOYIHpPG5l+YLSIwAFqRH7lcYCt
0qSaDqnmJRvAqGjRk0IK+95x2PZ6o7jn0Ck/5UQph6uYCfuGuX3xES3P/GhRqS9c2+ryJewwdWIe
bixms7RV4DvNd7IK6hXOR+ZOTnHAdE1KWD6Ng9UdpPZxoUbKgVVTy/5YocjfuingwjImrW3vhIpw
TAsBDMyxrU66+6rmHj/FSV0OnFIQK/PRF/16zJzuVLWm/x77F3tLiAkcCxzNCEzVJpdoeds+aYSZ
Hdmwx52e5wRKarPDHnmG67GpkQtL7BCrbox3IVms90RATV91mHZHFJPTsSZf9Ged/m8xsFfF3Czn
5X9EicDYRXN5UcwVmeHGmAoeVFtChAQiWOqDwSFkaqQ3xnpfkBGa1ru366ILMJGqiDgqdKFEaYhZ
CDpXTb+UkCZOxU6IXOXAjLl8jMyIjaFsJTXG29d5KZGmVOU6tsNVAHFALfX5c/xynR6IoGu8AN/J
ZK4wHL1mz85V+WgRKRb8odj73cUcHYW0Q4GMfvniUQreYZph2zu4KW1iUYTmvglh1msRvuNv39fr
QpYoEHQ31OK6oJ6/KGSrwHNKTen2wbBHhHmMfrcW9iDLBnOEY+PA9vrb15u530DPUMFfJ+cIaI9F
nmZoFdDMPfw4gvJQ58SwsOQeVpAmebxvX3N+XL+gs3x3MwKsw/meAdpXxfqIVWzr1a0J9QGlGf4x
GNtRlvicwLmSnIGMxziPtKznz7oWc3y8/QFeL1KX5Aies+48595ckM6L3Kx0hc/woevAWYdBM/ZK
0O//B1dxBK7uwMKSzuTlEsXbZKDhb+xD0GLqOUbgulCPhz88zN/dCw0luTWItXnxLq5it4asoFnY
Bw+jsJVN+NlSKvSSb9/Lb5YlSm+D6QDdDu3mxRNL8A/HjLiwDhLTu22E2hCPk3FwsMLDDuQED6ef
/tDSvd6/2NPntxwNusGfLm4sj3pyXFPbPGgQfj6JzmVqpveUIpCNvXXujrpc2M3EEnn7Vl+/7Myr
ESOgcJjFD5e36klEtFNpyUMCrWvtF+yTrY29zhTb7h8M+H9ziywOfBMxjyRM5nKzdKDQcKlMHp7h
I/xMiuPUQGFITRZMMndwal41f//+8F5gyjqnwbyKOep1QlxDJhkHNKL1Ls9MA+0kGlganT++6c8G
+y9fdQ90wjJNk/mVa+kX66YI3drV2U8OU914LtSgzBoWlqOnZ8KYMd2ByJyT1UKZrAbquoFaqzn1
Va+wL9Qak+aisJ7SQDZfyaE2qDqnPA1v3cQGYH77sbxe4Z4O9CE9diSGR3J+z345UPLIGrAJ9Fnh
mMkZaPYjBgMKO7hFH5sstdijrH/7kuL1u+vhM0JdySiPtDznYrMPUvASQnlY4q5GrauYKpSLVqn2
q1sLjsyw9Of1Tij7qerS6rHvrUlg2+apc9XICilv0E3Vhiop2pLJmIZ/+63Hc80CDeJl4LuTF9+e
DvQ7oYW1DngsU3TrVvwZ+qdxIOoyh5deQb18+4m8evdsZmi8DUA5LFHz8oJV1MxF/zgdetPHTZqh
xGxVmrNMVUk3/vcvBm5EhBMZThwHF3eHiTo4POKXg8I34DbOE+9Kb1y6HIsEtOgPF3v1VXNnLnbM
CBrnE8+SL5dXlmiiRLEyogG3aCyDqGVl8SLSJb59V3IeNL545Wy2y7l4sLg5JF8XCzk1wkgRhzBQ
QdQMTnR6uA4GRtMmH3xYBs2xjHuQEDMAkQ5JYlB0JI5RL6p0PgaLSp1Dpmk4DAw0S8tGTOUjBOx6
pwM+P3qgXsYGu/C5Pa8SmmPMfsfbNi+84k9D3NeLwSIJzwIw9SyDSfjF2xHljFJmM+ODnEYiC7CV
OMIPxY1IH/921cX0lzVgkqMApIcjwMtvpw102fYMDw+1bht7V8bcf1VUiCUloTdmrv6IH86n1y/f
ksmxBj+eV98hK1J/9S0hBzFEVVvmwa6U+Q23lf5Qk/H98AyIEBAKqlNNqfUBzpX8w0smL5eIyZVt
DIYYYjPypxK6GI+bqd9G5hDFBzTiMDNXeuyiDtqONvxduRyU736xRZKYCFGh9Zy8oOANNOog2skW
Tf4Crud41rsMFHFKZrymqp25sUDDO8HWZx3Vmd3E247ff+ugg8/5TUNkwTCY/aFF4hrFHa7v5OjM
yyvVOAy2iJNFecC+DKM81F3q1sK5HL6On4D7oYznoEfEGjgrNxhkcm3ps4gYAn52h9lUfKrtVtti
Q2nf/jCYLpw8mcPjcQb74TINLA1xunEsCHOhWZdXbQIpYulcGE4PbiTI3E4tzAM7SDUe5mNVZLVg
33o/FE+4fOQF74yIAY+6UqTiK859CaA4MSXG0lPlDIaOQRLe9qPiz45WTcUeZhigt1cTeLCzCbTG
6Laa+K9T5fwsPnvcP2cB8lzXVCXvWgjNevwOWg7LLIFBTOM+Mm5L9oGrqTPm1Vl4a2RYgF8lAVLu
u8Zo+EIkDoH1uhBZmZyLSee8QEMmKnTxtjqTLeJeBTb5zWenFM1X1ejcxWDE1vTNsPPOvK4rMUNR
Q8rXrPSIH+TWrSf87gElia82cZuWsXnV8zR7EI0ObC5KWrILbXhv2QocBOSqnfNqti4OMsYaGga/
sbNDX3yZiFnYVyrGL1UV5FojO5g4tTwdTV21CFOjkTc51M32LCINrXPCcglxtHALgt1GB9m7RlQ7
dE6UiMmqa3vkiGVeDisbF7ZbawpYQXne00hIZ4icK7P3MV0PlQaZrlWij04ozcC03LJrpi3uNPxZ
Qq2vb4JOV/W9IPcx3bqRxQLLQ9eWJy2qORue6wAwe1bfFNhzspRdgJsJ2yHWzQcIccndHgv13Wsn
aFtTr25/QHBWiqf3gvBncW/G0nqK/DD01w1TXqQfz6+VDR+QFco7MzhG7D7lVgT0hg2huBdKhNEO
tBdsXrYzea22LVYR9t90ZmFq8VxlM2PmRtx0X8aoGPqNisDhf4xmBN7f2BvPhQTWLOBxhWM+4Wc4
I7E18DxJ97Q/Sugg8M/Hn2N3gIwh2BV+SRhNTnjk4Oq2KdxEb44E/fGaZqXGpCEdTR6s6fcm6QWe
DKK7Jq/4IEIHO4GhJ5tzPolKfe5gweJDlDpWkpzdwlPdNa42YrZagluO5iEav2EHwJKNyacx70ZR
ggKHI7WxwfuHRSfnMWOAEBdF4ArWisk0Z+Zgt4bzkcI8aYMF5pJzllwK2x/2rO9PGdi8llrxIa0b
0PoxBZTcgKBNLpBEbPqHTNcVUBsIeesCkE1dj/3F80H8P7r1P7DlJEJzapJ/Pyc9fRv+65Fchhey
9R8/9HNO6oh3Luc+2aj/HGv+1885qeO9c2xdmpgr2PS8L+akEObIKaKQsx1gGtChf81Jma7+57L1
i8IE81ZqVAd1Kp7CVA32RbUgervqdT0o9pifUwcleWDdGPVQnqZ0+JuN9/O1kGkCloA7QR+86IJ7
pg70gSLfP+PqUw8oFHeG9zDyBK6qavpTJXRZl8zlvm5K4ApqodcZsPWsvQac5nrZPCYadDJwmSRN
9PiKTpH4T7Z0HH7FPfISef/LOvjNUNW5KIqeURkmqVTKNnXRZcsPcaNRRVPn+4mhxdcszdg7U6xt
r0YxqTMzAu/BR5y6fvuqF53f/Ijh/oE6z80HGu6L0rxt2rgeXAc3lUyo2yQN26+M/qhkvHnv//vV
JuNiCi+dy7F6medfFrYx/k0logdvF2p+cfzhbhW26MRdgzml39uPb9+gePVcHTgCNpPxOSccaPGi
JRghl02BP4dgFarCd8r2OWen59Em2ksaK5yYBfa1zPOhDIlz1Vv5Q17SRKBCTyassZzGOaPbx6uk
7q0OfW0ZNrBwPPUJ0e0fVoHl/ObzYhXBu08HCPHh0oAzz0gfjfFk2cG5DMx7LUOmfWyCVK82QQEq
gj5CDAcCgsZ0jnexoJPi43ueh1Y70vRs+xA1rrHPRkgJgdHQb4HWspZwHaKHmHtZKEDY7PW6ZBIH
Q1qcMknYAuXI3GB3sqHv1OqI8fgowfdLS4kT5rv06J3DoK8kiuT8PPD2I4/je6r7wvri9gZycbue
VI8atJLxsTYsdQt2xIlGBnni7aiZtI9gHh5h7TUG6NggxBXJU9T7GkxR5odCfGOVqihYiAhR7nVr
er15p/JxuMr1kLbUtvBn7j2aZ4yH2AjqMeM9VT0FszbABvLwU3KZp1XlYxdLejdE2fsfFafq+/LR
ZTiG11VD0LBXoURkMhjjvw3F/ImwHXX+USBlvc8YNWzVWas0cW+1OHZFU0QhCB6fMxXx1CMlLSUJ
cwBK/+exaGfW3GmZwGIlSZwSl2Q+/wHJE4V65w4AOR3P8bk68mt4DR0jqfPkVt7DUEFUsDUqVIip
3royBsrKEX2GS0GtAYo0vc/Y9XmthnFAWxAa0dBdR4lqvqYxrj8LvExgE4x92WybgcEVZskY2h48
x4+y/czFyFocdCFOrqmkwo9hDx3XLdlPV23SgWNmo8k6wSnJfCoal+o7wKE8qDLvyhtr76FMyWpY
mHnEylAJGgKTrCOo/TOzxCgLddt1I3Vob0seKW93+fhjqBsU4Hibn8wA5NnkEsQMRQeGWOcI3TPx
cnMZ+Pz8TdVajBddk7wCByNylxJ4WZG2fHr+Oxiaw06jjWHfmMKdxr3ehU7br4YAk7eualjA4fx6
2Eydyh2ZZb5/FA0GXQiSBvIbkQF6aJYdUZMPC0SPIXeKsceprewG7YmbJVK9x/xSx4LCL5Tfbwgf
GWd1Mj+QIyLV94NoHbg9ATYM4aEhWUnbjjpJqqsqoCw7l2VupYuQFBr8KcKu9a/k5I2PIJ/D155Q
pH450PVFt8OI99LHhscfbhsK9m0jCXNdTDqqM82lqi+YQCw0q7d4zs19afjhWkUjyqHcGzeekS4J
tlX7wajQcbmxcbLIcFzCf9j53qiObVCoezvrEAqCoPG1a+PJJIaL7i8UnxpdVqsyHAnUHJVA8hi2
5yGsmgAXpN763GLWZLK+msFArB6pY+9o/c50iyBbdLosqNaL6eRC7f6KN7I4wSZ3DlAZ7VOp5x4D
/MkcrwSEUaggSsM5n6kktnDl1H71IlylV+T8BNGKxe0dTL9VOSVtT8incBz/wcgbMimEZn5AxYNz
aF095YLQqjiFM7arBoOmS0BEJajkGa4dE3xfQlhGWH1iH3HmmGMtS4b60c7WfE7pmSo+zqCyJVrv
YZZ44xcazEUvfHN1fh77zJTNU2mK8nFEGpLiKjA8qcINHmLLZsMsZHIfw4H5GNcTL9YzQcfX8YWG
pgRaUnqzzSLcrhXHaHFvY5o+RUjGGm4Dizsjc62DRaSq93FqSvE5qzVt2k8Mxt29gZm5wZi9bBQG
ogJ3Mlsaxhd0Rpa9Jjzk8K9gr7qJQzpf794Jw+o/CfcqvcF5D+yYOKQPDXvL6BCyG0OFf8YvKV+5
zG9UJ1W3mUxJSPfLuC9zlBUhRKlp/Yz7yh3N/EImGn+/5MSqP1ihJ/0vnjtEIGpV6RebCV8UfASD
pMPOi2DfK7z7Oh5dhihnaq3g0+i4xS4yc/cG+aaOJ07LoEigU1+OOOo/IhmkFilby70yBjwQEtHz
tVZY3OOF2JhsFmYa4G7nNuN+pIM8aWrkWCAkCTPZ1G6+MmX2rqxn2DGxJw6LqmOlNIHuzmrDeSl1
6AJWQViIE+Hm7KWVLdnTY4/f05O/tbXb0LtqBr4aBH8e+2AGJo14ap5mRaXJvwiTeZKnjMBDklyS
CxvIhP2+7hl8hT19as9IHvwDjcgV8XDaMiYXNV3EHCbZknkTqgyDy9vWAKrtjJzjWA5HW8OfzKdp
RHUAu4Rt0gk7OkUHFAkS16AzCmgHssUXXTmYV0PX6VsntWC+1K3WfM0Ngr6gD9QzHDBV8MNSzscG
M+8B05y5yx6rgo4SQZ9DxTDSomx/fKwfMEAVxlQS8LM5vpya3b5KgUH7EVpe21P7wqv21mJKc8hM
2BtCZ+igiqtrgbWHsdSxnnscJP6qN9KaAdcomyFs6NlcEm/B0TmbhGQ0nBY2DqvIw+GDJ5i5u3rv
OMtAmYwnE/L/llFlje+Bbq1HOxRsrGOtxVdDWWPI9vuANxMrw4Z90RHv00LDNbELte9tXXnbsBs8
hXAgpcqJNKhXkrGLDVGn5iSvvFbcG7gJ4rVSK5r82jFBBgIVzU8Uk30sBqyRY70rXahbWc1W9d6f
v9E4Jn9yesYD04avURMVXUMrJ52YOgvFHRFRruXrD0IbSQngOVFavscxXuve9zbSb4TuQxiE7jlN
XAiSq6Qk4g0XmaAao82YIPEVBJpRLePVSMDEgqkrFEe9wKuQYMVkiT9WtGqhgMJnJF6NwB5qEEcy
d0LTEp4IgOmXAErjmv9XK2XCT0jjqbzm66/OhcvOkvSh9klpXnTQyDFb9E3I0UPU9y5At4VHLXzD
tBss7qOyV6hdCMlzPDKdGn+Jcfld4LKlg5B24GwBkBv587gNqmpf9OATEPjFOYdrhUEZm8Qi7jHy
BLlsF62dJd+BtCwUH4W/82D9QQWqehLLimZA/p9/z+vqO7ZKN54yhz3rmsKgq/Qbry31Gysb+1WP
Y63djNlOdRbpztCg3iu7GzcxhyhugSGWU6Z5Y+qteY2+IL/j2+ZczlV64OTLtiazCWbwRrt0M3sd
eOl1l5BeZ/CobvSxDD4AyHSPdSGNU9FnMXa0gU4Bqapt6qU5JDFASHGm8iMAhEyL7xYTjoNhkJ+C
Yab0AF0XOTkdvrvT4umbVTGVOJlY+8OgsYj2XGU4HxcU2loPuscJ3CxGWA/sICGaIoJWO3bDNi6O
XSW1vW1gO3vdJCmLNAvZbSK7ZkVO/SyX9VXKwGNMhjha9vPI9u02au6SfoXsGd8gxwMvd6QAgrhs
+6ceyT8nXomXynPR35P7gH8EK/Ht67zqfrjQPH1G2KvP86mLuQcIcdvFRVvuUmw7o0XnOOK+ampG
EqZiQmxD7goPz9vh29d91frPN6jPQ2E6U4LTL7pEWvLUiAtV7pCx2E+tBkkwaxQkwcEJZ0g5y8ez
bYfsxVU/V7lvXx1+++XTZe5OV8wLzoe4jGofmxj0hCS+3Q9eMnmU8t6dd934mULcBiV7vl7WtCVz
5S1hgJaL54/wP4jdHxC72Uof0OPfI3abtCDK8KXA9cfP/EPYoL/jV/CtIWA0Z8NIAMCfgJ3rvIOt
YwM9CCmYdCNR+GdegEDhOo8McH40MIE0WHE/hQ3SfDez+AGCAPNsBvJ/y2fycmUzU559ZQQbCn/U
Z1vNX2f7waD0CWuLbgeAgU0phtNUJHSB3pVJC02snVXnV6hlSFvwwj/uGxdwITM2xtmu4PnMfK5X
wlciASc8qVS7HTrZk37GLisimeJoHmW7X76W3wBov72UN0OgjomGw54fxC8khtqIUSBkVrs1BWU/
tMthYTS4Sxto6P+wG/7uUjxKJCmolueR88tLTYIueMRJE58vFeGgPFWrmWlMgprT7d++q4ut4fkB
zvwD9kIWxSuKk+rbLkktHqAX+R60I3mHf5D9XfX2Ch+teOkUhkZaE3VASTDaH/ali13/58XBe+dV
jD7n4j5baHG+UbYtsSumPcvwQrwGzOoPTKDXT9OSrEsHhgAdzismSIPUrukrv8Ow2LRr1iZ94MJS
ldOv4zKjbnz7iV4cMdwUugHeLbB6yTK5BNgsNnAjFG23DUabAPek/uYY8v+ydybLcSNZFv2X3iMN
g2Na9CYQAyM4BAeJpLiBUQMxz3AHHF/fB8rKskxKJVn3ujeqsswUI4jB/fl79577xp5SbayyuvSI
tPtzbf2PatQfL6Nr24hr0HHBtSXh4J+PS5yCpGbqK1fWuottGUlja4bN7te/17tW7vffy6ZvTeiP
GWL7Xi/z355/YMUWMWaFPDiZ0pQwxlViDGcNlpY2F0feX3/az67i3z/t3aNBIz3pEiZ8B5yZFh0T
UtEUNV2bF+2mCVd6Z1F8/vVHvh/df/8NmQUws0dvygP5binTaeEF08RrZ6UeRV0jysfElMTjNktA
ezdhKtrd+0oHQJ7E8NUbzeBEVOmFTPrmoGSodnK2J6gwfvtlnh3jqOkYb+x47B6WnlQ0P00iC6n2
bxam91Kn9Xs7cDJMy3PRff7wxAUDESjNyGtE204wmF9djRtcnGpnGI4J7AbWShs0E+S+ot3ZYNlf
zMWnrWbBIPKR+0dJm4RnK3CS37wL7k8eTeSoiHt5w5nsvFd+5WFJj5v0zAMBXrROUneLvpEA4MDD
MtMlw8c5c4iqnjwk2g0I8tNc5/3VEJPKtK1msEWKEpeSmSBWstY2jtXG27gOzE2NNOYykXZ/Y3uL
ccS1hB9erTkoPki7bqStKDnRP46EIUehAz2xF4a/R0CEPt7pgx3t+tNY9MOGsEkZjbEbkqjiXqai
+CinYLgpILKBRkaM3juSuEJjPDehv1wAPFw9MiS+IVyJr0wiRJ/whqgDU14jilEVFNq5H/FfkFyY
QJ/nIHDmJ9f7Xz+tP74gjOgoDHjrqSd/mKyQ2OpKd1pv+pDeGIVMoywwj1Y2f5BLvGLzKut//Ury
iahGkXO5SHvfKypD6GTo6SF+9nFMiKPYlVbyBdrTVe8wbi5C7/nXv+GP63awEjpQT1vrbOW9YG1I
QlVzb8ZDronjthVHtIQ0yh3kFv2bDffHxxRFl+3ZJoJYRGTvy/NEusyoVcMuGCj3sjE669hM0v/N
Bfzpp1CEU6Ygc+Qa/nMFrczYqMaJC2h4vUkLyw+NC9klwe2vr5v1TqXGesBvwzGHoZRv+WxH//wc
jvSL5bVQlmbONFvCMPK9N1fJ1hvqZiMwPlNS8OCbDIBOffDU28mhEUX2u2XJ4WP+dqb7/jUoYRgb
Wy6SX/FuW+q6RiyZ8gc4yaW/o6tW7uMpH/ewMbMgcsQijsD6w11vNt/KZvLvizGfDolrqutqWfCo
FzAEf31p7J9+J7wbMGMgu/wwHkyEYRBX6QwHgiDro9m7u9CUNMfJ+bmJCY4BGI7HrXR5lUvsf2e5
pup5GSGEYVA3W7+GFGzN6gYXIyjl6QUElx112dg+6Foi+hgRYqFlmU61Lm8Mc/xdcfHzX+A7f4WS
nvd/vfd/24Vjqw8rDXTgIFJ9n8Bh2MtJJB9TVrEIq1m+jRlIRpXvjexYfXXS6fIaZP4HBnXhUbYx
ON2gV7vUhB/V4Mb7EIAogZ1dn5wgDfdTC4oKVpnBXjGW+z4jNvXXt+A7df6Hx+Jvv8G7p3MaSTVO
kCIfgAcmJ+bO9WkEIb2lC74ds55FXnowdXPz6ABXhSkFuPDXX8H56VOAQ4HzeIA94/3rDqNcTNqV
w5otP8LXooH2mbLq1hcDHrLQ/NqUan6iVZF+GbAXSZVEeWOn28JBUa2AetomxIIezSN55NZU0Q6T
LahN0zzMLjG2dG2tb7q2LJZK/8F3ip2Lg2sLI/iJiUp/YSnXvDJcUJhL07z6ynzwMDJFibBk1E7h
4P7mmv9YuhFEYFpCUCF4WG3eXXIcPz4COBaELi+f6vjgq7zcGgujhWaBRP/rq/uTZZsOzhqKgF2Y
WvHdOWnA+1H3LDqHNqnfwiyI2bXJURPz/1ZPsS4wfNLqKBDCQ1TxrkYE1yMR5Lk8SX3yobCchPHv
Ql+LcaO3cXVBlJfpGcEp9qzfMYl+svt6SDnQoDlsTD8YKMYk6+w4N4eD9PWneAxuZ7+7p136Vvrj
Z4683m82qO+157u3BnQBM1QLeSmiine3kPzzYc4yHlmO4fW9dKh7NJxVXacqctTyzYyrD8xC5m2i
W4obEdCmGxJEnFQrv76/P32YULKwszg+6vx3y3qGMtBNQT8fGEiNW7P1vQ1o5xTLZ5NEbpq//frj
frJpkpUI9G714fyoVPbCHNSLnLnJup8PSWvF0SKD9DdnxJ9eX4T4mCnWywtd+Z/rKt7/pLFEOxw4
I/dRgGCZBDzCU72Y7LppcHg7FSnlhu5Ksl2SKqIbUO5mZVwupDj/5n398VCOjIVTIYdy9MQ/2Egm
DT0nHVANO2o0dygjk/3QL9da6SSCOmxE7VDVB+bTWG8Laf7mBX6P2/r+XlENcbGp2wOG+/+8FuB3
YqiKZn/QmF0/wzI33A355uOZkSywvMlrPC9qJD8ASss600K0VboonYlHApDnpwVxcHq6VqlDu98e
R2lFsOGHr79+Mn6y0NDP9JAVYTXDZPfu9U8N2IRu7XUHaJogtXFl70DKgJqJ3ew3l+QnH0WIKz4b
BvgmAqp3axrk6KFFh90dkKBWb8LR/t1Sp2QBGJ75f/i1VuUS/oK1pfbDqobkFgpEILoDsZX9HRp+
b99oP77M+zWt5t+Nxp90tH6yiPFJtEUoEX2aWu+eeXshC6qRfFLmmMk2BmbxUCUdtCYT4rU5V4Kw
jFT/Zvn46aXkfA2wz7MYBr27a0li1mOYut1B25aKKthTUPHIb+hNe/jNR2Fl+LEEpdIwQ2y6PgCW
9xV3UIhGJmhlD2AfETh5xLP1UZaKadmSCgjzwOsHe+tRk6N6cNRk7Dk5wvlcUNZWdwzXebkyhx7j
MR50+WiTh5lumZ2ThdCWK4Sd2I70lRizNVgmcId9kpYrJqle8+FqfiXoxV4TBNtQuahkkRigaf7O
W8p07y+7hglavkHPjmhX2gwOSwF8a4+Va/Z2pGqm9jPIi6z65uU0S8BncIJJLzFTODFs26JPPw5l
Y+ljWdNdO6SAfcXOMFsLU9E8G4dBFmq4ccHWE10xSh3feYNVklciA2PaV1OPImEjRVjU27pQIrkO
/HrNJHOdJt8z8CofFEZsMNq10YBbwee80QnaKlgn2SMCQkdsZima/EgSR9JGgYSJvI4UYXJUra77
q1xxnERXFbZTeRiGKQQjp1w9A8fQsXlZGdh26DtUrb1tK3ctrjLybV99giQ1mKlxjpZANP1D6zJR
PTTjkOtbqLbqoc5EP+5QvYT+vdlUQbID6ZXII0XsDJh+DrM99HWAoqJNYDCj1wkPdc8WtSvjtf1n
GnZIpOrgBh9JIy+juawgTQ+CMEuCIFv3ogrkHX3evVRu+xS3dvlcQv64H2tv2sQVrlljJbk5XXiW
pSbVYtjPqV/fxz5NVJEmO5R92cEWxbQtQsjYiVQnB1NnZJOLmBceYX7Sjrcyn509nrivAurETtV6
4Dv0/sEbJnMXYrgAp7yAU51gNed1mFwOpIp99keULgK/O8M/9bp0HpQvZ4bsQfIZs/dHRLzkUXjd
rRtW/c6CBXZbOLDgiUOwLoOqTK+difvBaQHsGCqyeXHcg2tYd1nG3AeUTHyMQ1FEc15IiorBj0p2
ie0wABQnFP3YjeDfs0UTH74U5+8kX6jNpwI7zRaZUbebxx79ATwc+O0EfU6wbDPu7G0ciPvKSIkw
mgLQ4ktPuKMxym1sM1heKF3v46RsX+oAXnedwm9mIu5tZ3Ps3zyjA9E1gpwPaFgf/KZxj30ZIpQA
03h0zIxgJsQeO5oUJ9ua9ygRrH3h6ufKlN0zWrkLnJQPmdTPmNjr3WSGNOpk/FyBYut5A6vgqKRP
np3RQRd2jQ9FGMSnIXayrZc0wc7MCcso0dJtRB4u25Rzw33Wk/fQJX1wP0gSMCdnuBp17JN7uGZ0
GgSMdWjFAmfMLrKhqvCDBupNDKPc6Az0WrEtVDYuGqJjVy8OR3Pb7OFsNFk4wvCEwrKxeXiekE86
RA50nCPYTFkkwAlOn1qu/Q2gB3jQK/kiKKwj7Eum8M3Y7D1rIb1lbBp8j1zu+E9YI5KSBHQjbLsV
5IgARoB1XFbEI9CRPYZAqI+GzXc++CsWEn580V44RWnLbRX0vtroxvKDK8PwRhDRfoCUrdTKNU60
Z82BJm2XXfQQuyH4ERS8XYJKfUjp6t/aZW5/ID2jyI5T7vU7N8y6G2uyg32DXAgASkczLs0G87Nn
xtST9Hfbnb+Y5WXLJvuFmKbE25U6aeCogPO5mufBexCYet5CmvsgfsBncfiOlbnFzjZ/ZM5UvfUt
FviNrgbrpZ7BWHBEc89hjZIRZiFKsXTQh5GK5UNAUOonNfBzQPjMO5SX3WkBuhN9d3rYwhme6MIx
BsmxbO5HJXkSUifsntMk6L50LelNkF26Z7+zs4uc8K2SqI6x2GfaHJ7cpiP7yicre8vsvhoJPBl4
OUrbICbGFEQie54bAbNBvdi5hKfSQkZJMYb9vuDcVF1ULarRzZgl6rGLJ+ghATFYwSZMphjsjik6
AhwYDRIbnBLUMbGOnIhVTh9Mkms2jd9Lez9wOY3HGiu4jICUhCnIsIWv6hUKDdIsp+skjpNzFqBv
hN65XDdjEFyJFE16C7zwIMzMe1CjTXAalUh38to0PefT0L7QurN3NM7cc4JUwNvVgJX2Cyzm/dTM
ojr4vp+cS9BPfgTV2z3zEnW8VNxdmvDdqahCgTArbT/3KunvxNJbH4aM653lBZnDutaHIOWiArTU
l1D1uztiEtrPqA3rPqq9Zc2M6nI0VFR8F+5M8qtnoCCyetGdSEQKrxY1tJ9H3fbPChwJ9CG/+9Ks
di9cKSmXtatJ8EroRhxkOA5fye9xz2LpDFTATZic58xd9aReVemvCzocsIStPTlEPeB5iVEisi23
2wnVFmzvoCM2rk4R5wVSxoRGNab1oQVdc85c4gFaLwUCCe3pxUu8Yks0N0hs21higoYCikgXe+Au
GYMO5KwZbxNDqsu+4pcXoT9/DIycdTGJswun5W+3ppGcZQj2cpMGLhU4yS9MLJyuPPZFvOqDILbm
26yYiAKpRv6DWGERT5KpHGHAtI3cLLzntLHq4Yk0Yf0W+IqQu4TwojjWJYk94/qUy5RAjxZz1UMG
zv5RNETPRVPDl4Stjudo7NtXh6irByNcyJdq6yk9a6+qLbI46/657Jb5NvAG+WgCC4UXxe22id+9
cnMLlTZOwKNVgNkOyX6Dpk1I4VkMXDVEQ/rWRPX6Zi5NRuixcOsNTfv43q5ycezMtL7ynImf2Cy4
7Sxz/ogBffi6TEoY2OFpie+MKtVvPozMOoplijqIfstAmpFnAEz1DCyMrORLhQ7U8OJ7kXLkgk4G
T+xYKeWl/O48SQsZUyy9nuBJY81Kz/AgGyuqrKW5NZycJq7SJfcabzMhCJ7TBHUUDuNbg+ecbGCz
ylEwTWiMmtx6FMkqYiY08Zuncomk1p67O1aL5a2x87aPgGlCEepzV34jS2ZxuWc+z37bclk8dvLh
YE6F1W9WPPOHxS6N+3CEgJf5HpDWNujuxpisJKQ87c2oNCJpkpHvrDFIzrHXYWIPV535qt1nHUPg
qIPVc2Ik41OXZaR79/iYWeMbcgaODayANypq/5ozcbxvUQayiOEbom86OpKBsBO8LHBTbuKqTQ6q
LFHxehW3hm3zyulFAVYUgt2tJ4Z239Zi+Ni3ikSYJX1DQMw/GlpyWmLVOp/dMHH3okX82gpiH2xn
Jj5aOd7B4nptmGiKbTH2vIejU+l7ixAXfCScGsDxIYAvEwGEvnkYQ3FNOtkquSeBIR57fH4yzG86
+j8ktKlTXhFy2ZJldjanCoqWD3RvjYA74MQ0rmfPaM81MPcHDx/DMZwziWQ5q6CI1QwbO0wnRzcb
T0rrEnWfVNdmMvVXdeLXpySFhESpTwmIFhv5efIauml3LPwaVygZ6l9VKU5dZlosaQF/OAMoe89q
o3kUl0jZxRP1tklEy9x8Dqd1ztSM+5TO8rGLG59pWUpBCvRMPxEzkNzDfJj2Ploirym7bQj0L8G9
21wE0/JK/6/6VFT+AqW14SJBoE5Y6DnhRL7WpC5hGBiOhWE6GxUb5rmoRLuHTMjgi6i0LRXqdCtw
JB7IPxkeZEdOlDOFyb0c+BDpxv6tNHHt0pjWGw6l4pXUJe/RG8byIsv8xzk3CQ8gcIg6kFIOfpeG
0Y3+8DoLaNyQN3GMncX6jPxs2uPdMA8EbcNXzQATQ/036Pam4wZqYbhLAD9dUlyIp1y4B0IGmz2v
Ewtwg8p9k3goLsMyDN9UIe2nGYH1TViFC6qFSnxo0znHphGKvcvadVnFQ/loub5/pxV3ycXP0e19
6kK0rH2yg1DQflsYNdlRm8Dz7nIeAyKwyQMz5rplWYPDSd5SPpBYQRAPA4QN6eR2JH2Pgh7892uu
5+IEIfKCzIwSQq0wrhqdz3eLaT+h46+g1XX7bLU3b5ixUZCBvKqEG38si4YyQygSLX0zJx5pzO4D
k7yQAsLU5QDYJorNdJe6K8DM6d1z1boN0vsptBhaEHajdbPy1w22nQrHHC8cgPI2mfNzmUNA2HRI
v3jv+ppjaQllG/0pTtbrMB7z5wor4MG1aMDTWkOU3MFL6TdkweF0iZ3uStPM5lTnK0hsYImLUwi+
5Z5o21Of+/NFrEZSSofiuuQuXw715LPqN8gKGfBs6mkYr+j7ajgy+QWQyPA5ZGbKOee1h74ZVaSl
R1ixVZT7uIE3So3W84xP5NjY/mdr8b7FfdO9ULGWLyVoMRatwfiIAtnYO0omu9GX1Z32qFhKEO0M
vXEHI6eNU/LMzPlC2ZVCbuo0E0Z73xz8CxJH8NDWwmvOxrRqnGvtN2faN2sgE0S9hjFAySLUWJA4
qiqv7+wuqO7IeUI4nGkW0Dydxq/lYIOMRy//tYvhy0S2wQ/sUAGc3D5vHrSwg+m5p+LhvmUccirc
UewSBuiDskWKvWBi/8RuSe9swS0NBpuG5JHMJjTPdcHJtKhScUpW701VNOPXQQ4rKUKDhS9wyKSb
YRnjF3PILRjpPTs9AYQIr7s5frGLnkO4iDNSoNolHr7Cg4b+by8q9ElAceuHsptZGIZ0nhpSN0fV
7EU40dGQc8rjkdqSAgdiVfOQAtx2qTGb+MW1XP5O2M5oun1A7u6WRGEeo9rRY7FVA99yl7vIpdYQ
Mn4rQYBrtclR1w6X2eKOnBvNWoEhnNoJQjPFKz95MQIgoWKi/bhNRaiNg6HXEmBkQorLY8YZlKem
QAHbk/Mbld/jfY2FrS4i+jB+Ub0iBy2R0Fo2ceJCbJaST5Wdg+doEk748ufFdIntkxuH8WRGvBRM
0MjH7dggfvaagxO6SeTgzyFG73tTwLFE/eCiH6sPZZbT7kFZkHHAJLDporXoAp3tDrfafnQX91Lj
i36Ag1u03ELmrfDvu5VA7bv0Q/rWLPLLARWDOlTg9lOSE0f1pjx6oxtpu216DRQ1/VBoZR9qWddP
Fai5O9LOyLtcAYYfprQd9MVMGz4+EwE7o69ToARptQu+dVbH3DxPz7XB/K9xy4h7wrtL7z/FJucI
rqIycF+ySMD3yTi9ZBu+LNDeQQ3fsnzIy0Mo+44BRlhl+QFLkD1HJdpr6l1u5wIVphKnKRvIoOE5
pKJzU9HmR9PraaLAdcUZtoHd0POqA/7g75KAMsMQNTGQ10T6Yp9fCIs+p8oxo24tIUtgkiMZcnb6
0cpNewfFzjwxk4YSVknnrkqC+QotU/a4LOn0cbKF+rOt/v8a1N9pUJEr0rH+d2t4TXH5VzrLGhPz
3/91BNFa08j5u2sch/D6l/4SofqYvBn4MMonVRwrL//qL7q29QeCEIJHmKmjQfuuT61xkKT//V/C
5l/hw8Vq7vn8PEEH+l8iVMf7Y1Wt0EsPPWY7JhHpf4XM/KtzTT7Nf1TAIf/6Z6cX5Rsa1xAhY7i6
x78Huvx9Lp55sAdKa0hPc2fBvZzaBhNWTgnBUJxEYsxogpZZHj4A6eSkss4I4shUgcvEbBib7oKc
D4bjQVN6p2XxRbwrVbMQoAHM4E7yQomDlfvauCvCvH/q2EfciOo1ySNcivQZlT2oq3KqgFWUMb29
jazMRdATkd5VmHt+syF9FmuWtYxiU+dQ1pYSMtBOrarHyJkamk1D3KqNCIzuc5hr/0tQkog1BiEV
ymJiZE1bUigjHdDM2VrJJOyr0Cbzaggr73oSLL2VkvcDnYU92FcHE0+pTKJQPCt7aPNc382pOd7A
4Kzuq5zCZufPjUFBGMyJu6ldMyG2Mm/vS7dVlN5Th/2m0RcJ0qyT3fbZpZUGhzkDlYsHMWv2bu16
EDJSdscRZoy1nclz3YvRt59K4j5gBvflgwWJeE3gfkk4kJzdRodbOl3OrSTQ8KgaDUfUsm9Tbxm2
9HD8naHJsJhbA/yxb5Q3Tj3duyahuuS5cFpvZz/9Qn3eHgSy1Ij0kOISogoFuTd396qHQLaRYOSv
2TTFzZTWDt9NLvKKlMmOWKqbuO2rt1x54V4h74J7jA4loRl2j0j6ixsTqWLFlKmeQbCeN/AHRcoT
UAxr05PIFrWlewJTwyZCB+kh70HCOti0Lx0cN7d0r2hPFOnnHPnnq9t4xNAn8yXeQrJG11AHYCRi
03utcaeauXooe1LY6qIcboiASWGYUlnGYXHXl/mIzayQJDlmw8diXmA2DvZ8o+khblvGAzvL5Zsa
HAW2poqTD0vgs/dhnqGagJ8T8mPzvN+ZbWtdOmlnnrQpv5b894BYRHnnKzBvW5q84b1Pl/QuYKHF
ZR2Tibz2ym/EalfJW2UcCg4kh8WQ9b1p80RDMBmv7EKIS01IV9s7hK7y2F83CJQ/QZVm6maMY0oY
S2pt6YqV3Wa1qmy7opgOMo+TvdHJS0ABwwkf+bVSA34/klBWHFSQRwEkmAunLlWxgd6raPvSOJOE
n0TeMj4aRrlPh+WemZ+5j/1Lodj6h65+1hOZgqnTnw1yLizsxNuwFPdWZ5ZwDNsvQ+v7R5w1j3rV
bsBOean8vtyz3Y06qjL70hUTu+d6p/RXI8E32FhIQhZpPgkZzpHSYXzREqN0PQXEHseyTeC7ik8s
hsPZbqt5bwx9g+w9cY8aXu+joMFA55xYlypGzALzgdfKOPloHzdUeZ84pHY43SuiTmkYUtaeljG7
GquRwNcRZWGd3dQx6Y/wDbDJiwoZZF7tpqnN9phv5kgU+XAfxE55h1MsOaLkoJW7FJDLsbbfVXO5
HOqxYJ7Stv1hIYLzWvSKAt+Zjr3Gz7WdrGG6m8T4KC1tXBidJg1ZgPHlBWsGMZkP5B+LkrA3q7fz
Wx1PTnVFiXFT9cHnpsMW5nlL+CF3NJkfNhwoEmbjW+0E2dlNh9datOLogrTcLJn16rXwhjZpb44v
Q8+vTFOy3RLDbl8mZV3tkZHwSJtJSbizKOnwpuWtZtndpDPrHcYJjjp+rV8WSbi3ilmfleQZzPSs
X/AicyStMrN7oEfzUJse7begrgBdU1FuVFjK9jaBw3902ilFjWILn3gkV5mU0DmY6ELRFMrqEeFp
W4f3Y+6/tY1J9J5NiTelQUkLI7Ay0ne9kfREr66IDhQZWoSE4beb0xjLPAMOO03hwB6rvU6pwlnc
mXXN8jEtQUOIC63q8VSBF8Blia7wS2FwjoewkzNZxBpse+eix1+9wRwUXBDJnC9Xs+i9O+CUzYND
gq4POZ1H79iPyn0erKw/pUulSYdlaPN55OnPIgsRYRpZRuwLmpWtfw9ujvD4mNijU4Nz4tTpeA3E
zGsyrLvxqBlpntNSlg+0FYk47RXDtbSIeXDDZUo/MX0edsoW1YVFrtwr1iaTHMygR9mU6FFcJdiJ
qYtFS6t+mRBIq5bc6clR5LQyhzLuWpb2t7oQJhYJYU/Xoxrwjs12Z9JL03O/WUiMSTZ0upx5FQbJ
J5Pz5mvXm9kn9uSEMMdKXg/OUp1xjYdvKz2amUsZO/cGJfWTAVz+pjL9I6KA8ltVOd5Xtw5dcNep
00n6FKrEbCeyo9uoY8VqGw3UD3qL9zUgSjDmKiIwS4NHqbR7hY+3/GrkJnnBlbSZQhMEM93FnfAe
2UfCHTSwZC+1trHO+34bo+G20uTYZ/P8pciyULAYEVPAFFWtMiAirHCCG7dZjvN/Y2PD/sSEprhx
yjYB7BqPwo9sEmqOWA2Lr2Lsivt24mw2lJMdZUsdHwvsi1urSHlZ22bszkvncCwYpiEg9ZWBXbXT
4BWv2zKdPrmTnr7FQdq9BII2Qm3kIaqEJCQ5eu60ceqtXN0y1OVwAKzD+CJMjWifdgCyLBp+F9Kn
O37hG1P7EiZzHUR6ieWxtUZn2uZZ3mlUzFX+1AWZEBvSbsd7EE/g24zZ6W68sS2PvHMcIKRttjrS
Yu4wX6bhzvF78xPo+ljs6sws5q2lDPdAJlB2H4eteeCk5ke1lKDbu0DkB5bnPAAer7AsF7Z/paex
O1np6G29Vpikh8thW9o8cCtTbtUwkvpquh3hj/a4Y3Icig0ajTtLDuN2cN3wqjSUpGcZo1GaiR0/
Ai3vSRsr6/5T0eejv8kScjUjlEXNc6Httt6BA9Ed3e5u+caY3LmOzandYlz5LJI0/Ei2bfVKzEGz
d9JSlVuW+LjaaFU0RsRcmxXRnbV5zBCrXIeL8F8UuLOLNm3R7NiJC+hFO9r57E99ejnGlvMYjmlK
invlzGLT9VgzidluLjgE8X+LhZyMCxo4+j4oYtAOs51arypUtKhqt31JgBvcueFI7Fo+2+YnuVBA
7hJzkjxL5iA3Qe1bX8PO7vJdXHmJcYJFHT8zWKw/6mX0hr1Tp/OlHKQ+qNww6Nd9DylhxHjMk+LW
XGT23NX+TYIHtklJnaNZt5sCVOa1HsM7MQLOkL5ItklY+dnWDVv7TKPD2ARW4h86QtBIIuiV+Ixk
3kYg1rTJYy000aOk3jJZsAxgdpE1ZCZdvCS5GTA07yYUKUc7L9VhEe64XVqn3EvTlFcWaVie7Ktv
aW5LBBzS81FE4CTAS4y7vvCAAyRA1T57oon3JFsxKeVuLkPU9kJep/YM2I8yixll7JrtJusThpRJ
IYisN1GZb/r1j9ZIS5YWZ7puUHU8lVheP2SumR7MzDU4H8Tyqm/ncGUsklFe9FUYJSY1YkXmaMAk
YdhjJ5YXQRZ2iD+AEjwPiNt72GqTYp4A5zDeta3t7bp4WS5XaOlp4nx/xW9YXtlYer/ESzbuq2wc
mfp1ap+EK9GvTJytXSxPLcRDGWEE7OHudP6t03XGN8vM+j8dYf9/Sv7NKRkBjcOp8j+fks9p1vz9
hPyvv/DXCdn8Y0WqmggifXqmtJT+fUIOyChFn0aHOcB2iRAezdNfJ2Trj9B3OV4gTvL4n1XB9NcJ
OfiDgE1Ys2I1x32PL313Iv7VCfm9qA/tGgJK8pt8cFwWrsl3Yq94MkjVq133qGYTE42dMzlL1wgD
NJFISLU7PIVOvuw56i17C04pQH7IJuHAcM2lkv4kvHx44hw6PCWYs38jsFsFdH+Tt67fDukSfCN3
tab+YL1iNNVDkwzFEcVQ80qrab79PuWj70/nqstKfWDXWNXgTSF+IxNz3ovqoa6j6iRCFoUJ9i/h
rN/u76L61C5bHKrdMU5QhDDciiR1VXhdhH2zbkCuf0UZVXtcJs+/nEWY0cHqs5d5qZevPkNDtW0X
7ZySMhnIcJblgSQVWewAO3h3PpwTHc2SdOl4qmiKM1PfC7MVHLrkyn+rwhWKOlTn1NbwhHwYJJHJ
NJmoPrg1Wymp9zYsvQbnqdGbYWZ79idK3YJ6PScGcggAnQ1i2fVNKe+JwKgRDIqaaKXRCQiuAmeS
kg6Z5pFDog1mpd6AoeV/kPPSlxHjbprhvtfWN72YE7QHxgSSonHUhaYZGxXG4mzyBfUY9NlJUWTH
HhndhGZGlT3r5zpfeTfGEFpXNBhjOrZ6fAoQaRH9YpaTuTFJm6IudAMPKUyhKa1L78CkLIsMakNm
p57d3YfSyO/A3mSruqUzSao3PUJXfLPfImAJdxOK52yPyokSKONVAlgXJPR+u84DESbS8YMlG9yj
oz/JI32qkuBpux7vmeMFlMbONEC49SxzD3lvTSyMxwIGhuu1lgGteXEu67mnWk2SjAke9QsFeb8I
bitnoQuX3BvEP5hHN5PrPvu5DpjIePVtUffzfkAyydSENK0NmjQmPInJAYJUq37fj5N7y2HZOCx2
ANIotRn0mNk+HJXa8qaGR0aq1f0CWgtqVCPz05IH+TZwR/8VdW97sdBE2oVlOxJx0DeIT+wxQfKU
29oDFADTKlIwbA/BmFvEhAbzCf04oCN2SaaB6cR5x3fTbxzq1NlqrBnBVu1X38gWgQUFtsXZdG5W
UxFbSYdiSWEG2Hh+7+VbJuwPQJKgPxHELtnMc8qI6YH0rWxucS7VDQMOJ+4wRiCnIjy0HYuvNZKv
LNiMfX6wzWb6WhQKE5oqqB9StAGtMq+HLuyzV5WhCbkIayXs8zD08WmRy0rKx2L9vPLZaFO7dvO6
0ImQNEXk3PNWdMb4pY4lzoWeRKQ08sZGZLtRIk7cNXGgr+GN1ToaTH+0dlIxLXjQOEg0R7C1M2KQ
k8m0pO4xQpHEmbQvzD448xZGjbgA7hKSkmQqiOTlMMVWMNZXfUqu07YzneZ/2DuTJbmNbcv+SlnN
QYM7+kFNAtFn3zKTE1iSlND3cHRf/5YHxVcS612p7vxOJGNaRkYE4HA/Z5/dfPQ1VsKiWwqW+mzW
pwW3oUfhsWnGc8L3z9e0ustW5d1K2FxEvVPhM3bT321JIuepi1YBCOX0kAWS0e6ZCrqUIF2KxG03
x1pXWM/rEZfZ5h2/N9xtRol4PnBGkBDmTpa/6001G7hkzeqrmXXKvKEAcszbgAYd1Yhs6o+uLwJn
C3q2YuPFVh7wzRPEKEruhkxH1OUQ6LDnk+tr0TMRqMN8QuCITizCKBdKLAKS5cNRqjObsz+mJv/L
8T+zWUeLiMmvrgUUizfQkiLtN1Acqg+1DCVLp8P7vO5W97btBZ94JNnB2E9qIL6YSJzm0PqyuNNi
hXnj1ik9Vg/u+aDSWKKzrXmw0sgv7jqnaEGvGM44W0Q6I5bpmuNujkNSXpPA5WVsiZS6G1mCMqCv
8cdbm+6fTFjLidSW8EPvizFWE2Vm2uVBWMRrJba17y4myODiU4y13vReC6MmR4uc0K3vMseIgK4p
EGEI5VNff+3F8EL4rnsagyBzDnh7TQ/KLSw0Mzm2vHCS/JZ2w0/LcSPrAFTAyaK9UGZ+k1hjBGJg
LNV1QgLFs8zVTM8Cu+Sbg/9dhvZUJPt6yneZrA0S0oQzX9vMUq6iZEyuiSPraO1bvzjNrd84O3/u
APGMYjgFUjKHYwFBTeScwQvcCpatHTBF2WAJ5EncC/ve36gaB3FS+MBNDtVkLex+o5t1W/Zx5Bmx
Y+/niA2/L6FZXaqh/xSO/1Q4YiaDROJfF443qU6F7dK/FI8/XvSzeAw+mQEhMB5mHq6EMv9ztuJ8
8jz0Ta7v8cOfNaP5yRWEXeLq4TNStfSb/6wZXVw/oIl6/IKJwpEq79+oGZmb/LUsw0EfkZsNx8aH
62M5v2q5OghurQaXzqtj0tkXReyOzCChKy4gYvb4bsald2s4Tv2YQvi+XacAtwifXMCQiOdsxyjG
fMqGfF12HU3YXcJJlW9cg64/8DqqgNQ6D5USjC7Spt06/uxbmxriBm6E+eQBqTnJ1VhM9bUZM5fa
1LK4bohmvgf/9w/wHpND5EXeAbDZHpDGGNEWzrt7WNOkO+UYa9yofoHPu/aJgfsj7P9NOfnyitHH
9CUn5R0+Oul5oZUoBNyGHI5jVUePNeHEyBKMaT4p82uer4j08sK/AWaNLLyn/GHHL5DOicHWPo9m
926KZjjoAhm7GUI2Q4i9RPYx76TxbaoxmfKaNLizsspn1F92v8UzScthUjbiHsq1OhC+3D3aoK/n
LPfg5ix5Rog15/hvmVmbYeYQZ9gUjcXWssTuLRoKqODNanyrXIiXG9HUuKmvbQW0176BjLePGdDi
IU/88SVphuEJRi0M5cJYu686kvKtM3K2R+XY8DPcGCxzreBSK7/iFCZ1YEPwfHdKnCAHq9IdZ3tp
PqU9faaLkVzkqvha6EY10C2r0M3rqtvY1ASIX2PnnHdDc+bUW6+aqBhDEKgezpKP2qKDUoHD16Ko
mmrdJUMhomHmKin+mm6jZW8VV4vworCrS5cvqptuwlkBAnQnzng6OcxtVDwTNpV8zodUC46qBqR9
maE8ly70wi1xM3T6xGzQ9TPbzk+thgIQO4AKqAtCsAjCYhM94i9iqLrhpLGEYrUEpufBPP2eXsCG
BigafmWBp32TJdV96jpglu3iXeP6wJm5LmojgRVvmgHrOHnBNfILxgEzA7zD0dBHdEFBAhXbX9t5
4jzNG8fFTw/ApG7M8rg2K/b3owZUoBCKW4IFg4c4YvOewF0gQY9hAhLjds5tWgTjt0oDNaaGbKYL
ejNqIMfWkM56QXcyDfQEGvIxLuhPdEGCAg0KtRd8KNFQ0XhBjcYlF+9DgC4ijKsW1YOq2i/dYsoQ
1Yb4yDurA/5ZhuWxJ6jQP9oWh+Sm8wOMFSVAdHBBsKILmoVHiPVqjWZyRfdmf1Vui32DwFU+Dj38
LY9IQv0vmYbI8gtaRuJC8AwTHgxtueBp9gVbazTM5mvADS118NKl9ldDg3EuQ6cbodzlN6fpwOp6
IepqF/lR9QYnHjSvuCB7lQb5hgvet2joz9cgYHnBAwcNDYIHDdtm6B7IAQI3bFOe506DiRQI9s7X
AGOpocZVg46z3aRbm45gt2pIMocCf3YgFIXrBbHsNHhZX3DMTkOahgY34fulj1IDnhDjwT6NCw5q
a0hUanB01TDpeEFMgwt6Sq1fnOIFSJUCA3Q10EBrd8FcIw2/5hcktr2gsqsGaKMLVouKp/kyXhBc
W4O5rUlq38bREK+twd76gvtSao33iwaDs3xNgk19wYjR1I57QwPHroaQWw0m0zWKG+uCMA8XtNly
lg77DMD5u4RBWL71GXlt3WSKSPs0wKuF2TzFeY8qIw+mqw5yCBG0ebt1K+9sN8uAiLIqHoKkL7Zj
nEanLGfbRGjZQrssn+PKUYe+m+jNcJgaN32XdmgKSeoMaZEAysx5/b5a41wyJ3fbbW2pcmfWyUic
sOlnd7MpilFd2UXrVkNodwzJPq8Go6Xj4tlVbr75S+4yi0YvJYbhDRvhPruL5sjY4J3n3omMwNdV
FN2jWxbmIyBMfM+2OB88P19PYzy9OnZVPbY4aT0qgcH1xkzhnOLqWL3h2+sr9DfVdE4IJHkFHaDs
6iceKz9tqnuK9fIeeKelPyydcEhzm6yXsg/rcZUQppBTbgSnXTiXS3qrZKCQLXlttrVQitxmgcnH
dXPGSz0sgE1PjAuPeiApO7HcvCZP2L3D9kreOE4VkUMLKezJ9jv3lMH5fo6V4QNMjlHym7XiYgDL
V5WHwWjr6wVX5dugbpqnlTV+ivni35q0XU/T0jm4tLSK+rBdv4CNznUIFX49xgKFU4Y962bG1mjX
DpEistVhP8LZfL1CkuKdkjSpw3LK7ttCkQHbSusuqnFQ3Sz0248TuG4NUn8DzRARRwU8zrOm6vuY
mN+Dvp7PXT0LiBIr4nh8Wg5Z2xl39I+jtZNych5Q+iTfGZ2gpJmNycAyc254H3NYzsvqLQ9w36YD
nqrBaWQE8NpFdXk/Cmc88jzhJkC+EfOPxgtKblFMIuy6LLgNZDBpQ4WU4wFlHm1Mn1lBSACxoL1P
zWOGzc+dysvoZvWC+dRzMKIykdNtFfjfTGQ630RvyZqi3GnfUlUkX8wpyk99bTQH4qcMn/hVthqW
X8IhjWUMDtSm6e3TMcvvo4AShOE0ArFBuO+yTv07uVTlbmBkzwCMYNf0sE6TA67TSVk/4Qv+BjUN
gdCY4M9H4GqLrtasfJkwPp2C99SIcuhrQd/eI2tM+yM0mdZgwu7mTlhmjMSvpTuknGOBqACulyFJ
m5CDnytfkwP11LXxdia3YGHE4Xr7BgJPmJAaHIVZPD2sQtbZFcquvjyqwUjenMZy0g/p8ojjppub
zq6b1i4m6hk6xureCDFjL3bANyk11ZklK/Eghn3gGv0HEPg7Ze/8Oaf//paNs2Qeorxn0cbNmUTt
Z4YPy6602vLktT2gmGIwBKP50S3WdzbA3+00+cgG990DqftK8ioVhN059DWOesdXJTu6nl/ct2i0
J7s0rrk5JNN0TX6qyAf63VrpxjZDAzVhM7XMrjepSotjVy/Dg+VMOZosZScMg7ogjp99Zg+7cpXr
Q7JS74DUTE5p/EAh/9M9/UP3ZOFOSG/zr7un598qlHL9b7/9uX3641U/2yfxyYW+DWXNvngg/uye
zE/EcFkA68DvlvYJ/O8eCvqZ6wtYqTRLWKYJbT33s4eyP2EOgxEQ3kPOv91D2d4vGmT8CWFe4MSI
74aLEvnXlBEP6oWRTE51YnQNOHKAABJn445p+wThtTR9sYE9JydiyBcoKShQtqKfrYMXR96xLclz
jpyoL3dQ78Rtz1T6ec7NfIcpTbWNYxezkKmzdmXszm8lrrjtdoHv+hHElTjJxixCFTgTEoLY3tEp
fVdVM5xgwccHkD8sgQhTCEUEAYnCUR2W0TQ3BNXaOKsHM1T5BDymqHxIXtlSv9lNS4gSsT8nSBDr
HlnYXvVA1OYwmuGYpfGdQN1zrJa0eJZAIZA2ehuPXgYc9RsCg/ZAUbSe+7EI8MSWrvs18r0m2cxl
A4ul7OL4pgY+fsmJUbqes9V8VFMnt1XhPYxKBDdmZrVbv4zjL5jRQsK38vG4sjVs87TFojbDsqDz
ouo4pfhRUY491E3tnTqQ4L1LVQGrZxR3lRec4yrfOvWc3xs+xYAXyXwjlsnfgd/DA89bADsmHbup
tc0QGp/NyTT3J3KtjGOEudLZzhPjXPTIbXLZrmGC++62p1W7ad3ES3Yt8h+gqkk9i7Sxd5LJ0HUc
lc7BbgTh4S0Hgbn260Oj6VMe+/YGEcOzO5fztyVX7q6fwPUjL+8fVnxb8O91i72LYdnWaObl0U4z
76uKZkbByxeOrf7ASCE7IruQBzzGo9fRh5+XZZH73U/dfLlRi8xuYEnnkMQa2IaEYJY7dMDjNk18
/9i7XbfHljzdLtgooi90JEyaAe9y2FRf/a6afo+nJdivZjVjfYeOc8dzYz/Yy9QX10vWvCRKZC8w
upcPA4ydPAPgghujzscrJB54VJQmNzkNMMtsYh9+hYygfa85ziymW90hc6xv8Kd9SWajGWBM2e2R
4iB/IDCRwXVljXey7DCEbuH50QbbMOVSYZTeURkqXfao2DHRDrC+y7EGmaezywQrq+QYbNa5s/bw
lv1QcrLAsKpleVxg2VCDwP7eSFuRW4fAlXA1FLkSS2f6sF5QC8xyLe+BOI+BQ6xLQlN007nyA8mN
F123VjEnVwTUfXapWB/L2jkAvwvj1KfKjuShGLDa8zZjMFXBNzIL2nRHN7ferePc3/dK+iXGaRiw
X9sVRaQ/qBeHPvOekjLp1K5gOINNV7YLOiV2lLPBeao9qZkrfbEQr+A2jw0se2K1UlTvx8b28u5F
ohKn10CXV8EKhU1ZE52AwL03tiUyGPOOjZLrXo7Nuo/crEKHW8eR+b4m7TSEZmPEt3S1pffZxCqt
7XY9MWkP+HOp6DvqFTiY6Rps2OE2CRWavTNV/cTKdfKNH5RYaAWkjiAZH7V7tAnX6KtnRPDL/GoE
LnfqgqKt9pVCMqA68McISo99M8VlQG4CUTI5E1BWignOfIL2YY6bqp3mewY69vfFtob8IAnZaY7e
wvBhOxop8v1BRBFpxU7OW6749Lubko7gGb8GOJo5cafZhq4xPbD38Y5DHuENBKpOaFkZpxkKKGic
9R1O+7J2ielpE2u4yovJMbd1PRoE88xevGMS4t7NGuiBKcg/zQIzo87hGocuGtBnYqkkjQ8sQHjy
XWuGaxlMh0xjT5BSUIGlODPg6hBtnQtIJZXlEd4okwPiff9QazSrAtZaLwBXJ5z6etaoV9Q0HkDx
ABRW2L7HQ3WByJRGywYmgGcfAM3RSBrPKqCaiN1018XYte5NjbrBk8l2ruxXAbvYMTToVt0CRNeP
/ui5t4Pbju/A1gB50gqu4O+R8dZ2YpvPdnwYumHtN+uqCnNT9uvyrV3ar5xR3S3aAnc/eRG6SQYE
PkBRaz5hsRHtybrxXxwiRR5s24g4HKriVMRef4eaGIN35AHnEXP3b/BBGIpFYtt7bnxi64yOoH/m
W+6JdNsTT/Q+Em5XQ9GWDVhPO1+hZltvsKlBwNrOcKKmJfsCsCPOTlszAIjn/WBUWFEM5pqFA+ar
jKtGy95Bu1rvMRDKyHwJDn1RNS84nsF/c0d10Il1B2csnZbk5GlCHmKQoFKgtfQITs223Sz9q9Ri
iw/wzd2CPFCU8/5PM+aoG6kNPmIMLe/h90zhuCb5DmOA+ODyBbTMcCw2YrITtsbVfrOsFlN6mGzN
xwhV8EZ4q/htVBIWNTS+XQ7r+Oj2rfVZ6812MqjjbSP6eI9cqyGqYyhuc3NqX+HQtjeqG7p7hzL/
GnJJFa5JlV3nCTbBrZXgS1cjq3Jk4R6LdfwCsyq9RvWXfIaHbt5GkcAVM+tdKoFyJYLTB1usS8u8
7WdUwmHKk3/vIO064I7afWAGErY9amM4fcND1yOw3til757KoA8ecjdZr0SW118nJqCbZi7NXb6A
fCZm/DnqGJaLqjQpHjw6emOxdik9ms80mCiAKjJ3NmKlGydNTcYbPSEenP6kBxhWs4WMyqiJXvPF
kGrwt6qPewJQyV4JDGY//Ti7QdjiFRWugb+AzcVyQGbra8jGzF0R89fMyV8tyGyqG4ct6irnQ85o
2mc7AUlFacdO0DEgKnmq3CXxYFpmPkkChO/AeHzu3aVJH/4zHamGdFj+ob7H9lXzLf51fX9PfY95
zvhRpfgX/Xb5m6fv/+d///HCP0p8z/6EJy91PKMQauhLLf9Hme9r5g2aZxblhUGj5yE/RyXyEz9y
fVg5FnbaloPT1s8yn7BD4eDgJnyBc7kmxPwboxJ5MVn+M4OFkHnbstCawyNmOPMrv6ZgnraWjbmQ
q1bly1aJGi6DQ9LmLQcXco9AZsIKyzLtyv3E7osxcN91J7KPYCWsbTdlYVKYSPdaxLTONsEt29j0
eawYd39rxiG6m1x3uSoXYW7tlLCvzYo/EZMTo+93mUBKsbqFbCifejgN3rpQSklyYeWuy5L1YNC9
v3b90p0XYituYR2ZO89Y15cIyBq2ORq1XReYnBlJXbZgeqSUHM02QGApZtP7wP7ArcjHqfErql0L
Fxyzwc0HNjQuNkl1xBU3/c0QOMJOIOo3M695c5Y6U9vACOzrpCwoZIXHEHuDjqdn83FiuasNCBIE
0hVXoxVkd2mdDDco5I2DiLIVBWWE1UI9jPMOQkm+zzwap9DholDCTgp6vNtvirJECRA0kbkhWNh6
8TsuszCY1yC0I6SECYnaVUj4MahvYzZXrryd2uI8rUF5PxiWux/ctXww16K+z+Ah3SXY1EjE+3l1
xsO1QSGzQoOZEm+PJ645hBrsB0mPzd2CADjBibrh3EFB8xm6znCtavutd+LhSfR95R8gNuFtLPG6
JFVD+Tk2RMp6nYscmyelh1hNDKt/XKPoxq5zanDLRI9YVyvQ3tg/avsozvFL7odOAOl1FohNKIg3
3pc6I6SfAFPt2Ly3lWKi3+ssEWH06l3ofBHkk/Pd2GdOiEpoZ6DYD+kDaHl0Oomlc0oCnVgSNOhd
QdPsm9yWn8lOc7e5TjhZXLJOKp16smAHhbuGUx4nIlFMRBJhnmfZY6TIS1E6OSWatUEvuso8g61Q
2pypiTLrbUQ1lm4CHcGSBZGzVzqWJZimbyIKjH19SW5JdIgLixz8Rge7ULSUVHSBtcMTEIAMpzwQ
ZeehZrWFgmyYWofEoLVyt8S4vRFJi6RUx8gkMOlwfvT5lDpkJlbA4UKJ9FzoCBobN5ITrOn20Sma
5mbBnezs+X2L9SjxNR2+rmFxibQZEc1ULNtpM+vIG+TfiFKJ/dLKD+2E7yom80zuH2EpY/MQpzbh
Oa5dLrF4IeR+TrFcEZMmGInVJnIn+xHAM/2I41kMkvKepMyd6cnpXdwlAUyxAHvFayHOdqaTpVdu
Z3oPg4+v4ufZXjE+p8MqrH0V6Dg+jMcW3p/EZc4/CW0P3cKmIOZuDLvISsifF7XhvAHlVdlpwrgU
/ka9ZnybjGa2OnS10Y1PY5ra09Pwg94TX7g+uWWO2XueD91abRnLVB5SDKeX4dK4mB6NPYQv+Ghp
HL+XSAOKEKVPyv0x6pJYmqle0DQsq6DRwodaZwxNixdvC8ae/o4knyGPj8vg2++qrqbhm5cHMGnf
uUaBIsVYDfUZ1g2xjtCz8gFlAMgjdGSSiAzEb6YaoueK7ngJzRZAIZRDh4OWNMS8+89J/f91Uluw
Bv7upL7Vqs7/FSLQRy7617P6x0t/ntXOJ6pxrfgElZOa0vDfhAaosBYJP7Z2o9VnrqZa/nFWA8lp
12ps8nwTW3PQn/97Vluf+FWBvFRLPDW59t85qz0TfPEvbFM4uNKCXEtpAghoXSC7P/E9vXxuS3Ds
7EhCNQ+HCPKE8HHK2Gkrxy6Yd/iMmajETS9xT7RIMWQjCeiPEo3JdygnlzR5a53LfFc7ddweDVz4
pm7TkG0L4TGxEO+nZMotUWKfkHCIWyTa9mmw6fvw3crad/im1mlMBXXolBXED10sTUoK2usA/sB7
pWMyG3MlG2jMevrbqRL+tUikDf6mI1UDUiLDGqqUqxk/fnOQnOA07bmhX3KJhc+zdLmXLcmEytLe
BxOuQYDXvT8/xrND352K+bFDrniK8hK2moW+krB2NF31uXa62j+7gdd/7316atRatNCoxAzK+pio
1EbbDizFDPcsVzqyqQlsGnAp4+4IEiqegV1JhZNEx9e1oY4WZqAv64QDQmURNtdbJoYTLuZct7Fs
+f4NcOdr5iJUDoH/G3JjgoxQO7LK+u9QbbkClV3L57QvCCmKWvCB2er4tUtsE/iL87HAYcTLOeYD
OGLi004F72ZasXzOIooaBj20LBs3mPnWds57+nBA34nh5LsHl2g7NZnWrYvG6wr3OaLNEGtd+8Tc
b7opnW+yKB3xpA6YIaQkDJLrpa8n5qM6tG8uiWdlXfOTHze0MKmhtsw8g1ep9B2+hNtxS/v+zcVe
Z76emgi3gjmXhAma2CanD4Tx8hVwDuGvNJxYyEN67UlBDgbXhVE/OBcgmY5iW2wMxDwDj51DO5QM
uhqMI8zPVESkxhflatQbnNV+TyLFlTDHKnhdiumRrt7ZQ8NzMc2JcP5bZZ8hCLWZghdzi6+sKOVz
RZbaO9o0vWpxXMHcjOyPPdUEf2kFKoUtnER8tkQvosG0ZgS8mNBsvGFkNciu584G1uBZu0uaJeJw
kJ6C0ogUirhn8RkSAWo06nPJm5rhOw23RlaGBlueqeUhZNrGDa7xQWBoE8RkDOYZYOcZQ16dCR4U
JAtjOsZ6EzyW1zWTKvvoZZF1MrIRu4xlsvjcKSKWdVPCz3nE3xTvSnJDWTGRUP33mWIl3lUrZRll
I+uE0F1CfRc8n3xrIN7YUcT5Cu29MbRmSriiDHbMlMn7HEckYTrPs2sYBl+W8CXuD0pofVXrhz3T
izRySQCFmsklmWS83M8xjwJDpPqKHpQAQOnaweuPSMihbkh/bApfZ/nqDOQf4WSXR0IVAFic91y8
S1xba7JxpMgS31ePxMTWaYCzXOWKZxsJ0CsyNpCrBl54vQHLBLwHEC/gXC6wDqRPblHiQO+e0pKv
Y6b2Ke1nbmjLVJjnwTRZYIbFQw6AwfW5JAmPOqVyMRn/bRimWCcvqQMEoQXuaqDd2DLhkBJzswSd
NbpDApKV1yfWfdaOYKkGPQf7KeYZW7NovKPrdOb+R2pmO+MyPyVGt5nrnPVjzV087Ve8ThLdLfGE
ya7kA9HIz4+lrKfkcenn5ga6UrC7OLJYC89yHrA9w4Y3gl0pCv7OxYiK2bG/zQa2DNOMxPPgNIor
SIQkyGnLL8kkb99zM2qPAUjLAfqKfPYs1rwLAhhBPoH//dQHgWMT/ccWaVGOXs95zooyApAMxGiG
eMYCZm3Oce3h6WNVOGueywg/Osqs9KBsVDvhOHGXihSnpD6VbM1AhqwpOgwW+OKu3FZYu86HybwX
7yoorc+tWgRismVatmiMQJ1Ks2a9iJ4U87pilU7ByBNRuq24TetAPJdw2rst/lZ6NBy4+kkURb2c
wcn58zLGCSbOsVFLE4fVrc3DCMAgxTR1RHZlN6o7KqGJCpc1b0sUiaE58J1D2er1rzxX3Kp0DF5B
nQBhGGHzFqTytMPDiGXhDNTXs791PVhNkVh6PQZL7xNH4AevhrVyI39saZhskz2IWJ6l5ER+p04Z
1TeEQez4u10jDHFvuzxdBSFiGRIMLi84+/7yxJWjb79O1TCLcG6dLtlfdta6TggWneDjvgqwuup1
iuMl/+xMFvtEYetdSoxTSljC4HwEBZmimWrLB5EoSehp9R3GFMraBsr0xm8ZfmyWKGYHDsjwvJ1W
h42soH7Q0l2/EZs5geqdMKVPliPbj1VO+DCAUIEE1hW2cOQEBVcl9rIY+3nRHHNJ0qB4WLMCGl9a
eH5YDAY6uDLvjtVAvuQZKx2eGjjC7LU8kx1mOFWKVd0kHdQabed+r6vytY5Fdw6iWaFQIPuBIYxr
QS22IRMG+iDq0dA/Y7rbXHHG+PcC2UTEszta+66lt2+FGG5x7MKjSRUxSr44eUm9ljDppYq+tAN+
k7Jur3sYqmE3eKHpZTwDGFiI0piOw7Cc+kQ1V5j/4Dd0D6+rDqETfoYrtm+avt0brhfcN5gIZKX3
GEmbRpiBFfMELMhKl6gYARnDtzCbBTt2t6tlKuTpJkQiAJ21Cj1S5uON29pZCI8R0fFlVJPqqY1h
59Y+v4xyPIY6kGqms5MlDHoMb1pgX1dkTe8XF4udY8CyhMLfKxoI6SXB1UDEyJ0/D94Z91+OuXRu
NXsEXKRk2GTrqZOh508YqfpnT8+kCmFTlCR+vYv9jJEVroUkweeeusJW1rwhL4XhVm8480eB6/EL
05IXO/Pa4rpA+f9AD1fhgNBPPqKaLiB11Bp/B3EJvkJ7LSCeBJIUbgCZ1kEy6TNd2xOBERzNEf3Q
omdy5WU8Z9vA+crqsxsfd+jlhuvlfmciWuGsOUWc46m5i9PpBXJ6g5EBYwAvmr4Q4s6IhskgGPXy
mDgLUddFK/dWDmteDk730Js0Zm5QuTuQ3PkbsoBnA9IdOHXf3/hpsj6UePqicVYlAiLDPkTB6F03
QWrv4rZ/brVGZ9NdBpx92dY3eKGzReUl9QluRbuYuuGsyk6cAbaMoxPUGM0xlbuurdUMuWjVbtST
1dmta7TJrb/DBisnCRmcixWS39uwnzyqTmPNxR2HALQde6z2sW+4p0JPcxluhFZlVUfJtOXg6xMC
FwKcIuJAHZ2cG9ani4F+Yqalh7pxs2YOGgPMxYeqMh9zMF5s2YrhBaa/cb1chs7GZQA9Ubt+HS5j
6Qie/Znk8PaQpUP9llG+U94pRhSsb5k/a//Ko4fP6q0JuzHk5PW2uW/v0XfpWNi8PE3Y1X8Yefk2
Gzp0WHgFEc1d1+8Nj2WDbR6iKES46oBVUhI6egLP5h/jOlxwEMUJ8/nK+d7oib0chE7wZorPbiVO
S9ZZH1FnQpWO6n5+oyLeUV13VIKaDbBoXsCgGQJRy47Czt+Vu7RGq2+k0juamlWAK+yy7TXTwJkK
MV0nyvDEprFUhuapd0kFbbeDYz6OU14we3SKDoqnh49n9phGYlak9GHVcPTWfoy/s/nHGBUS+b76
AjtHpBe4YSXRCrM3tqID2VcGG1OXIv3K1fRq5D1DnAULFxfCjcBKvYHmiAH3znO7Gho9z0VqDdNr
46KAWEHmGSsuOU7Rw7pTick/My/du7IwX6Z49lniVllj+Zk6uvBjIy0hZQWBFV/HbXmbjEP/2YC6
eYV3xY2bV33I4RU9ofI38VVn7r1R9C7DGUugJf3cu40yT2XuBsPZaMWqRVRWFuytwFLtBMaqhXEx
jVt0FyEJoZpF5rKZnbT236O2YFOPsmxqFrbvxSSs3hEEsB+8LCNkJZSFjZNWjJ3WRIaDYyrr3U9K
Tl2pcCkK/ZTwtb03RU4Jdbbj5+BvWD2bWAb7rB6JYaejqEHhklFt4a5HIeKONmdTStL1cjbxNXtc
5CSeiZ4uwlIPT5PAoD77U8f/P2QG/CrUpHV2aOwlDbSEcCN/kUripMqAF1nPMapBDrdlXVvz59Ve
Vf9mL+uKA1AZUI3UFY6FLk6OHL5//wE0mv9r846Vv80H0fIHoL+/ijWnxBX1ig7u6Mwgxxuc24iH
VoGIpMY9sV4nY7o5pFaaxFdDE63VrnH76DauBvHsm0rcArNSVf79p/ofLgvEOBQSlO0uOKL+0H9C
FCpLRSDjeG1W6M4O+ICgpJzTmpp0pDmG/impfFS5UhwZY9y8//27X6Iu/jx84GLw9qiIfZcSHMXG
L2+/eLmqxpVrshS0QnD9Fnwr+9YvM25IsjD/Xa3Jt55zJrcnoUPrKxsixdVotyj3bRcfAyIf8iFO
joPuoJs2rrLfUaLRw1QWG+0/fOD/9yZqvpYD1C9hPIpfr9cYxKmB/0RxxMgOawrMXFQfJm6OK0jn
wLgIK5I5d+7ctx+lnS+P7QBWAYkJBKCeu8eyasN/+ES/0rQC4VID2RYDbM+CEfbLHTQcqK6KuuHY
wainrTfc+XEAknrtgXj6jU+oNpCCxE3Phmx2akb6iwptR8EkmSOZiIFG92Bc2b//YL+GVbHQAdCA
ogk6QfPj/Bpz4o1m05VdmxwbN6ZCjWt6L7UBQO+8eePhll09NQkG/aeFAEXwBMiQ+Rll5fioMEnS
csMpeDXNhW7ZvtTFYqCNNVKaKIwLKd/TuKfmjnA833Qa66kCkycb7S9oSe51s7pZAAa//2hK03Ka
H9WqUYBqaeZHFJ/QLMYMo2ddx32kVc7aQpMMs9LBbHz9h/skf5Ek6cvhIVB1mVABIQb2LxtQIowW
0otnHKwERgr6O4JYzj5TcdaMZn+w8SMflf5oPFVyBTyZsRr9SJdUrYzusRt8ii14/6Gz4vCekePJ
9mpL/jt7OMzvLvCQJXUg9tRh63oNvzROj7X2KwpTrxlxYxvb7rguJe/uyBzwBo4Vnh3k+JQ/Em7+
wwn9p5mx8Hwmtf96ZnxTV8PHLxD0j9f8AUEL0/7EzNcFMiZ2/YIY/9TUMZz9ZGqjBuiYgixnyZP+
c1yMDA8HQabFLiw3++Jy+Me42Aa41k+hh+KO2EB8Of4dCBrw+q+nGIaJpgshVGjnAenr6fNfDoxm
rXOJ0zpskwY6Nu6ZpWYMJtIJnZb1dPTq3Kr2gHcJfVNqgXrIgkxC2Anf+8gnE8SLS2aTvpm08ylZ
27LCDcBzv62UCruySn3Ce8hgua7bvPsv9s6suW0ky8J/xTHvZGBfHqYimqR2yZa38vLCYFE0sREA
sZAAf31/SUCyAMl2qdIRhZiY7JfuppwEkpk373LOudEn/2Bsr5P8oNwFdHh3qYmFuHIYG7sWxJid
foYKevLRLgqbPhpbd7e7rHQ/299kKeVGrwgr5Gu0qJ6EtRXepKBdEZ2a00W5Hl0rJWCJSZY6NLcN
4oM229bZV8AtGch9L7ow0JtAGChwkD3H7TGRwVkbpzTX8LST+T42IShbnn+D2uL+ooxKG7H/UmgD
bmiTnPlxRY5hdKYRrMwSzf20j/FhPfiwm+lmnYinqg/Bp8oEIk6qLZ2VnFjPRd/pPDiomYoYLOAa
mi4kEQBOKs8ZcmQq2izYjSjLpwcg8wd1wi/PKiN6Ax1P800yJ4f8Nk/pVXG1h+S9ZEXqqzB3g3n2
4WClh4siM/KRcWVn6womb4YDbVDcS88yB1N8QniBhkxgRL7wlKFOqwoA1IOz2alTMEFeoZ8HfuUl
24o8W7or7Stgi3HmHqZqTqK+Otl7YRlA+3DXoJB2F+omVN3dFemLwLcKkDH0dkfQxhmhRjVLNdP4
sqPo8i4n03Ybbd1RdQfTKw2+ubSt+kafHVoWvKbptblR35MuUE8hAdhcafTOsz8jVlZCgdq4u2tU
kcNLKy5F8p0uAt60jsrgwjdAKp5kUfiWOB5VQSEzi0rr/o3AdECI8QO2ZRUmsxqbCe9dVS8dUEEn
NHqiFYTvh2chmCpwsFynVmmgzY7Q9sx3Mw/g5bZAOscB4zc1dFZ7qgXO/FyJlV1xEiFJcgGeLzsF
c58vEi2NllqxpVGJG+aWCQOE/gmFA218si6IiyYxNdfLnOhhYujrCL13unadg6/8il+GUvUhMczb
EStoIpmcrr+uM0O5QgZoc7qpzNEZeLF4ZvN1N5Glp2fqQa3exiRzz7x9CNMIGV6b1mYOqINQU8Ir
DcUEpN4R/YT5ZMUXu70CNa+YB5Bkisi4thByu4SZo0wOgUKUXMJWoIP8qaNs1FOyMK8tD6LqrDSs
a6LF/LNXhfOv+PbuKR00djANga+FWxAIpObSjyievzZj23wrdvabuZqjoybwyaQAiXEhGULkKKaO
npqnkI/gVRp6qnyjMZTyJjHD9ec1zWKusq2xv052YXSeC8FSlDbXZ0GwC8/mPuIY822a32l7xABS
K3PfrykvTCww9dcohVAmUN7EerCl4DC3rvGezWs4QzAxg3z/CRAeIIggrPbXNHPWvmzo70RXqfqQ
iBKMor+zQNmeqHGufxvZxDzTgtU4DQ9BcVEW0RIkjTvN/HnuzEZlDTgj3FnG+1TfA1TW7F2yNJx6
/cHEt1boTZChebchlxm7ec4c6egictBt1/WUNGJJP4m9YiV0IgK27gQA/+Y7UamL1855ZVqUTdJ4
B0XeqoJTck4qGx2JgivV9coPBUDMacT6fMirLZ2QAoCSWn3tkqCemuHcPR/ZXupMHKSXLp0M/OnE
NSLnrrJi79aNHP8cOcH4jjjcnUUKdJhJulHow1QnhlD2Vy+A3L4riEMvavhsQBpq8z0qBClN4fe1
du6W+ny6Lw4fHSVQSQaZawT87a3/GjUsLHup6F+TaL2fbIjXZ9VeNQL0MS3zi+ns3Zmupod3CWTq
qWFn+0+hl6PQrwfJDbI2sF93drUEWLg7oTRSfFuH+9E0NLc0HwNEf1YR6H3WYpT2DioU5V3lHG7r
2ExO1Whd3GpZliIsgiikTTAbTvNtFm5PkyRfn+TJVlk4ZI9nRgWolM4uSUHhxdOnXlCOJoZarL8h
nKecx7vY/qLDEhuBUMooQ2Bypl5R7yxkuL39LE6w/M4eKqzt7Kwb8PTAe8yRfmrg7n5cb930ytmb
3mXiZimEHqGJS/mPlXW9ekVyoXhv7tZbGm2AxkRrvIZJ4Kn5ZkoWiPoQCqUXh6yuy6mhbZEK9MGU
AMdCj0ZLbqogDaYj8qzXhzjZv43sEW3EQvdmu9MQE7Rr35tf6DAHbjxF3c5U1NTQot9RT6TAc2On
Tv1eQU2zQiHSc98ZbgV93Cmqi6Sa+wY0dgNgqOcrb7JdGn7auMn2E6o92W1cRvM/03DuX5XVtpp4
QBU/qplRi6a8COFlu/pkTr0HYZw492ak45WEThEgjy4Q/N8h4G+XHw0q7Cjh0K92NvJNGpqYRnIC
51a53eb2Wj+x4bxexvsRrPhNuK+vkELehFM/E/j+xNBZx2L/2ahsRJJ3nnVWV0i0TANYWZeqr1pL
jflRO5zTOWxdwJGzAsX9VB/M/FwxDlz0TgzZewIuk2SMH1rXNkDVD/RloyPUiLJciEgQ5NUZuerr
cptkp3lqUDc/enz/7xz/wjl21Z/LlM38vMj8ZfEq+fZqSii4+auLq2z+/T1UAxluxcVfAKtBj1VV
AyrRwipte6wKn5qbpK9apjtjVF/gMiFb5jiG/Riq4Ywd2k3BeXIa8If1Ej/5abKHHs0K3rNJ2YDQ
XLz547wKij5obdaVch7CRt2sv0Xr0ZuqhkdMT8WYfhvov17mVDvcefmZVkKTQM9njwKLZxJe7pPU
Do8gJMkAjLiGhoha9xESgoHUcTBkUJPAUBufaze9znfhCQK26xDEpQJpduZCbQdFOb9JwXCd2ZoB
e0j7YiDYeICMQTHkRjmMJqQKTwuYCylUrq3HhWSYO9QbApEUEuWGpQHGGhSkQJvBg/4a5NqJ+K81
4puGX3/MD8mZv0E9Z3RSm+45/ZjgPa45gFhEmtAclAIpWUquuj5TUJCu9fjP2gmRN1R1egk4kw2y
4Bj8q3VJsw4/OCDkiEapE8FURcHVNJHgpPqdAyO5Nkbl28iLy5MqxluGwf7Wcr+o+ugkX4MGzXkC
KKUT19Lx323yjS64F+8ER3sGXXuK+tm7ajT/EGyp7IWw13ZF+rUkGXTmR+XtOrevAjX+67Aup3AX
pluLdoTWgcfYF1RKKOQtN5WhgCRE7qtW9stYKE1aZX4d53sT7ncKBi/nyw6nfqi/WW9owPV/y7i0
VlIo+SNqBgr7bbnK6ncrKnjFgyyg+PQ2QcL4Q/LP/ugeEP38RC1W+xfmimykODKdWP74UMcn/tkc
0YIXK+/oT0DwTWJOZJ7RCRSDpFAEuKn9eKQqyhjxRpEbIo7mqx4tz48W4Ofv1qzkz//mZ8/+CMb+
TC7jxe9vjzHCgNxtrnUxSF52398dk5xQNZKXg3t/HRUh2d9fh61rQqIlwf7c+9u0oLCh+XKVNZ+T
0hnWLiAf1dcWfekmsIyxSo9mW9FgEYvBT93ZBCZkB7gRpEab3NmQDgEuQrMzm5YeDwblJUYAkrcG
mdpEZ/84sCqP319sArwRRWTpjoNDMqxNQD5SVKvkTCGNWAxLhxWOO3Ic3VUQppC0OABa9eHzga2C
SpVMchV0bWyjuGo77U/tsuMf7wUHewi4VyG52xgEsMTDWgWHGqbsIohstYPZg9b03FawgWFbQs6W
KtVx4NsPaxE4D08aE73ULBKLWAbaB8QuzVv2fAPYYfjuFBpJ9t/fHcNaBRWbLXs5GOZYgKcIktq9
0FsFyx0Du6cwDJb2OAbnJ+DaSbuJwg0wVRNXqfmpOWGPrYKN1TjKgIgod2h7wJQ2B6iME3VT/m+3
QO9+dDWcaFc1EXNsVmdwi4C9dmRdRZGaMDW0Kns3gm2N0VLXXF3kLcQYoHdAukXySjCUMX4BQE0Q
DMfBRds5AbBouTQ1KqLNGJwZANWjNj+NhKdIrZaWciRZ2tfsnQRVZRlMV7cdwQwamCGAFSV7Gej2
mCOgkYBrr8Te+zvmWHNova6TSTyOwa0CbG1L1h7SfJDTrkHKbn3AXtCMe4T7QSEe7NRxDM5HZA00
2VXAHgIusDWUfJvfuncnunSZANTDtfHdcRjWibBhk0uaxWO+GkQH8cCzi6Aq5tgUcEJrcLcCm1P6
TuQk4PeRjhdVITF6J8HVx8JhskSS4jgGdxJQLJPOHwirqGqULKAjHEfPKtoEErhPJhdH8/ng9gJV
CIET4nhK3Y0WmQPWs80i9fwkImcgTi4yuO3dMLhVAHrcOm//fBV0zjsSZZyJZsMrfavIXkE/HWhq
uxcGl1ETUGPZLAppdXoVafynZxAIlCyhpWIhf3gcg3MQEHtxmp0psQkUhB7xk6ntNW/ZOwquSkBF
zySNguZxDM5ZFrUVaWdRpwJMVAQwqzkLvb1A/gQRbPKNCOwcx/Auh2cURF+cRTJRGMBbVkggH0cv
cHIs8iuoSoBUbz5v/LIhpdjRCZE9ETgKvKBuU0Zpfuv+FUkKnnq8rrcuyZBen+0p6yZiD1Fxone4
83zcSNxki2oWndSGehQMzLakh6C7SHToopzWXo69o4AhEEmEVqFjWLGCjkVs7iqJa0Elba4DiLk3
iH3fgPUhpiSg+h5dD2sV0EGWTquLTBL5E0KiNjruXY74iXyNBXr9e/FhWKvwDE7qxbcCyUSFuFAV
ZfVOHo2CvEq9mX3SWILBuQZA8KUPgjHG08b9uU+Q9GoKR0Mgqq2U2o6X4vDuxGcUjV68BwgVYHja
Jpb/OHqrYHMQoPY4ltUsgmjuOayDwBmFrSIZNlJ2VlWdMlsbEPVWQdUQYYSm5ih4pGIMcC+Q4pJc
BXE18pJU2Z73jwS1yDLZDHbrRg5vFZ5R43zpieBqcGAjkitpB2/ZM46O7gAcxY88DrzIf+VELJMy
LgQqbu0ncUda1PibaZTeDN8RaewE/GAyajjLx9GLmlxq8+LyfCg3De+CIJD5m6uwQK0svocV81s/
4PKAYXDkoa+5bezY2wmODliFJSJ8fFilf2Un9N7gEToPtKtsBM15QMtMoPO+7/fH58Gh7Awk2oZY
PNRVoBIkm0zSwWhqAC0g5T685eNVoNnG+NiTkFTCv2QPfrgL2L2yobNAJIG/ICrq3YxkDoB3iCJU
Gy4MLpVInCP962vOGFo+5PT7VFo/XAB8gEg9ehFDTSsTzTjSZ8Adi9SAISQsj6N3K7AX8KbxoO5L
ksPLq+pHtU6M9D8PoFXAd5x0eCO4wh0TYOJLw90XN89xeQZnCGh2KigoUq9viFQhghx0X202Qe9S
dMHx0mBIaJwOzQ7SiEb69am1UmHjALSBgMB6Pt4EAoYE9MCmtN14h4M7A9S+Ghv9z48AtUZo1/jI
agtI7+0BkpWcEXQs2G/NKgxuKxgAI2RPAqUFAmOyRHTTOo7uVmiCRkow1N4H9/7AZ2R3gQEekZ9Y
5FIbS9A/Cu6Yl0ch+R6v+ILUwd9IvT/wgKaeH90dGUD+Kn+OKPSjP7i/BZ5+3nJfjn0aCKY6fygI
Qc13N362+N9/dHyvIz/n0Yf3fJ3j97T/vH3Bp1/d+a77t7r/P8/9VbbIlsi1H1lR7WO+XmxgEf0n
Wvy12CweB4KN4/f9Sf73fzrP+Wj//2LiPOzNKxC90vNm/iHpqpw0aT35icNFnC/y+0cUPyMaKZx3
2Zmni8j/lmS9Vh6NRZWeO4mSbHGX3D+leOoGHCQ/My0Gl4W/LIvO5EdIsuzks1W02C+y1eOZG/S/
9Mx/j+n7Y+33Bz/nZ7v7lFX377rbu4kYZJ//bJVk6y45mStBZCVkZz5nxX3/fp7j9m4cW9mJL+4W
XmcDtnhV6XkRNo8Tv3simzKO9NTxnd/TSmpjHemZk313WzRYNdlpr57apgYIKT0xE5TLsO7siwZv
Kzv1dVL6+ZNlbkAqsnPfIJrWsR4tYUR+XoTpFvHd4+VoIfjyU+f5YumV+aooOnsa8SyBUpCe3196
/nrRTeo2CAD5qUW72aTo7Ow2LpSfO6fvMu0a0o5tIuwSUdLvmD0ps/7UIqKTnvrHemuSt8vr1V/Z
ouc9UXIUvrfsQ79e7Rbde4tcr6gByU+8f3W+oFeA53evdeYXXOffMf/lKstXHUsFJl7wQ37H5Der
yl92rjEmFznA3zH5lyQL72c6xgcNll966l82n5HdiccvmC3C/tlvWLuyz//G87sr3lQepKcNIzyS
blTTImSlp85W6NZ3fsomKSA78e0vOv5J/pDvvORu9eoif3K3NSR02ad/n5Q/6ILUwjF/zxc83Yit
kobs9D/tpy659B9WVTeqbAFZss/8sVh4jzciXFeBc5Od9s9VRie9TszX4qqlZ/aJbHpRcEtikJ36
04J7J14X3aPZgjykJ1/lxas/n3v4hqotPb+fL5M49ztmpeU1SM9d00gwXt9vC3H3kHgU9bifz/xc
pulBQuZp/uleGua5f9ZNrom/WEarRfbHfwEAAP//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plotArea>
      <cx:plotAreaRegion>
        <cx:series layoutId="regionMap" uniqueId="{5F088A94-DB37-4967-BDA6-657F9A08118C}">
          <cx:tx>
            <cx:txData>
              <cx:f>_xlchart.v5.13</cx:f>
              <cx:v>Population (Jul 1, 2025)</cx:v>
            </cx:txData>
          </cx:tx>
          <cx:dataId val="0"/>
          <cx:layoutPr>
            <cx:geography cultureLanguage="en-US" cultureRegion="US" attribution="Powered by Bing">
              <cx:geoCache provider="{E9337A44-BEBE-4D9F-B70C-5C5E7DAFC167}">
                <cx:binary>7H1pc9xG0uZfUejTbuyCrrsKE+OJcAF98ZRISrL1BdEmKdxX4cavf7PZzQtuSfQOJzY6YtqOsEl0
sRL1oDKfPCrxz5v+HzfJ3dq869Mkq/5x0//6Pqjr4h+//FLdBHfpujpKwxuTV/m3+ugmT3/Jv30L
b+5+uTXrLsz8XwjC7JebYG3qu/79v/4Jf82/y0/zm3Ud5tnH5s4Ml3dVk9TVD67tvfRufZuGmRtW
tQlvavzr+09HV0fvrvN6nbz7Xxy9u6rX9V317v+8c4+co//9/t1dVof1cD0Ud7++fzH0/btf/vXP
X74r2N7JtzLvvfQXuR5EfJd/e+fkSZP+Ga5/Js5Laf6yNu8SWL66uYVboerIRkwqTNn7d0me+bvf
W1IeISyILaiy7z9wfbsG5+sUBv5dse5vdn17a+6qCu7x/r/f+ysv1he+5Lx/d5M3Wb0B2wfcAaws
rO9udyC9fxdWubP9gpNv7urT1T5U/gITLMx/ELgvQw5PmP+wbN97dF6PFSNHgIQghDJ0/yEvIcNI
HnGOGeMIbTF7mHsL2SsE2o/S48AJMF/+OEhgPt+ZNM/qh8V5A2DYEZKcwD/0JSKSHAlBhC0U3QLC
HybdIvIKSfYj8jhwgsjn64NE5LdkXcVvqNUEO4JtwCQiu40wUW6YkyMibcUEtl8i8nNJ9gPyMG6C
x28nB4nHKknCLA+rh7V5gy2CjjBhWFHBtjsB1v25uVE2IKYE5Yo/Xn9ubl4j0X5knkZOsFmdHiQ2
V3lTB+/cdQxU5Q3xYUeMCsy4lNv1ly/xwQgdEYqYjcWECLxWnv3ovBw9QejKPUiEzsC4rLO3BAe4
GKUc23Jn+CdmBiP7SDCOidiwuOfb5hWi7MflceAEkrPrg4Dk5od0cbtCW6X24pv3rPH1hIzaRxxR
LhmVW0I2wcW2gUODyqP2TulN0Jmw2O+LtR+jyfAXd3IYFPksrKq8MeHDQ/vv2xnwZ6iQXCEGGmvz
mXBkmxwxKanEBO9lZK+RaD8aTyOnW+biILbMC6nBHz5bh9nd2wHD+BFlArQU3Rn4iYER9hHBYICQ
3L9XfirOd1DZ3sWLm4N7mx0kJF/WVQAeZZ1nb4iLPGIYgxJT3zH8BIFTKdjjjsIPc++cylfJtB+c
5/czQejLbweJ0Pld9+7srg9v8odVegOVBtSMYFBZTGxV2sTKYCSOMAIPE6kJNq+TZj82z8dOsDk/
O0hsvtxV9bvPofHD7I0jaIIR2D+Y7GXOCh0JQA/g2VkkgO85RXu1WPtxmgyfQPXl80FC5eRZdndT
hzdN/bBY//4+YviIS445MOntPoLd8twFhWCNpIoAjpMozSul2Y/Pi8ETdJzDINMvpAZmsLpdB2+o
3xg7ghgzkhAe2G4g9RIXjNmR4DaVCk2A+akg+yHZDXtxW3BX7kFulZN1Vq2rt9slQKCZYpLYcufT
THaJDQRbgVcDfs+junuuzn4uz35QHsZNUDm5OkhUNtZzuU4L4GvmLUk0PRKKQ9DyQYVNqIDcqDgJ
WRtkb1UceD/PwXm1WPsxmgyfQHW+PEiofjPxW28hdgQ5M9gheLdFJgpt44NSG3MObur9Z6LWXiPR
foCeRk6w+e3yILE5v2vXt+uHZ/jfpwAQsKHgy4ATussLTJDBWICp4VRJtYXmL4T6Z/Lsx+XhPiao
nB8mO/twl2XVkLTrN+XRDMGuEQL2ze4zMTyQkFZUqY1deqQJz3Xba6Xaj9DL0ROcPvx2kLvHvUvW
3fot7Q/sH4QUGJgH4z/J4kh+xIQSjOJd0cBEs71Gov34PI2cYOPODhKbizgBEp2+pW7jR1xRxsTO
u0GT/WNDcQBECRB6yPBMMp+vkWg/Nk8jJ9hcHGb288Lc+W8aYqNHNlWwL6jYaq7JrsH3ITaFEWcQ
FH2u034uyXcQ2d3BFI/DZAGQW/9z/aZbBTx9CEUTQiZBaCWOFINUG0G7WM5kj7xCkv2APA6cIPLb
YeagT/MmrMI3zXFSdGTDFkACvJvt52UUwMZAD7AiRD2VdDzfKq8SaT84z4ZO4Dk9TMN/FkL4rHrb
+gAB6Rsbg9+y42dT6wIVNzZYF0omLuerZNmPy7OhE1zOzg/S6G9ShJt/iyJ80PNv4NOAMiNAyh4L
ZybWBSprBBcEgbrbEmvxMPc2gfNKob4H0bM7moJ0mKGbs7UZknV2+7BKb4AQ1NhyIoEzv1RpUhxJ
BFmDx/IAiOY8V2mvkeQ7sDzewxSTwwxyXgZQ1vtuVb0tLpAQEEQRm++cFXsSDdhE0zAEAiBpvbVI
E3xeK9V+jF6OnuB0uTpIBXcNkQGo7757w5An5UDJgI2hXURmWtABlI0ySgQGJXj/AcP0fBO9SqT9
CD0bOoHn+jDtzyq7fWPSZh/ZQNeYeohkTuLRAA7k06CwABj1/WcSD3iFQPuheRw4AWZ1mMB8qtfB
w2P7BvYGopyEbvIAu1AAULLniU6MQfFJoNJETLjAz+TYD8Z21ASJT4eZ2/zNhGP+lrWblB2BhQe3
Be/qmiYu5z0YGwsDJG2f/nqFQPtReRw4Aea3rwdpWuDoU27Wt2+Yd94cfbIV58CMt8pp4tJAPOYI
IjKb+s2HvbllzK8RZT8mTyMnoDiHWSP4Jaxu8qwK37IeDZL9cFiGU7Hz8yekGdwZSYGzQUHAFrUJ
OK8SaT86z4ZO4PlymHTsPDdwVMBZmxyOc6wfHuI3MDCwMSgUZDym0SY6TcJhDgVZNCF2FWsTM/N6
ufYDNR0/QevcOUgN9x8oTYOQPybKhororQMzdXDU0SbfxqH4Zq+D8xqJ9iP0NHKCzeffDhKbTeXD
8Z2p7oa320WQ8MRQFQiqbn+pugRNCFEdOAG9BcdmD3NvzdDrZNqPz/OxE4TOjw8SocVdDpWdb6nk
4Owmg3JAiHrupQeKHsERQwpHcnYR0YkheoVA+7F5HDgBZnGoW+dP87anOzeFnERCTa3cmZeJfwPH
biCTIOGc9M7/mZqfu59LtB+a88eRE2zODzQLHYRvSKhBoTGoaoJjak8VGs/9TgWRagS0gcLB3PvP
ZMdc/ESa/ZhsR03wuFgepBJbQr1GGD6o+X+fqGGI/cPRAIkobIHnUABMmz208Xy2Rwrxw6Rb2/Jz
QfaD8TBuAsfyMPnz2bqq1jdBU93VdfWwQP8+KtDHAaKVcGYQjP/9Z0rLIDyD4GAhlKE9TLpL1bxW
nv3gTG5ngtHZgZqXex/nzY9Dw6koJiicqNk1brAn+weOQzOxies8kLOXSG09lJ9LtR+ol6MnOJ0f
ZgrnBILyzU38hvyZgndDJFGC74o1JttIcQg+SzjsiXeRgknw+TUS7cfnaeQEm5M/DtLsnIU3Qeiv
3zaKoySTNpyK2qviABsJNbjgdu6uTyjaayTaj83TyAk2Z4dpg67v+jc93oFBb1HFFN7v1QB3plD/
BFW2T5vqZTrtJ+LsR2V3FxNIrn8/yO0yh0h0+JZl6UQdcYhowvHnnac/sTZAnJkC2kw25Zubz4Q4
v0Kg/bA8DpwAMz/MsrRNVOOP3MQPtvhNqBqUZxC2KQl8WPnnPBoKnqG0BsGRnF12Z6LHXiPRfmie
Rk6wOT9MG7PKuzcMzgCFhkYBAlpv7O+IYlModoZiQrxzb9AEl59Jsx+T7agJHqvD5M1X922E/gO5
ASh2RlDRRB4MDOiq5zsGjkMrG2JmkPfcKrsJMq+Xaz9G0/ETtK6cgzQ5zjoJv+XmTQ/cAH8mHFpy
AAXb6jaIATxHCgCC6IGESNvDwdwHvbpLg75Kpv0oPb+fCULO/6f99P1OkI/9M911vZ7d9wHd13l0
79X724eWpZOLuxKlvQZqS7dWt9CcU9ibCnXoL7rtSbT5Iy+Kmx4bM/5lzN26qn99b4H+O0KcEoiU
gp3CgOb7dx30QdhcgioQxKEJHoWaXohjg3eUbXzpX99DqxboVUAgf8dAx0LEDhwraNNzfwmqtG1b
Ane8P0kCZ+Ufm7J+yJMBjk08Ltbu53dZk37Iw6yu4A+/f1dsv7W5OziNAlGOTUkxJKkglA6HWuH6
zfoSWpzAl/H/9ZoOh9wru/MmvfWrxA2SP5+txp4JYLF+OAHomucTmJ4madHDBCoSOlCpbux12J6H
thOktz+eisNKvpwLSgUhlUMo1EnzTQvOl3MNuMIJTxg+i3gyoKjQqQUN1cSgbUXikn+tot5XN0Hu
qRotUEEqa4RyAT6E2TGiqPTT27zMlfQv/IYF4DotPOOjxaCy5i5USIXpaWNYZbETJIpxlVR25Jlr
FaHhRDAr966Hsp5HJOTHVR3hD1GZR6EeIq/MaodkxNeKGl5r0gqrq3TXUrt2eZKWQXxV2sRvjSNY
1srcBSHSWodiIJXOGnJscBF+GvqkOUm8spHO2A5JN0/bMKHpiax55PJejOcKx7z7auVI6Njy01Cr
mhgH2mYyesEsWYwnUW0H1lWHrJBlM9r6nm0VTh1Hde8tZGLCanGPyG6f7tDfPm43eTGY0A92bYAf
f/zXdZ7Cv/ddXp9+udlNTz+Bw7htP/zDb0FSZqP1qumXNtI8/q2nfrKbnfrYXHay9182//07F1+p
NTjaFOF/X2s8Ng99pjW2Y3ZaAwpfmQS1AAEw6Cm3SVA+ag0JWa9N/F4KhgXCUFj+Um1wqHTaWIyd
RnlQG5sadbAzisGZ5+05pwed9gJHUJS7n3+gNjbFH8AdILADhZ8bArhRK8/UhsJtM4a54kulqlqn
QaB05JdUP1uTPbOAkiueKSdoRgk9kaHbIShIG21CgS9n8Zq2JDT3vWUTZRnWLbKVVr2Xf83qtv+Q
CklXyVjGxs3HugDO/ojHnrk3eP1lcqgHg7MusGyQ55rcYiCSpKexspc+s/N4Lk3VuW2PYV6O4ssI
k3zt22lh6yoLqVuNQ3jXW3WWzYQR1E0MHvXQROGiblXi0NIqj5s4Dy4qFWWWEyUed+rBFLPK98ez
ppLeZSqSzv1/uAlIMcBJdxttmhNOVhAZVtC0Hu1lOfZk1rN8nKdWylah7IZPJUWt4+FY0pmVDq2D
UV/80dmNcnnuDyBfaPcfREb6D3mllEbtGC5sOxjnrYqTVW+38Vy1Hb5Ow6aeD9lYR9pKs3CrQ7bm
dA8QGws0fQjgvCscPFLQFANM6MuHoGK0aQbZ2cuQFp1r0JjovjXDQubRtx+v1sYU/WWmTVeNTTEt
t9VksXiLq7TAMFNLfbQc6hLAE6o8NjUtPyLup0Bsf/SIbZ6g6XxQ9wG11fCIbyoUX94ZwVWWpVYC
8/mh+QgapdJj49sQGPjRLHvWj21MPLRHgtY60Lf65Sy2AXWRdJZaGtKFCwWrVlA7XMaVuv7xRGTP
duUEeImEjQenYKdKIfLhoEUHz+CSjDhZjbIis8CGZ2YYALghpSbROBCVzvM6vhxark6LRMQui7B3
GTTZeJJyXn40g7BCLVpe6QKHqNUtpuPSTwrvOE+yYRHCs/mp9WU2OHREzNJ+1I1GMx8m6QtGZnCC
LVxWRFRfOjGGyx/fJDRamaIGtQb33dqIVHCYlG8IzzPV5xEvaYLR9Msuolinft6tpO9VK6s08TyP
K6IFzb/1ibFcHidGw8MbLZM0auYtLup5XBhzXsRhF+o6o24pMvQFkzg85/bAvsouTb/wUswM7sgV
ttMy0aZLsGOEl1wTFNvzYISe+nUb9J8CPyMutJMfFrE/x1HrfwV1Fi9FzTkwGMKXbZjnJ2BdgmVa
eGRGfREurcwenJyH6SyAbkCLiubq2ng8WkVWlLoZLoNal753E4DhcdIq9lesGNuLIsFdqdtRstNU
lcmi9QSfFS1hwFmKxhGNyBOnxn6+jE0ef66rzEnKLNFZOlgX3C6G22EYKq2SoJ75cU0X3GNRpSMR
EGeMC+FacmQfeUDRddFU6RfpB/G3Agd5r2NkD4NjmyDzdJcjqvMs6H+XKotdmRKzhJMjySoaov50
LG1xIZJYubUKM1vTNOwumjor/8yihK9RWc2s3o6cwIvvrNhSZ1aWWC7zQ39mSXOcpgKkFricxcRe
9a2Vnede4WnSZ12tfWMsbckMiGN0ullPN0+iwgFmb+kqB0KHU/oHD0SnWR+glR+n6SnziuGTlcQ1
gatoPMeN5SV6aAMyQ2BfnCjt6ILktlo1I6Nr44nqQwTrlK1q1NhOKSt6HbN5FhTwRLRJrJuS0nVe
mnweB8RyadEDo85JZj5lQ9U4edx3AE0f6arP/WU3NPMgoB+JlzYz0G3tqk7yQQ9WXyttAnJLDWBu
BC4+DiY5Cz0eOFbXxm7rJ43beLHRQVo3jkHouCCRr5HPmI7s3r/KIv/M88XXoB/QEt42gS49PA6z
yIgvQx2vSZplbmeqyLEiYX+uuafm1Bh8KvumO854bOu8HXsnRdTXTVRaum6Rp6VtBaCims7BaRY5
LMr7E0v59iKu+swZLOX9YRXBAML03jwgMXOCmOa5Nqhs4eFqO+mCGYrnoa9E5kZdGLqNL8jCVJV1
wsc8P62BHjum58M66ir0Ec7YSqWzgSuiEYmKizFHgBA4EuXJMGC2CrI+WWIaoqXMYbsIa8hRrO2S
jHEzIx0JdCCDUo914Dk9irIb0zL/98jDza2Q1fA7bU13nCrVruLWrnXrF+zUIKtYlHXsOdxD7arB
sL+sIS50kwyDTzWKZIVXWWjLsXRxKdJZivxU99bYf2ItyuYUkWCFYr+YsSRnTjQ0nrZpEy6wKLPT
sM/BbUDgQfAcfoyyJi7cUPTlsV2g2BV5MywsoSpdViiee1E7fGtr0+XnaPAT1yuAFICDgbTJSewW
JFVu6IPlwKOnNEFNMUNtR2Zwx+ZYiprMOjPELgnACxprVH0Z7Y5dENio50OIysaNvVoEGhV5e4cj
07l2gsblEEXmJpC9Pxd5KD8HYZ2dZlziawsBv0jyIriI4w7YSQuUL887pIVvRyBd0pelbsB1nvVI
xJeJz8rfo4jGbozGzg0t4IUWL4ZFEmO66lgZzwvfbj7ndZWsypBXt6MVoGUSMdA9Bm6yLIB+iST3
jkebgVwDLc5pMHrHsjJguTroCelAy/TYjfKsmNmmhTuPw+DCRmnn8oaSWVmPZMY48y9GWXiVjtkI
Y4idVF98IbjTGAqSxI2NFm1bwy1ZAvu6pnL0N64Xn1E74BcYFIMzQp33oqjJuESRSBxbNt4xcBXu
FJ6wNfBIc9xCvaLGNBi+AQduP4etAb2ek/I4gm4xiQZuQxYYpeXCyyx+UpvcuhxggsC1ErC8oydL
EHsI+NfO48bXngjqSyQL+L/Yby4NIqVrZIB/R4qfVDGOFrIt80UVkbHTwBfpCe/Roi5BKWDT0POW
lmxeBGW/SmMinDaJgnlOvWCWZ8019izidHUdah53fCZD9MF4md3qOPDbhSnaIVjA8sv4xjBVBqem
SssWnmbwkes+awZdpwa5hhLjndpeygvQrEPl60wRFpz3HenTETKOQJb+67D+JMxFqCBATx955V/C
XC/rIZ681t3AnddqiyO+OUQDebRNT26ozHj0Wu/DYNCZxkaEw0lp8OeevNZNSxsk4CU4At4WwYER
PwW7OPTtwIhKGKYgAQRu8N/xWiXM/4xyM2hdBP6qgGAcwVwxPKXc4GkWleglOR2hE4g/LsLKH2rP
zQnS6VCdWTWzZ0UqE9DUikelBh97/MMiQAocEuJl1RbWqQce92worXTuD2XuyHysznI/WwaGNseq
BBvEElucQHt066rMqgLaU/rWSR0qrAuWiqtWFf2nSNl1pps8sha4KHOdVlHpiKoaNPw9PCdlGWba
bj26iErbc0DuXgfcX4LuORM0NcfEZoUOSu9jN5YXfZW7UISBNAMHZllWBdXQDCV2ZCKOMfNcr4lt
N/DL24bjzm2ionLS1kSOodlwBkEuf9bVyO1bdBNYItRlUlkzL4rwfEDjuAAzApvOJwsr49kXe2ij
WQUM1h0TNkt6c2Higc0sYHVrQ2o6T2SqnIIXZklTAfOnuNKwUsytM/CmgaaEl8DucjfFeFwWQLWc
Lh+A2hVFu/Tr6MIMNnLKKh5naRli3cALkjRDBZ0FEGZ1/dDiukubXrd5Uh3HoTwLsO2BTkwvN0p5
VntyYafNsmBdrL2EZHqwc+Mw8Olc4qGFFUbY4cHwmdft4LT15iaKuHbrhnpuMjS+Y7glZolq/kwr
26V9nx4XGQ5PChOCy0H6WT7KuRUmxZyPZeY2sbB0CD0BdcnF0vbs4xo4gqNiUuhw9KzPAw1zTVHD
Z1VeKE2bvp8T5tvaatNhRfIgupYRxBMrrFpXyq6cVz3mc4hODm7VI+ZmNheaK3/RN4KBFhZsZuPo
awHezklpqdWQeakDL8Yp3aYynaaJvwhoI4GlFKWbJNYsjsrrvBKfVT+eRqST2m8Fm1tZiGYYjcFC
Ful65NHXqKzZIso943RRl82QHVnHJbHv2GhF4HLY3IVn4jqpei06eCSU8T/aeZTPGz8eHOKDBYv9
2mkVHh1WJUjjmq9KEuGvAxuxE5vqpLfiP8eB9bM+UMUsCqNhyTNwrMcxU9pK4FkIs6h0JdCkZTCy
ZsaCoXdQAr+LsfndqurUjWXvuSKrWqfKh3KBFSCYQzpsLqLUzD0afTJE+GcZCtI5VX/6doWOe1+W
Di+EdQ3h4bRyGhEwVyZheJm2sXKySiAdxcGwKELbXKOsVy6cqY0vR/De3aoaz+AdZslcRXE3I14g
5sD+UhfODchZ1m+sObHQh1CYcYbGOJ3hSgVOw2PiBjWNdC4jscJgxRzgpe2SEH9V85acVBZqXIsE
xaeGU1hF5VGXsEg6wHXASndpqRHPQ6fiEfo0eAzp2sLglLXlOK+DQjp2M2Jtxji7ii06fPCKBh3j
uuq4hi5vQeh0VhzMRKHAMa5T4TRJFs/oUAE/FqY5lVZG4YvWKbyGJlnksTi3WPxn2IrAiTKVrNpS
AjdXreXKEdazGCu+lEES6ZCib70XKLfvcn5ctCMBP66+ggD5qslacaxGGWpm+KXwonLWIZpDHKAH
ktwlwmWshxB4aUPf4eQyHPoPQJU/JE1WA+0N8WIIrbuUjcM8MeOJqeVp2MH3K3C7OjEMOmNZNpe+
ZZzUVIU7eED7A2gprDEL12Xud9pX41WVk34p29jXSSwt3ammhuCWGmYkzIlrshIeKV+Ys4HIeZOS
tV3SQqswok6bVvzKI4HvpNKeNYOlEWy1Rc/Ku7ZKOi3HwTvnJqILlGB87KkknkcJaWfxUFQaPJ/C
7exULcGPvcgT8lWI6jTyWbSqeP9ZdZXUMhS1kwxUrBoUZte23X5JPKDFRSHvRNB1TuuFtdP54O3j
5kSyGqIFihyHuUmBz+fJWSIFsHvzIQm8zPVooByvLL8Z0yA3tJmn+djkC8aa0PX4EM3Krk5OIV1g
Fqw3SnPq2UB/M13R4Ks9KPt6YMMSAiv4ZBSbGAUZynmtktbtFcyYjeN12bLwQxWL0wiDEeotD1zy
zob9jP1kbhrONUr5VRGngSsgZnYylNXKN2Wh25ZCdKZuiAavH7lBWoo/krj/vfOaZikHeZs3pNWB
nwTzhtTdos96a+5nEBmVaWtf1En7Afky0CVjG8G7s6KsPKfmpHBS7zKPxnzWiXDel2GnQaElKxxY
Xxq7iHRp9bc0LAjowqZZqXY0oGtCMxs8TyxB/4bHQcu6hW+BluuUtSHp4EerhNBFOFI+92VH5yQp
qNOzAi98GX3p2pCvRktdD3UFzLg0urD8b9Qq5HGSJd7cksmoWSHwnOdSzTBL0bEqENE5A0s+glad
G2Fyt1PDSLM/gY1n9ScW1l4VwzNrlXa27DvIyxROX5cq7z7XXptK2IqlqKIEfLWkS9UFkHa7K7QE
33ezyfIo5RVdliQPW+zIQhDvE226jIpYD4OplD/jVQ7aO9blWHRhrDPi8UvKUinMH3nbZ2N2bGhb
SduJcqUk1xApCa0AAjeFGY2BNvT/pdffeynlE0umkL8HUvt9er0tmXhZrHyfft4OfKLX8KhjAd1S
KIe6gU2E+iGVvMkyw2EpCsfYoXU0kPAneg0cGtpzPM8yP+WEwH0kAhgxvFRqk0r6O+waUqcv2DWH
Ynp4q9smOgpVdEDk8SQ0aiN4pj2vtE4Yw+1HxVk6G8EOrNJkjGcS4nouGltySRPRQpSHjTPcDvZK
YRW4fpx310Ms0hNakdTBZa2A66KWa+ChmZPlOHKkyIJZXPuXfkGXLK5b7TGTOIxln7sm/tARVoNm
8pVjxRCXwSLqHa9itrZTCERWLEY+qJKEXEFAMNBFQSCRSv30nHVtdZ2Bkwxmpmbu0JjkFlmNHhT9
FEG4nBZ1qaXXfBzsob6McsEXZcdZpmnUpJdhNDbHwOsgXiSDttZ9mcaLlo6hGyVZfzp0Qq5Sv09n
UTTWx8x49ryuGupEcT4K14flPDfCIr3u2OBBgqkvUi37kgZ6QNmwHJFBM1QwDxh1yU+RUcskIZcF
wlLT2sZnaYxPMq9P3ai3G9AkEJCJg3jQZam8eY2K1IEHJp+pDBuI68adDrvS8WNqHAArhZANg9wW
t+RxGkXC8XIPMvRMFvOe+D2opAw6LDu86v1ZnIxXJc9KtxuCz/aAyacu5WLVM9n+keGc6KAqbRcN
NPfOCzMQNEtyaM0NUUwrwOikzTw6XmWGxhA4C7tcWTdx0mM5anjhqjXOG1BzECzP8mp0gPWwVlsM
4gwastvDZUkzdW77NrJAXZe012Zoy26RksosieT9QkK8MdMhZvKiT7P60pI1qjWQiRTC2WqsaKtr
P+SnMjbIiXAfxjMrHq0Ywo52muioYfG5NUCGyXKttO/BM8y3+i/fqcN4qx3hD210ZbHVnNLL6o0e
3ehUs9WvdpWHG3Vr6txE3UevjtNFti0qgIhP23Zz2wtQMy7YWJj60q4GMohPHWoqdGW1gwCNbUGg
K7WBT4OTQ+aIK9WHiY5FzlF/Bm/sHYpyDoYwgxBMgvCXHFzDj11fjinUGmQlmYOjGuUOVAD0bgh5
Qc+xmqqyZ+HQWp+DmIcQrBtlCtEVkfZn8abORGd2ectHvxzdvCTeZZYEUBcA9SpgxKO4CD57PIvT
cysaCHbSYkAXY9uJdp5YsvOcpgzyDLh+lh0PEQ6WOQTVZ+Eoqe8A8xqujBcAkaSW6b/EYWLHGvIb
9GsZMOImfupflMFQXogyVLO6LQpHBDjrFiAAOhtRxWepX6JZnyXjMhyy4oOoTPYZ2GTfaFliBjZ3
iCqI2NrYrEgUeatACW+lCml1mle1BOta99zFFq5HjXAmAXLg6DritB403oTiA1TVl00rsw+lKvyF
LJkOcMsvbEipXHtJ0Z8USUE4sAp/3GaZ/xtv+lm8adP880cG8WVrridLCmVU928/3NZWQZUEdG6F
l1ZBmRb0EbsPKu0MIlyCIkcG9FzCu1+fl1ZB3SpURkJxAVhSBjVZkDB9sIfw56BsCG/KLeDXfyPS
BEXhL20hg2w11GdBZRVYbKjG3FR9PU8TlsZvTGrb+dKSVaajIciv7JjU4cxXdjoLCf+9S9v2LLGK
ENRP8Xvic2uFOnlO8iaJnf9h78yW60SyLvwq/QL8kUAy3TKcUedosCzJviFcsgVkAsmUE0//L1zl
attVXY6+776origN6DBk7r3WtzbdWkN8n2l3n6iuR4NEnmAWVE06tCPbCarjfJWOf5zcCDugdaId
s0an8Rxdh1ZxeFYAkIyePiV+dwl1e/EdvS+XocyXKUgyibU7bZWMUzU1b5LI5oqGJ4TjNECV6gU6
TydeUxN42DDIehYJuQvdGf3ipD8Jow0kXZTT1G4rXfM2t4znnV/ZIhLxNfLNXjfRkA1V/5bw/qJd
9VCaoE5pI3fU4xdp1zvK7Bnl/ZBNzElN3XyywyKw/qyvwcJPrXJfRRS+jHbeiRbKwtTV/nM50kMz
xWGqCVY0MZdr2jvx1V38F67aTxGBdEYq/UAmftnOwNIBZqC8fWMDoIsZ6tLOb63I/Q7akNx6C6XV
Y+Xrh7g3YRZDNzhObfKqS57s3ZoeqsqeufTEccXrWuGNzTgxhGQ0aE5eLb3McPMY1vZBD/Sl9vmp
Mu2naWSfxBpco9qfwjSkc0HxgTQFXbrYO4pFc2f9ZTcmw4g9jp8gc5SpWWp0W17FUk/gRHn1VKYo
9pcUhVZdNDxZMukocV6GxhaVs53LuvskXatTYlfsY9DQYMXOxUDxDc643sHeuls8vYdZfXZjaCyO
IuchEk6meP3mt/i2wG0unJuzh4tziAV0NtbgEwpqn9ZyKdN2CVs0lb6T8xkHUk3M8ho2yc0UsJOw
69NExxKypHnsSJAb2+usr6clLwVmoCmdFK1nXmOxnpVXNRmrp+bKx+ilMeQ37OK3iW5grmiojN5y
WAM5HUajHtcxODTNAEFu8g8VWqDUISBoUO4tqZTrORS2LrTG9YRy7J+SCHeCWRe41l7np8NMnvrK
fU18WLadmXrs++3JjdTjOMlHatq3jjCbkVAsuezMo1+6dcqbZdi18GGLNXTqzHWbJvt63t0+vGL2
2gt8NLbDBKnrgGlFu2X7OXzOtDboxbUfvjTRZA+hwe3ouOY6eM7wkZVOkkWstvnklOreD3HbtaYq
MyihQWaTRR3GyKrTKAJ1nLsw3gxn5xYaVFugV+tue2ewO1K36tTV45x5Tuu/Lu780aopvHFjPlS4
a0QDXXXi9cBysAJ+HvFVfyojAau6GiBb7xkd+yfel0+dcUKZr3ROmrTzmszU5ZX2/OPkg/zhpoUi
F1oUxE0+gEsqRpjYLqzhMITeY6bqFAvgPWE0XlunvusFSkrt0CfhuFU2QwMolAw+md5Or33vSTyV
rC7aEAJ6ZFk6rEm465pO5p4V5R1kQdjpPW7/lXmvwhVDOo8d1GxFstB47s6PUFDgryhTueI2HEsX
4rRH41u8ulDujYebzvLoJXLCq/RGfSzV9Obo6UxDjskaf3Zhd7/DON9zbn9BgmLgvwkoXDz6EfzH
7evfwR4NC6lkmosDVSgWfTkuWRmbaxOMl7V0w1/wbn9BdXC0BBsaXDq8PDMOf0Z1qJZ9aKP+UOFR
B4vBT16LRiD0saD/8+dCo/idDwLACR0kXvSMd3Di9ZwYFvDTkXQUGZ+Vgzh4MOuTEqvhthwzV0Ph
noEzHPFvZPfPx/zRe/njmDE2cB+JxO3/fzyXld8ndYy6FWRVUEOXUI/C4MF2fHrQTtBm2+dtW6h+
M1a3fz60j8TDXz8v5rth8r6LvpRu5+O76zjwSq8MIO9h7iYfXm4X31l4n9tycUaPxw8kMa96NmoH
11mdmJrx3CbQR6favtZhidt1PctKYdf1g0OSdED45FR4sT7rEMt3HEKU4lDfwPxe+nDadYF6MF31
RIK6y0NDrzJuncwIkeyDQAwfKrzwMaMxlod//qR/cwsBmYTHhh6cgAT96cJ6bZN0wqNwo7x5RwW5
I8l6163T+IszGvzdGYWBtpVWMMHQhPx4RhPtxgZfxL2atPQ4G3Nn3YYWpMUi3IcJy+eYX5bK7e5b
Ze/QjnX3UPqajK7V26iwLm+lCuMoIFzPnCtnBsKg5aOThFd/Uvs6xnIfDE2XVVUd7kfjmZcq8Oy+
q7yhMI1tzpJM80PPzZOZsO1Lr6EnmGwdNMFFnGnfvJUNfJOet7iKJhZ747C3UqxPcSV36zJj84aM
UNvgUNd9k1XdWqbgac5QjNvMk+tdZAG0emDZdkB8Pk4BPI7IRY31zxfsb1YYwLwwJrchEbBGf7pg
a+SIkTp+f1i1+7WcMFjZgsELU0f7h38+FirsvzwFwTZLF0pehHnI29e/ewomzzZRS21/CLh6oHNz
6sSvFsyvT9IPUCM+SriFCbZ/Jpjd8+MxmnrkS0tIfxCJGnZzY7yMluvrttJDWrX7ZSpP3KOHxPGu
ukzqIurbk2PK55mx3+JQ9akHaxJaLPMPimETrxOsToPtLq5bva2h9ouobPih9cN1a+J0Ksk637RN
WMBYfR8v+M8hhM8jtbDrAPfrFDTfko1ww3beBGHIB72zl2aA4+A1b0GPW3Bs+EUZfuJBZbM4ZChQ
XY3q1x2yvoeRosjyIHqvLmAH44Ub/7TD0L95YnEtMMAVgQKC9yJ5P56w3hsWI2zXH9wWjYKquyZr
FokK3uH4zDXOQINyC85kfIXeMkDSmki6ut3twnAvl7wvnLCXO12C0FhCV+SyJi+aDX4eE6grXIXX
UkZwf8rgWicesgITVqJBaFjGzD4RT7+uM0mbqHlnfFSHyYgPPDlmz2vyZFGIpUNZD3u/1ftk0A9V
EEqgM7g/6YCFbw6VThOHsrwr22TvBetTMkzqd934PzLAf/OQYM/Y/reN6/IQefnhxtXVCEteq/6g
4z5HiWPSSOPPoUSm5VD94ooghYNf99M9HGMXxrLmYnbbX57JkfrW96jsgczOfeGGcNfjkp1K7FSJ
i+uzCtySq0WDpDwsUxDOXpqqvYQcBaAUZQhCMRmyBkZdkYTQZZoWkHxv499A1Nw4Kr5tE3iQdYJq
3/TCB8Y3v3ZsfTCtPXfRthnjNqt8/qnUW5WqvYyt5DJKIG1GeBnK1UItLN4tuKRf28uVGj9vAnxj
MvFT6Cz4iUGr3VDKJW2Bah1NbO6+NkFlb2BCLFyceqkfmwWNZAz0J1tHtHrBqh+npSKp3WRTXz16
3L0bnebk+6jW3EjmTc8trFH4lh3+S6m2G3KQaufSaS62x2g2wVVE+jGstgYi4A6ep8EBDIpqiZTs
YkbgmdGA756c4GVkAR6xpRxvksC8TsuSa4kTDNHt0kCbzRKDUpy29IXV6kHj7daZL8C19t3JUey0
doDBpgoP8LK0JzTF+67EztJUCjcmno5QL5fWDT7Ws+5P3A2ualY5cCKbbY2RWUF4abCUZ2Qmru1C
Xzw4/L/Yj8O/ebxR6wQbfx/ijvo5wwCnj40eDbrDHNlXmNYPM8G+p9BmlQEe663++tpqC4i5uwVM
PRhpPPN9DaRez4CuGH5s7PycLz0rEnAcsZr8KG+XasyAdvdFYqQ9tO7soEHj8Iwr2hRAb6vXEWz5
ZZiSOl8r7IvLWifweltU+ZF/9RysMWyxT8pHuUUmH8obaWRmqoWnbYzKukJjiP2w9mFBI9wBzJnJ
x0VhBQXm8TABYIEB3V6UlA80AHwo2tAUzcQBNWuw3LV+ZCXgwc51VjiX9jWc12E3DctDhO4A4n54
VdhE0GTKRz80d1s1v0Tf9tf/KWy/UNiwUqKU+HMn+gvQlTdAFprX5V/i7V8Iucnut39P7tucp99/
/lsaKUSiOMGgSqhm/h+v5/2ms0X/h0wjNn0MS0JIA4Lan8bT1+m+COWj10B4A9cSX/pDacOXsN/B
lEJvFWBMHL70X6htX9f/7xdspGcDaG1wn/BewdD/akx9V9hYt+cuQBFy4EZkXfXWVs6tseWRxXHe
6/7QNeQ0k7JISvnicidl/vyL53x7UcEPe8b2J/h4cw4yW8kWuPmpHhZBCNAiRm5EACu9lvTFJsPN
rHjRgxPbWCCyAIZNIImltC0vw1CBrUShXmjvA1WA4Ou8h6N8IStoIoG1PUHVE7nXces+aKBSFz2+
o6oNpX2lBpuKqKHUQR3hHxmSFtu/Wkohsdn38yr2TYc+zilskByoWGB4VXDwR6J6m65kETJ1ptn3
c8JlZv3+ycZQ8nBPHFDUp1DyUur550qCFYLBdU+XGYBEG6dN7FywbIFiWvy5mPkNdeR9W/cSCn2F
kiVZ7sPkg+s7yDVFn1Zg10XHXFAmfkbDKOvGJCV1XUjRwurqsknyBwAFj2zUU8HnDtva8FFCetk3
rbyr5ggtaf/biu1pYTwboWPuwxV/BqBSsK59/9oZSvacxYDaiX7taZVXoZxv+o2BaQkUyHDGwdZd
w/3bqmPV7wme/y0uv1hcvO2J/6fV5SL65bt3U20Lyh8/88eK8hUHBTy66StwjKG4/9vKxhtACcXz
5MOSxogJD9Xet1j0V1IUX/LwDt4/DPBv2j1eYb3NcMdkaoLeGdnI/2ZFwdrx4/OM3RqjK/zteQb7
j3Xvpz5mWAX3ytLWt9EwAHZpnc5hqa49uKFjyC3iANzvd5JXNUK+MA4vlYeyukVC9vNcxqtIo6qD
JhCTDY6u17HrUzFH4es6eUmBlFyMRxVW2o1AfrF9blY63sD6JJ+ZX5kkdSWHwbVZ7DbvHIA0+8YJ
xftoWSLvCJ8VGoXxm0lfpiHsi3rhBpij19qU25BfBjehmStLdNDWuSHSwmOYhrjKXNavXj7a6aOS
HuQLr26PVBliM8ti9wv0Exmk1q8oWt4Szlipe0RCKFiyS6sQdJKtjA7OJKejEh3y1VPTm3s1OnuP
SeRhvORZ98aHedcuHdZhsf1VdmXPJgAG60t/yKU1N3XiNtOBre7kurnmbokiF1kaM6fR14C0u2Wl
PdFOc7Y6JQfjhiuPs0xW6d41W76asnW+mwfNwrN2o+AVZwQ6/e957HXLZi/T15x2NFWGI5Sykbc6
NMN+ioe6LTzj6YtgtG1oe4haizka/S5c4w4QjaY1oL0Da0wtwInNfFAyOq/S9FOyZgiGQK4odM0l
KtI0qSbjqaMLEz5R51YnDHRXalzspPwIqieKhhzOIf2gfM99mGfgbu2YAE5K+mhgbwlz5zdbogVD
PdbPQee+i7rS3YVLEyHDMURl9DLoVgL67BJ1oyuO4r6XIM2iiZd1ZlvJjg2FTlVMLb93XTEVpOmm
tKy5vt3eH5uSpmG4LQ0XuYUKljmwxk7gGEVRVWTdrU3D91ss1W0G87CEkgIbA4cJ1R95K1TtC5Tf
eIloRn2c7cxjcXkgPVFL0foWZIch025N1vmT8Ib21VtG198lfA6DdBrXOl1iIHJwYNkEVWhO3NPs
LwhI+dDkWQcQ90B7+bFmVC1oqmhwB++7CWBADNXHaqLkXDHa7ToTOEAqaJ9HONylDf0BaRTX3Pdi
cfe15jG7pW4Zpd0Ya5lyxOTOnouKNdUeCv6Yh/1RaRJcQVsxD1ZLS2/CmK2nvlzRSiO/n3NZf8Lf
yHYx6aAltdU1rGfJc0nDG2iK80ttePmxnupkJ7pV7Qfm04KPvD9JNxres3m9Bn0U3G939m3pziRH
vYQo8OheVhbZtEYfncX+EOxiYGlIK/oDeRMunHQR8OqlGhroniPVN0Lx9jC34QB4Iaz2jCm+LxuI
Y+U4zJ89zef9EE7Ju4oCg4bS6t3EPHpaPXLbo9HIIqcMb/iqgpuhGZ0DY7NGnFDoGj6+0Tem8b0P
XWCNQSxxFVWqW+I/hOh1C7ef/TcniusOqRRZ7/jKliMYzdcwpkk2NeUc54602MChKNB3g69NnXmR
Eq80ttVjwCjaRsGn4LelE82+T+YZv2Nwji2wugz9o5OOUrVHDevlxEHJZDFjrCgVMzu/r+KDCVDo
6KFXcSpDw3ZLULm40eXSnN2kRudRTzxrcX4eZzPe47YWD7FnbxJdO1nAQTU6UQ28OvbH6BRPToMG
lrbxZwNo6C5p4+agStF/RgglyVtiPVRXHUIJhRXgai1xj2XIHhA4AU7tK5Nz3N3vXEeAxoEU7h0S
0OHIsqzvY8Lc3JqgAsoZjc2VtZCshCT+R9ECP+1q6YCLdSGIIKAUfAhiDYbcHdYHYRK0stGkn3kN
oSfwmbgAMeRzqiLz6pheFcrzlzcwOk7Gg3EtRFvPQE89/8Xr1+52dZvkVpl4vbN9IHZuWy133jQN
59LR5F3kAgTOZoRQx50QcwXYfCSf4kFOOTVSPDBMqFgyq2s/q5l0Uuou1ZtZUbD2qo8++N6yOvmK
W6tYseRk9WJVmMZVrfMe+atjrGEpRbEKL96I4BKeSH9HK0BAFXzMc6yD+iSSabgb3VrlC+pMnNmk
tl8aOy3vAlWNLANZUuczse0IvGLustKMIbQ55R3XyVqZUW/80nWNX7hGILsZeOJi2IAEoT9ON2sv
9H0bOWByeXIZlRc0aWSbujz6ocMvNXERlfNG9rGdlfcIImS4RENs3xHtAld3wjp5oIlZDipezFGY
sqGpKClo27oht5Ma+HOXiPG5ivvprpdt+TTwEhIzOJO01vH63p2oBSgi2N5OyhYl0uEpAYRe56CU
iAC06ZHlCEpFDWkVyfcgE4hNGzr3udMEfRYGcMxGUpO7cY4qaJhxCQUGFtqSdVzbMyinjmfN5HoF
yDgf53HRL9QAyAwU9G9rOrWxoOV6chs3fIX+SpxMlH1zVy21zkJGkme7BvOB0BUbfdwTCeatmptd
2KDwj/BCxMcyUoh8OcEEOrQq44bmsTY3chTTbh4gd/2vOP6dQ/lFcYwo1aby/OfW+/nLvPzr369n
+Dfc8sdPfmu6I0zsgMGK7hmNLbQj/NI/mu4Yg/ExcjWmAC23lhuwyp8lMsHLW7a6OQavgflBG3jy
relGq45+myCgnxD0qGHy35TIqLh/LJEBm4aRC20Mnhpm7/k/m6OVpbpFDriGfR3Js4j7AJu8N8xn
33Y0b+mCGoZLH4WP66S2q1pUI6bB6uvqA68nB6s/lOndtCTTO7yY1oHi2CZPTby0+zpxgIw1MhFn
YYIRdGC3cNgjdXAE9BFNO8lkuWaBg7IO032CNkgpD8JcJciiBkNnDmNJT33MpQIrWE1p1cXVe+xx
SAqpAEmMJGQvidZP7txCr6XlbN+vAMMyfCS7a5RD8oUyeV9p4Z4W0Tc1lNp5Cxc5LeKxTjk+BHZs
bvAj7oChFBFKAuHcN+XA5rw2TB8mfxSXVds+NbNPnsFSqzPziX1EJNzfgc2u77xkhkOerNsnRzRj
LrwubMDssXYHMxrbSq1t966qA4SBfDNkbMaXIzK6Z5QZ7wUXwcZ7qktM7S5W7ZI5WInySglVpXND
l3d8YNFdKVz/voQyaVIRTtTdCSvxidvYWfNElgksekULb1BuGtqxzfE389yfF5R8IunQ0yPZVBr/
WXI+HNymvomoRcZU1reIWqgFlj6hbR4BpAMWo2kK5XGlyFlPmwjboxyOw3VJy245JHpD3mdkf1PU
O27hKIwngu/sd+k09wGuRyBv1tg7LIx8aJgX5BKfpUCA+KnsLTklenpvkTXLEqCxHyfN7MlFDAbJ
PQDEsOeKCmRB3rKqephp7/c5Zim1l5h1gBZ6pA9wlrs6wr4vQsxHmMM77jtl7tQAWMup9O6R5mNF
UIWgdtfhy+KBZ4Jqv4ZFOTbV3arZfDIJ5jEwqBnwuM0NpldA43bDMkfWr7yHzfRSzaLPAmCHxzqc
yuqsF9Kqe5NUYvyEnN38kehRvjVMufdhNwTnbWrOO472JneCXt4E8zyG2aI6nDI9dNNFeuSjNlRe
HVAlhafJF9p3GBOhBSJ8oHGPilGZtojk3No2cue8m2z8Afu2fFwdKTKmyhZlKGZWZGsnZYf9QQZs
V4agNLO21/pjXSHznrtWNhhG44zYLfnWMK24ykUQLWDVoFqTeyVWQDjYwG6GEU14Zlxb3qvBu9OB
+2Gdkw9kksjh+0kxRaQbDknYDAnqnXqc9nDTvT2pvPAZcwAeq3L4QjxZ2pRF7VAg+0sOQatgi9Qt
Mo19Em+sUOjBWcbagd9QoS+c6+uMbAkmcuijcXuIWyKktclkNWvvMifzWu3jEqAKohzDh65xBvkw
LTbCnzTvmCPLOwWsDU0JHy5W+SqfVWh2kiR7S/36yFEzj/fe6sXdQZYu8FuQq+zMfcJ40cwDAHJD
RHCZkZ8pIl/UxxqNWjEO6GbCyHFydwjjZzp1NkiX9dyTyEGWca73PG63lLXn7ILSomEkVu/6rZkF
KcZfTOCjv4f6dY6baEcBZMNss66EOU55yicW3Nei48UQcoXMHWrzWGHoARs7BL65D1xXymGvYOVm
yu2qi1aBxhlgW2qnJcExWOLpYsjiPOkqr2ULz5xXedfOQwuXRMSFcfxux4ZzaM0LKLAwF9PsHc1a
rkWA7zq3AREXt/VHZLipY4CQAxAmCL4HfnTkoYqxUk3jvZ9M/iOMtDrbVNC8DuBhZHZY7b50SoGg
Wsv5h5UBUEdJo88BdTEqaFIfMaqDAfuRNXjCKJl2Hqa8pmZV13at7BvINcSDVBTtkHylLaJTA+if
cn6lZTjmYVRDIq3D3oXwQOSx7GybCYQXb6Adftwszx2iT+rQr6PGU1oK2BDLoDUCdF2zvHo9dpsC
A7TnG9oByleV+66KMLzGdzpybsgGJvYx26Pm7FLMeznMQ4xEIzbYoo/A2rm9gyjf1JMjscj7lwmv
j6FGshEBfXIOF4wsgKgVo7Ii3o2M3ORs+qgpjNc+lOEKlAAC6V4PyRyn5YZgNlaK1CJumHYD1l4g
k20OAX08jrAc4XRXfMyJ8e8mV2SOMJ7NAjyil3qommtDTJzxFjYbUMAkD0CAn1Cgljstx7PpuhGx
RDN/DsRkwDkMumBtO9wsPmTeFZPujtOa/AY7pztWwfR5TCpZSK5/6zq0hcS1biEltht3qo/xNFcH
qVsfbm98VZjbg0Ev/tXvkLKNpQruQTl2u8mZr5VlD5LMzr2u2R0wufgExtDD09heq6hbdybkCbbG
pgow2kHNIbK0MzoVnkAfDxTyehOy/u8pR+ZPS5zXh1E2VXhCU2rlxc6kEoWHnXNKvcYgvLcQ30Ia
p6AgSRH28UqKukyG9R2U/8R50bNnbN5EUbzCJgX6QRTvYY4b7rZIj0aL69rDEDTvgmgKWb6qFaXM
zFt6VYid4rYKXKAg6FcFEPKp+2KFaxB7k4hee8Jz6nxg0/rsD9I8d4KYU4T5f2eJ8Pd+tI5GJLaL
gJe6lqsTplZoLP1tj3Og6uVgMRemcDusmDF3wk/Q4YDOCMlOmHYm/RTj97uHeJVgNUg351ArC6Ad
GshkXH0ePens50UHd7ONxx2iEWDnpgXpvq7H8spHHycIiI3Z1aSqnhAwGeD5YzDIhLYTRUcHQ7uZ
VqqQywkkhutIUA/Y3UASQILxz9Mgu7rAEMEBnbhnJWZxYOciu2DG3pbGto5ZNkeySVfe1ic7u32V
r/Gs5JHUFsMKa+5gLNIYovArCexGWO7JrYt09ZKJZR2bHdpcYLxxsk45EsthzsH6f0DcFeihYYTd
x/U0PrAEo1pgIdgmExCS93NTmt2Ed0YfVrc2Kh05guugYKdo08Xs8tyCI8hLqE03HYs3zhkX/wVk
IxLCc7D3l1KOSGYvGDAR99rHzzclosQ+0ucNpt+kDoYCFL5xkAyyIYbeoAIa26wDf36kDSXPZVmz
rBoIBLhK+jEmjFiMbcTtshA0cMvygsV7LXycJGDT7m804gjjRQHpUlzRckQmlVgDkBrZXL1IZtNJ
Bl62AFwZNqkV5Oc4xwBjeS0LkHKXIdDDLtHdcqNlFBxDJKdt1vtxcD+3MFCKOejbPQV0VmAkgH+K
5TyqvO2p/WzKGCFP1NzvETKJziWt+zBDDiS6mRHVCvOycqvkAnbXzzwbvSydPz9bDALBsJWAIt2B
Rt8zATkCHFqRF2Is/OAPVOlsjpHub/CaIewlXnJpMbPoi+eUGGiCxP4nrKfNqdGOiykJNHxRCvQw
0t9dhJTk2CA3vBBEhiuILZgat/gP0hV+EYQaOoqNeMFpk+wTg5FFgVHqvEZKXzH2Qz/MSO+krNcm
Y8hWQ2wa6k92RPQFYrGgO7cRS5gO7gB6FVhG1gnTpH65jABkENn2FIk+e5hmdzPMDYZlArJ9N2zq
cYb1nIHNdufHpCftS+WStsKQFJaAca7KE5gpciJDOe4i3K9nzAkN7/110Zkmgzh6K8EB1sABHkGH
wvaRi9ofwlIQlBjIFC01x9Lc9TsdDsGetU5/NAS1+JC0+lFMrb9zyFQsw8hum2qCTsc6dWVR5J2x
SCjQHzUelkh5KFiw8vl8arLaGYeCdwwSC8LsiPooO6aim/GsT5SdhwY1StuREQUU9Luah8EKlbvW
RTPK8E0tQn9G9AfB4aFNzEV5nvF3eqJi97Wp/Z859ov+39veqvFP/f8VM/IPn7phRvzty7eBzl8t
st9/8lv/j07edf8dUvlmuHv/F2yWeYzXsfuw4b4z3DE1GHcWMl0owF2gZJup9c0eg2KAWXUb9gsC
dqOb/pvefzO/vvfbN3wQdj9sMaTDsNL+ZHZTJzTVGEfrgW/+kL9CuUV04um7k3L3+6/7nr3+i7yw
HQR6BWaN4nNiDjP+iO9M/UUoZwA/sB4k98bURPOao1WLsoHTpfjnQ/0FTcah8N40sKwgyLHc/XQo
0UGLZBXGDBrVgLdrGxgIno+hIpv+21bNcujcyQExFFCoDVb84vB/OZ0x4kbbcBoXSg8oBnAS339S
r13jQIfeeMDi9uh10XPc/IpP2H7FD1dsO0SwweywVQGz/4SZTpNjJSnd8RC4+hFtxxO2R5FJmLaw
1UbcpX/KWX9z5b6+Jevnw1GoYLBowbbCy93c1e+unV9h4TewAA5U++MJs/BAUorE6UBYlh3CPfQ9
LfXYYWrjuBBo4QiyY+oM6oC0w0YxoQIqoe96lZukNYOXBhAh6TKoAcmYmbatRDrD7QMrOrrDJron
6MoTDwHAzv/NY0j2q3l562mMSZLTQrwnOwPIc2yCqR0cYy+u9Sghy2N4XC6xGT9hSDPahrDSEJ28
aIKoOybdYxi01XNjI4FKaYKGUongNlh6/hAG8IIVuj1kiJbqKhWG01ZdgjlCMUqLgECwwnzc9cjj
6iKZo3Z+173RqH0QDX2Fz3iPuVwdnMYYk2WI+VhhFgEOgfUc2mwH+oKtOR/WcY+Z1UAx0eAEM9Nf
YD6NYLDq2wETMmHQweyjHnZJLXR4NZhVmyVO+P/snVlz3MiVhX8ROpBIAAm81r6SLJKiSL0gKErC
viR24NfPB7l7pls9Y4/fHWE7oqNNllRVAPLec853gpMVyhdliOCUQFWDo6PA0PT9d9bk/jM7rHgz
iSS5m30dPrdAE9YdnCDT78ONgrS7GoegP8xxFmwTc4yuiJLrLgo4v3kTc1vI6RXem9FO63CYQv/Y
ekk37uJS+c9a4Y6PPAdSEsPspTKTxDwXlUDPLMa6dj/ZhTI+R2lf35Pm5vd442g9lyJFOK3j7kAq
osHqWjMDW9qJzkGu62vJFLu1CjBuOVwNZFCdPOiS8Qs+jdjyRLR2ULDNF7vEVUgmeFwbUWx1bx3o
OZIp5oTfclbhM7bkeVvEpWAWZzcZaRfsAvEjH6QDdDGOdPWtmtn9gxW5BP4k3/Tstc92J9PDkl++
ilG6h5yTAiAFmBNAJcd9AfAxQvHipB134S4h93ZgFPdvpou5x5BVfZ1Do3wA67exmm66hmNZ6bVf
ZeaO7ZV+I0oehnC+wa8xT8T72re7c7ykMYI5ch9i1eyCQJb5KmgVJhoRfkk6xkx+7PPYhyfOWRrk
6XCrpvQTUjK7/R6elJ0X/bltWPLHEXiUvguHmxEMYm8tGENhVhlDR2sfnaohtP6Td2iGTnnP7gIK
YseaBhRPEJo3GejpvVmAiRkXzaUPEzBWIThFOeIpdDM2VpskL9JdGmi10abm1UiWw2P0DUOugbAE
u2DBNY4LuNHDwEh4BphjGATDeWSagp0F6tH1gT6yYgq49nNjZdnk9O2gAw7pgImUUJFPsxWJywgl
H1yh67+UZZkgm8BBZQnwLgP52V/gk2ELhjJegJRWL78oPleD7ctTWpo2hzPeaRnPp9YuOxgrnCRn
2yCqtuAutSfYXMzJ1Wh0dUNlyTaFnr9B62E6j0zS9F4Q9sfAYDIWhnkb4Wpi2g4PLJbA+2CL3s8p
vzZkL/GpFobKuT0NxqZaQJ2kB+V7s8A7ywXj2Yw7mIPy2XFYjxF5qYtjofrmoTMq+c592zvGCxTU
FFG2ZkAknRx1ECkdKKx3wU+SqFygoiXYows3pPkoRn9YYTJ4qxcIKaLBArwJyjXAXA6NZnRB09pH
PABWeY9uvwrDnHVILoq7JveOWW99SvPIXFmBKNahV4Mo8BACWXFvggWRGsJKDRZo6gw9VXWW/d6Z
dvU16SRQWLvJ/ZWzAFe5Jbj38QSE1XeB/7oLmFV6ZM3LYR5eSYxKNPCaVwYqBc01c7mAVkYxLiYI
I/sMXNZEnwIBK+fE3aADCNLtOYTY0skkbHqwsW7B90uM7vgtX6Cy6YKXbeDMprVKXpzIIVjkx1Bo
dc2yU9gjezKbu0e24Gq7BVybSdgHZDzAbeaNZxwEJ5u11upDCRlCfPP53PWCwvUSTy2YK7EvFlBu
bdnsa/opPkAchS+8AHW7Ba1bjp1zcFpwu24s0kNkhOEXb0msxwAop2g5s4PpFdy54Dr53o43KXuW
Xgh/zBSs4Iw2tZ5saL/uAPa3nVL7ywh+6Q6C+PyZxcqm/MkJTqq6vuvEAg9eMMJsNRPwF6CFM5cv
GQ/PH4gHFg4BAMTugiLm+TiwGJbcM/RIivbcihx30MbKmu4fvsf/HPL/1SFfOCanxP8+Ff3NX3uN
m2b5T1XFfzni/+Pnfj/ie95vGOFgvFjSIWzwE+X/+zHfp4H05xH+T9re0s7x+3le0lxOtx+hCL45
SzbR+3fO86736/mQQzbhCoGkh4GVy+KXEzDpD+2kVZMe86ScrypM551hNdaiGrDQddrIPLTaAXVm
4RtIVkLzZYXAZxUXoqBoZ+xU9KoMG5xbkMQgfftigrqXBtDj69gG1TwZ1dtcpTWjf5PEBHmDWE3d
FkAiBFPgDFdfYUZYYM6kOyN7TO/6qOi/q8ST3VrH8byrI+mDbbWl+6iNSREcD8a9NwzjAwzReVdB
RQVXasMJd8YFIV6MxYU/plOs8LFV79Jn54YrOd0US3J+YsGP5BXZRlEdsqkir/8kgrkzTt4YDQJK
MoGtb30INXs3+MqwXsw+CONtjjG+TmCYGs5bBJq6jAmu+W10LlvqAiRsQl0ND9pSXYQH0BtCzlpG
5IEGn0T4OHCE2pkZPn2bDXxuenD+euBYUGmlcxT28v8MReSr17FOq2Lvato8QiPFFeVOiwMGc5EK
NwJPgvTWIoUlCxwkdwNE35Uuwq/5PIX3vWJGKUHlxytiB1A8cEN5r5jYWmNbiAEDW6HVvnPnTcs/
rUqzrz/AXfZ3ijaTBpknlAdsVuI2xxZpkSDoX+vshtE72+d1bl4B3GV7z9+R9GEF2BP0Pdf5sNO2
xgESwb1z2kqBq+MuuZy6EYoQGD6llZO+shlMVwo9bi0d9Kk2Tp3vy3PgkSKJcaUhe8A7NMCcg1zk
eOnLt8RZzmoRxEhi1sUx9gs4OkF2sITIHuHRpbd+BD6yUkao1sWg94YY3BM6HBUF07MqauJkhu83
X52ShXWeRmozShkf0xCysjkAwVFmhpm5svM1cPXsU9m7BbAPEe05sPkfLqt3VL+gTh56w9XvYU/E
lPAgNm8AaovJLRHGqYhcfgph0rxBppsIluj5RVrZc4Jy9+a6YcUyzU4/YssVL67HRcVoZO+CLLAX
Vjjyjh7zYy2H7wFWq/eZ1fTWr0pMJH0UQtacm20yY5tEWbFXaTWcextscJY22U72MxIqd/7yUId2
emTr6F6RXcTbaHXQEVSBAGIN7dFP6G1gMQj/wS6b56Yrw3s5ODDbZS7PAw76O9xa8yEPK+dWVZFg
tKmSV11EyRufaLYfx06e8VNnh64oqrt0trOPKmzdYA1EVJ3iWs4P2mn7Sw7DbJPHlYDRVHnqcUpa
MDucCrmtyDG+ehMDlT+bpMsHLokDGNHAWFVeHJ8KN5T3HVvMCzmX+PPYmOx45TSY1yrt4yv7NP3c
pd3wFHNwPsk0JAA3xv4b1ILkpe7d9tw6jJrbsVPJyZzVbO1EHuUPjukHx2oGkN7OZrgxEx7Ite6d
H05f6z3phenzmEC8Dn3jWKRVDqMxuGZmCWSPRN1qIKCESS48WvidJgfLbOCDG0jt7ltXDJDm0iI7
mCHOusKpyo0QDYjjuFA7yNjjZh5d/bUKnI714RDvCGHGa7ewh1tSOvouSj0YfHXHjDkN02tXxkAw
AtHfeEOCe4aG7vOsJrFmTsw3XCftpszH5DBkdrKv7AQTQd6V6acqruE4KsHVYkAR9VVafZMs2/c4
WzHXjoEptxyfFjdp3T4o0RcWysTkrhOrj5AcHesHB20f5qEbgL8yIRb4lniuxrS/RkH+UPWtD57E
Cl8tj+t/dny9G+Vk4DIF9X3FaGRe/Tb174wyt27T2HM4Fs3kX8pSZHs/G+8z3XHsEVyop64LbXAE
fo4RbMCTFYMTPFVlUmxgtzP1drK4ErdfseriVlNkxdlwoU5Y2hZP7pSzMUfWZG+vXQLayYA0ScdF
Ha861tSHZmr019RVQMKT9MSzxEfDLy3Gpz4+Zo2T7bUdx8+iTprHULVAV1pW8kanKRfBYKY/NUXn
342Omq99UxnvFQY/nmhieMziBYbL1aMuiOe0GhglOAl0C+dQFM5wonep3weN6O9gqkvy+1aB5VPr
l8Fxmge488Fmsvt5L/EX33iyVW+u35VfvbZQP6aY6OzKbRnkfD/8NqRjsrXj2Wf8q3YDu4XzNDbO
RgkTq0fJn5OBvzHgp6UJFJAm69+r3BPZusdPnDHPGMkpi2z9EnRFuy0Vy2rPydE6HDdJWY4IQLN+
rz97YeG6W7sM868yDD1wVWNw7UTgnXuvMFYZOblj5HtYIFOL8gKL59sKc09210LfuUdhaaBITe22
85oSnIXRXoPWcDcJhpy7IVMIKn3RfcZH5K6syu+bdYOS7K0aOXS3Kmy8y2z403dTYi5f+R1muRVO
vBA3dWs8R5HjvmlO9fsxNUo8e42RAKYd2spdzXMQbFvTK+9VykonNkELwB/FzOth6V4lgePtFRiu
5TsxxEgcvqHXOZUSxPCV956axNHMWL7bXVNejbBwnjwMGitacORlaH2b2+BkPUx6NhnsgNjwAZ50
JsUe6WjdT0W88Yn2XTuvTY4hQx6sgIJupdCSnxS2nO1IkHyn4XtA20+KagnBbD2Xh2OWst4zSlkd
JwhXN4W4/YG7Fei0aKt50w29/yScpNohBAEAi2rx7ARJZK9zo7IfGLYDADH96N+ysEBDjnjIAlm9
eGBE+dhz27xqU1xbNnAnv7VgUcaG/h51sdWujGnwD0gi6qAMyiuaDGUGqbB5qOasegBiyg4ysqzD
KPEszk5srIcBe/c+ELX6zFnAeh4lA9xq0f9/eLnRveW0QO2CtHp1dKa2RuLfCFg22FlKs+XcMXjN
AURHHJI1TKLTUNXG0S0sDAv03iEiKlA1H3FV485B1xtOVjfSPsTjbWJ5xlfTbnZ5kjqwbcHWipiH
deemdoLWydS3kWxpEmxh+GNk2OkN9tcX2Kj5PVgfSJrYu+09z7ti19uYubPWmAA3C3UgXODdK6FG
ngoqfuOA5jY0VXgcQCbapqokWNM/4lsrXLUiPbIHFGu+2dnDUFb4MNGmE2elTDjgzKTTNjXS4dGt
UW+GWQ5H15yK+zbVA9eJdGu+HL76xsGX+LidWvuUWPYVFgCH6ZGTKqQTyxyeekSnT2ZaZp9sizOg
HTazTT+E1vfAqf3znLqcVkInOOJM6PJVaGImW6UlTzB6L4Jj3PX1vBlDmZyS1vcROHsRdxwxIVDl
2gqb7zJPQOXgKmkn4VUrqb1L0FNsQBdIfXKySN9co5FX266nO1/XYuOnMYJeqMdTVAzzYq4KX2fX
Oye2+0yTDBxxK74rYkfwt7RPearEl1jZaPwTzSY6cNH3Ve6+CpCPRwBVZNsxH290ZwApkvM7ZI2v
sTJuXgXEzY96d5Oh50KCiU3UYRBwpjRsjNCsQRgRznEm8i3erk98LHLXTR42sMbvWBVwuDGy+B5K
rcSfY7+JBg7H2LfQENM026SpV6+rPOONYYfI5mMiyoYfHSyzXZzCSMtd0Xk7ynSmkxf399FkWy+y
LoBweSNrWly+9U4gyGD7G+d1gKNxM5dTi0Se75VHYHWGHPw2Gda4T2I03Nz39n7gQCJ00f7I56TX
gq/fu9GoLUnh4DlnOXeojGA6OVZjXqM8izd9ONjr2at5zCEbHeNKebupaed11cDDneyOHU/Jrrkw
Mp7saTLd00KWbRIvA7XX5swJ4ATXboUG/qep9X/Z5S9Szp+FA9jiliMlASiJS4P58K+b/Ciwpyzu
QDsnCIwc4UYVnGr0CmwakM+fbLPQHxVnqYJHNu0i//zFmW//9uKuCcUENZsslv/Li9N0VLt48WKW
XGUNQ6IuyDVk0b2Xwub+5y/1qwbD35OUKv9dpl+EoF9eKtawfkbgC0dRWbrYco1MQHCp2/wX2sjf
s6q8kK1s9CYEEuH+qp2l5TTZdarCY4fVaxd5tX10AT1usyJuH1jhpP6l9yMz5kPP3ysVMlEPcxjd
GwSyGK6DiD/dP/+r//0jVpYPNQYfL6Ii0vJfP+LObL2IQqnwqOEBX00chHuZwCLGJArnc2OGUf0x
0sX3UQngHT9f+z/7o3+xPxIu2umfPqa/7Y/O2MK7j3T68/Lo9x/6Y3kkfvMVuCgyj+B+lzXRH+5w
/zdQVTZ7ITZECC7Ld/n3AKX0IRxaPlBPZEDXEiZK6B8bJfc3dpAorg77qH8bBix+vZ6QmAWWGAed
mI3v30BE7Jmi2puD8IRLrGXYl0LdBhHOO4kLeB9r5eNw+poYw3istI0ABn/af0Thaw+14gwttdB7
s42h7f3pbfxfbmiO9Te11+ItcWh2tEg2wUr6Rb3mDD3hH/Hco+oZ1e59PzXvvdnlFpsYgQOAoSuf
YlYx9jbmhNKGkqqGinNrDmE3+OZRRXlrEJN1va0mhVpLyim8myJI62s7asQbdZhgYbdZXxGwo+zV
22ROQkILtrzX0DfmtrTxDcBCNraZFm20Edlgp+OmxCpUf4qmPjyU2I+SYe07mX70ggYBCaMiQ76R
Fj7ppk5sSwu4+1iju3ldVHdbf/Dkwyzc7pNfMmMNtWan4GcW9tMOrelrjtHs0UZN+qlcEquJo2W5
4KXOKHY9yPvs1MoSnH1MuexCxJX2jfPnBqAyjtU6eBmD0GCineuTDhOx7zrZfMQcTu/93Bk3btKc
aX9jgnMbdi7x+CD8kXVc07Vn1DXiqgZFAjGNVqyt/cS9WyArlyKMOJCBmF1FmIAeDRsbsWTpjwWr
LDeLqwxXaoDF2+ycgTM6Fvu5S/1xraKp2Q5xP15CNT+ZXZhRG4IRbZx9CK/NwFpsh5/O/lo3ebLy
q4jx13Hsed1JM3YfqcmrHvu4kIDkPVYD9NpF/Vpy1rvKImvgPi9WnFEY8f086y3GOWunF8POtFh3
ikiyW1rsPNli7Kl+enxE7XZrnP7udl4sQCMqzVZxsFzJxSA0mkxf9mIaEot9iHdd42VOa0RDzEWh
kP6JpY13gpSM9yhYbEjVYkgqF2uS/ulSSlGInvRiXZKLiUkudiYIlu7OXixOOf5IuBzYnjIAgVuK
DvBC8b7bO+yvOKSqxSyV8rVH4MYFikEdAWwxVRFdGO5YMvdnZ2i6bbaYr2xNSLY1ZvR1Bif+Qpi0
osWuBWoJ41a9eLiyn34u1DMmiHmxeWE+sNfGmBmrwPPxbvmDeIdnGa3zn+4wOgWvOqd1A9m3Ptg/
bWTt4ihrfprLAhWJo9W7CWWug5yi9dzS8Lhnw2wlK+U0CHGWzpW1ZumQ4cKU/gQ9mKjBym0C49lh
TaRWNrnjoz/WBCQqp3S2I+/jsVdz3axykaGEkQQ9s9zl3YO5SdiDJpsEjWaXTZaT0CsV2B/5sERK
YgoTnmfSiBcfNyFv36zTBXwQ7GQJURmFe7m6Io8tbpjZQb/v3UwisLT+cFOFGTt7lZbuMW3rT340
zF8VZXekqRv7SPCkXKqd0YQq8oV33AmHtz6aPAoFPJdGsjycUfxTQCo+InsxTAy9tfpSBIrTrqNr
yv1KFvk9rtvKxgs/D7QH+Z5i19IDEb1MeM6sFS09/bEMgUZvWHeQtkwI4t5TIOHWYGJC677J2D65
dY+zcy6iflxNRZPd21wY+8HyIvZyZV8au7oRVb+Bhe3eudwOzlgtWCqjSOYvARz1x7iTbbkdaU64
0iKuL4Zuy2ajpDbvoYWWzwp7bLYRHWEzs+Tfu3xHiQiIKTphsq2vgxVFZLoHtldIknjIW7EOJ2wa
2JTTLbdnbr7sf9OPJGwN0D6UKaQrA7DqQxNPmfFayXAe1pTC+Y+WHLx4S/gg5EOpaiB8tpn73+sZ
B8qUi+Et9NBU+0n0j6Lt9YG92mY2XINwUFdGB+r/sJFCyrDPkd8nOzX09RPi2pysID1GNzJa1uey
z+NHRRqPLii80A+2bVcUXVD8ATNORc0X/McFthZRcHeopyTbBi5H/wj6mFg5YuyvLSnzchUKEpMk
7SnSxaDbcrpjNU9yqW94OYKd/Q/u7/4jwgFbdeU2X3Bv8BIQ0OcLuSQJ7Vcmxzoliw6LXm+5N4zH
RKXBa5/2gv/hS4dDhYs8lRL7KWtMNlszUVk6kqwCA6VWFxE6PtmKyYqw5jZCn/xxiINjD6jk3Hqu
+/NjOxhedM7N2oA2wlbJ6oXaNpH7wfg5bAaPKTvVo3yJWV0ck0qpB19GglfNPyzdMEH7DuiN0agu
9KBzy3FQrScv+KCx6ki/HWtrx8CULnJj45k07FXsM+8mp1R7uzQqfoDe4vuCC93GruENdw6BmLVl
QRvIowm3AqB5oCSm8QVKp77V5KTOtgPlf91UUfEGL6L/6GXWkORw1KbGErpfziVfMyMtP/iW4ny1
JxVz60iwr2ynKIguTdmzDuVxWp+lp1mcOpKKGaL/aMhbKmEmezPktb+EuIy43IxzZ764SdsWW+3q
9Kvdop4Rfi3A1Id2aAWbpDEmsgcwEcaVF6nhvUA+mfdUaPXGuuvN+i1uovSFIxwfV/QOTK2/N0w7
fZxM9ykdA2yjSR7mW2nXaqarKGLOjQeSVTAgrXsIcPaRI1b5BbZqu2s7I9+UrcnnFUC6LblYkuKL
dHTO74z7bxasnC0LXnt5iNb51dONuDTczriKmmleh4zrwPJjE2RN5rUBXxBlpe/CV28N7UP4YoUk
npD41QkWgKFWXHWGzYKeRiAahlDathAN88chMtu7MkmmGyFG0HJZb8qN26C0r+qMOEzXsHr1Bx7W
dDFfI6eMNmxDLOuyCCTOxh+bpsEiFUsGzdwOt35GsDhIJvUxJKMmrqAron2sDk/KboblgOlAtEC9
9Jnd5tZe1UM9o+S7i32r7NxLi9HeJniW0UdDlaai04F0/UWL2alWA/cR6tAKm8JGjif1ZytBsLwB
HcjtfcdD/8ZViy0ePcEGIwTq6tQnNU8C1siFPqSkDUdi3wEtoK2yOX+VmfSexlHYEK2V0Sx4Vffs
1Sk32siHX+CVbpZc2YGkIws4ld9RuTS+wAbRj0IO6osOyJ6UbghlOI1T4wO+AcJkqXSx100NOodF
s4mnAt8LJZYq6gD+VOLBgj+S0ztDUjzsVPUDQ7MdrzMzNI+Vl2QmRRo9dbWycyHqdjqS7dn1Jqt0
/5P9/UdM91+NdYxQ/9T7eyyH97+MdP/4gd9HOh9Vf4nT/ty2/M9AR62ia/O1dy0EfzLBfxrobPkb
RE/hKeLBPjOlzRz2h+XXhIgDWnLx5y70LX7q32BsQa7/6zIGXBdcYiLKhDRMS0kJsefPnk48Yy2k
gNg7mTofz0ZC/9aQWgCcqEf9hudsPg5BaytKBxdXW0qQ4E7KvH7jkAc9KlCN8SBChbkrqqb+wSaH
8ZLOVkCHXTyOH1EbJ+Gx1FIjJhadNNYaOsEOHQLtZszUy+S0w41wH3ziesqz4IQxNPvW95Nz6XXn
vURjSYHInC1NTi1u2AlwAddJy0IWZnl87J0+2yaR1B3OAB98APY99xsbmuw7cb1jCHr4LvHH/nML
U/sxDYyOVXxfBT9aCXwBIvM1pfgbibeIk7c5kPrdxhT2GSM05XtTE/0wWCqi3ITOAiUc1UPl0i0C
FV3S6eyE45XYMvEaH5DAD5Ubxq0sEtImqs/Du96wgiNF2mj4CCIi5vAl7YsVJWmyNpMZF+w4QCiZ
oYehywfN1umD6E1A6hlJoubevlEs5PGQutnTJKLovnO6o1Oi7x7igTrAcPY9lo12vzdLqLebmarr
p5zkZ7zn8JcpKD0RFTSlgHu7itJChJuC9O+3CTGkWnM2VeYaEnl3dn22jFaQ6hPt0MvhWYBbJX3h
gooZ/XM9wy8EZYASbvqVd2dPpR/vgl51j73KCSRQg3BIDbP5GhmBBz8wzrMSJLDLZIPeA6fdg2pg
jbw5foYeYhC8vBdgcExQFDMJCSjq2Owc1b/SiDCt4NW03hlJB0p8NC9YkyBkscAUBlMozIdkC1MV
v2nU1WtiMHrCTkgnog27hBkCQt6pxTEMYTsawwevrX40/BasqEs4aWN4OKtg7mQ83YaZ8reYAe6D
BhvXOAScptHVxuTYy0JvZ39K5LEqXCQ4EoIP7lD3m7IqnJ3PWVXBm2PLLEqfh98Yi+F+RuNLXrSZ
BmN/mw0PgWsrZqNt96iy8eNAldBDbrF8y77x6VqshqO8jnlvR7uIjOZizjW+kzvTBRd0F0I/grJI
A4+w2/5twEp+9JZ+ntDjNYJG00Q0P9lLhw/NYNT5kHYDpRoUotoZS99PwRW67tkmERqkDajBhsnl
TUPQ4uCp4JGs1NIexEqz3DYmjUK6FcEuWVqG6NmxtjF7ETCcMkfZEmdmIHEtTYzlY2k/mjZ1c7B3
LvPSYTSZtBmNS68RddS871SxYbDvma83hVfzDbQLbd4Z0CJdWhdpSZJLXxIEuvZkYTzZxjz/j7hP
h0u3NCzhIE/32uk6lvH5rM9uo7sTKKr8ESIgBU3x0tWE9tY+Gn5zmyMuzJR5eqbYSVDw5GZe+s2r
S3uTUJe4KuOkeTY6K7vLhlFRjwQ0Lx4d8VT/rI7ylhYpvwGMimuBZqmlYyoZaJvql96pvksfIBS9
+EsjFSMJqmcJRYqyKmwh0TZf+qsCXXDyjs3egQmQeQeGqhzxis4rIymHZ1PKaGMujVhUjc9b6P39
3rMS69GtaM7i9sSp0q6dIyGGfOs6+BE4Xzbd1WF/tdUj1sspd0ghZrb9qnLYoniTiS1XUXSCoqOe
lcJ+UA1uRvgsbLinqJJ7B9WlgfFBPhQKf5SG873JkLyKizB5YHeVfadl3DuUs20fOuBMl0EY/rgN
m3DcBdYMl4+i8fXQOOE6jFN9lyOw71Wde+e0tt5N10cqDON+NwZkWBnd223e9BSoS96U20BAcBvQ
hodqGWa82xaNWvXaw6zzEccTDxFP9jFS1tiO6yjAghw7UXOfNN7wrTcdY9sX6bzPkc+2plfhRbZV
x8Dq5a+atqaHqA0JyoV8/K8JGqXldMadAyjtXvSUI05ZaD4DsM5+NJPdvikR2k+KBfhN6yjkCKnN
XQYU5drPrXdMTBsPEi5oRlLPyrjpRnH3FNuyPHlRI99lw1daSg1hCfHg6omqOYyGI+6bxgFbwUDF
VTVMT8w5C17REPFdSx38BUtKf2E+h6kVORipkgbDrO1xy8zCe+E3ySEOjPjBSDtav9PeU8zGMtzI
pLXwe7bRfDKzKtrlaZLfxVYWfIqKGdYTYAF6IiClQSk2+vhisaU5NFagmfXF+DVvu5Smh2p+lnDJ
KBdPFEu5LG456+vmkw4H+pGjYLiwWgAlkblmwvdNR4+gn8WTFfbWbi4T2jcHTRDAZXz9XEGneiAH
ND5ERDcIEC53e57o43uEeYq2DNaXYJ0EzrOBoIJpsYpL+FaeqDi5kcRskvuwxgXYvprapSdnNbmD
SM3XyQgzUOKjquPPtmPRt7VuS7fjSZSaUL/mMuqtVSG7fNsJMuELuinfVuY4f0OBB9yQTuhSdcwt
OEIAYWCoUQtDwqn7wcyfh3HU+5gN55YvKaVRUZNBciiym6ymduMUuFRCo9pol9Ddf2SPov1/FCHa
roUa8X/bZj+179Gfz8cgnZcf+P18jF7xm8nmfsmc/WTicNr9XfQAQUMBomkhX/BM8UybY/jvoodN
4xOMWg7JHKn/UDvU0jluygWhSCwOFeXfORx7v6gdJhknKYkvm2h7gHV+VUlLXbJOn7zpisfUgMPl
DdU07XJ38F+I0ctjOo7pvO7DsDojUTffxDTF+zHmepl0UR9qPZTAlksY3V0HHjIW42M0Tc4DM13D
mFdmYxxAaJUUxfX483KX+NSjwSKq0OvO72nC+hTh0idFTp8tPS3h0HM/NbPAYD1v9/mJNrq6oVQO
RqD3Q1ags7rDgEgy9kdwVYJvf6AoSKBOx9P9EzAY034yilJZFApFlr0NE8bpM++lLVFfAwp0eVmg
stViT82tcMFOz9Qj1jkuSggB8V2Q59FeK2uW66Fwg+cit6LnueWpyF+KLhyctl8hWsTPXmLXGoU+
Sm5sAO7asdZHrCfhLiqD7h0ti8V2kwf00CzhV25Gcu2XiBRgJcZZWcUpCelmVbAM0gEddRjMXp8t
NeeFWIqMx7soTHvjSFnxgDeIXrzpyYCxMZsom2kS7gK7ImW/ByTAFN0HJrRcUjJhIBZjbdoTL390
MzOurxVLK5BCK8xnVt4f/3NH+P/cEbAUEA78v28Im+/Z+/D+15zsP37m93uCchZarC25BpVg3oVq
9cc9gX8FBst1CI/+QslCB8XKYAEVkfCrTOre/ufO4P1GPSk2fRfElgdN9t9Kygp/GYv/YqAwgZaA
yTKFh7zKLeqvY3Oa9FEiiNsdJgzcr23SFtXGrTC/IVYR3ubRlre7Sk8PWWmxymbNtYbgRTYoMKtd
gkiVrGY5i9cgJgu+KoqUCL9vDt/HlhSgxy9f0xvO4SRsHwrPMKAJZF9so/Y2EqLPrqD+fD9JM9zW
o++i99kqPgS54zwl7VBcxrGd77KE0Rp+h0lMnGJJex1QpH5yBXYO2gzwRRK/WWFQ01RnuPV51Njf
3VwuZhAn2Q/84VCVarc6qpn7SGnU7WPhh/apbuIvidLGa5zlxnOoC7BTnLD2nW+F2yqssM96TXUP
mgSv8NjcepAWDpXlK/rs6W+NrJttTekOfTbaTA5d0kmIdMxF+6PCGcwyzqcwrjDndktRzLyzNDZJ
PfPqHApurhyXUov22rJTWHWWdYuF9xz03ZWNAmitsXga9EyqbKAvOksBOFgep3YAQBfaOC62V73C
rML0I9rxlE7hF59aSVeXPW4neQOq8UU7PdJUWT6NiTH/F3tnths3km3RL4qL4BQkX5PMUalZsmW/
EJJtcZ5nfv1dTHfVdam6q269NxpooAArmUlGBCPO2XvtL2lWSB8LQoT8sOrplBGrRW3QYwiimQu2
gZ2oTRqo9SvUVL35aMw5WJsWW94aqRC7bkjLx7B1s08QusxPOA6LPXvjyqN1ZuyoAdF57DrgiTJ/
B6V/J5W5HAJTYGmb69fS1JqnilgxfFaBzsmpyshK1au7bLQOAIkhY1pdfTsPUfNips6TauNyX05E
ICDRDc8qSO3tgtzg4NbKASfrPGf0tWtIpeNzSKUDtyGiV88O2/xeh6P+Tci6KTy7lsZ9p2fGTR7X
YDvo56DtLFe7JVjwR0Ow5UNMhaUWheRDm3XurnUILuesQ9osM4fIuSH2o0wMaJGn2t03tVEBz600
PLUx9euEVjsFnUGVN7o29VdhKDriTkiPeLbNMb4ycyW/mvxwv5272IMqq8c0UtISRKaDan9j4Ai8
Gmd06ccykQAVLSAy76KwFrHn9FcG77Nrj9eZ3nAiDQsz3WZ2bDQbAJu8lRLt8b8L/f9noScS2mFt
/M8r/bns45ZgwD/WR3/+1W+SF2IDqIJC2Dd+VjRZtn/zS7H9M21HspkD2r1mFPy+/zMMEj/Ro7jY
npDEoLb8fbHX+UAXJQ5VVR2suOH+I2q48WEbiH2f7R8HCctGRGNTUPvjWg/sdES8TxKtRU3f8ZNE
aA8AwJF7DqzFZZ04a6iVLd9aYQdPAKyaI8k/wUnA1z21tEYpntrauURzuE/NZVjbbRnB9EgZnpwK
/g+IWyvG2dO5nhYl0y0Uqv5H0uisY6RrfQKh2m0RgRNnBZ+MKgyINL/Q7cFnVjWeFsoG+0MulgMt
GvXYF/1088sj+zfqmlUm98vbjjtgsmM3LW4D99RYK9W/FonJWGvQ8FTVkS78dEepErsv4CBP77r1
d/G9//p67OD/dD133Xmz9SbO7mO8ii6oUCLzrI6jADE9hdnbWnzx2C3/68j2HzOIGCQfr2QbOhVI
DVEThr0Pv2zh9LrQ+IRgzDnaBwY102S3WEKMIH4c9Mzcz1ESPPzjn4dU0EZKxWACtrH+/F84ConU
2zGnMX/sSRml8d3z6m2pzoNGnKxm3vzzq8FeUw7hg6ayP2a6ha5DvHSeZEdNjhaq1eYC6qJqfdtn
7tNfX0tb9z0fRoq7Hr0cG+oJHsiPKqw0zKI8lfGxjqaM91WEzMmv65yspUajCj1H022P0uk8tilI
gszuKkh86u/0rX8eQJZcRY8meyr+/2MqYYadbs57mul1jw/apwfa+lipgidX4b76mxv85zFkcRLl
eAALj1bNx3S+Bg2R0UEYO1bastyX4NT8TjCDq6jC1z+3MVU7u3BT52+u++9+pM0uFA2RQi0oP6xL
Kac36GlVcsQeB6B44GmORj+OmyLGo/PXD/bDtUyEtOzHOZaxqK5n8Q/XMmFokartomFG6uTXE0in
TSWb+SqcR+P5r6+1ftYvY+hyLYuILjKWyU6zPhJoQZkh36CtfVxm4vP8kkbqCRbmoPl/fZ0Pra+f
14Gb4iLXXYer/sdp2KusbRQ4qWMg2fTR6EVqscFXQBFuMKzHKI6Bqk1kvoNCa3APbBGhRH+TgfZh
7KzfgdYBCx2HHDgAH8cOupUUj27HdxjaEO3QUCPFWkiMCcDtnsrQQemjjPlv1vPLLfxwi3WWIKUM
B5o8h6w//vQhVDS+Azs+RhwzPjeJyk/UQOabKimifWNURbvp4BEWm3Ge8F8GYz8PxxHv7Xc6a3Xz
raIJdkqDIjiEEv5LEMN/CZZE3P/1E/p33xMHH1sDm93BvzlmAeYcCVMUB4mO/Q2euNl4A0gZHhE2
eXUgcwod4ZyAs0WgMKbXctBReBtFEBz7tDSv3M4NjlPsGDerG8TeqSEqE7/Eijvs//q7/nnUOgja
ObAiQ0VG8/FEKDGwlm02xsfclZi40tCZUmQd7d9Rjf48EymD8cgQaKy67o/vxlgg7A9EG9OTLpd7
N16QdBdQg6+y1rR+7mr/49vx43LO8HQIQnB03o4W59xV3Pzrm2rGPthii2E5LxtMlE4AVDCrei9j
qtAqwP1aTXDOtX6yv4i8CPfUerq/ubGavPjU/zhc8W5IW7oWmwK+zoe3StZUQmdmBAe7H5v5aGc6
i2nnTpitwr5a7oWh5JsVBYQscp5uNnMVkQpECkbjcKaV1lVLeNzJ7fv5jgq93uNHAb/g1aSUxZ6e
5ss1UH56z3GtPyyZEbwPU599wiuwXNN6xgyCdUatjQSye3PHuhoayYJL8V9/uPglVFThpNcc7Rxh
TOp9WcXiSdjjcg9qzoDkixbvNm9k95oFs3xbBNu4VlToh9ypCN5zR1jVqchr2ikFzenD0mpYpBIE
IARb2s26RyhTE/ZoDakjcgPtW9HnxvNIbxqGVjAQXNtOgfmeDZ05+nk3GdG2dZLoOjSY2abF0qI1
Q/zWRyzexAhY74huHd0rcraNa00CuPwYgwjFl6bM/WhKNkOFDV3UAQ6yLZLa/uLUY+M80PFivDH7
QwAxMFIQUWL+und0MH7IzXr7y2IGpIaD/Ly2179t0QBdhxz0TYIER6Lv7DgTT25pzNe8Z7JPdT2P
t5fbG6ixgwoUyfvKwG5+KhcqFMdACxWOS5lH12noAkYigCRBhHtZrXptvmq6hRUKcLP4WgAPDD1Q
nRpwm0yDMRYD0dlAwIlbr5EyejKn2PzcwysVnh7K4s5IdXttMfE5OO6ia9VVIX4zO35rJGBrIK5w
xvfu4mbLBjIb9ZXQMJ6dYmj0jdC5t7mhx28ZtdKdRsvxFQWegF9iwXDcBHG+3FsjGkCyN5rpjgLm
BEzFHCLfNrX4K7QUlqZFyz6RGGJmW2Mdh/lYBsAeaUF6c+R0MR5jfM4+QMBlVwwZY8nOoSqE4wxQ
IeDoNW+6dljuc0ugqV9y9jl9hFPdS/gBCGSTccFOywDbyjaqXqPVlk1AM6PXSk0gDgECi0MfcWJQ
Vime8DZxw2QIgzYUmKswXW7dBQ3jhDvuFq9cvesShNDhuBB8cDExibK5DzvcTXL1OaErN8nIxPuk
VheUZhTLqYd2cDBWj1TY2dtydU3Vq39qXp1Uweqpyhd7n64uq7oA/iBX55WzerAw76NtwJVFr4xU
s9Wppa+eLW11b7mrj8u8WLq4q/onF5tXvPq9Eg3QwOoAQ11Rnijx0wMVfbVJV6dYvXrGYNs0XrT6
yObVUaav3rIOk1mDHP86zOPbZuqcDQFNkz+snjReOMbOquNnBWhqO6/OtQwLG/RTy6tWV1vq5tJL
V6dbhP2dQDjcb7EbPbTY4dxKf61Wf1wiCHycFS1sfXXPCem8QKwKsNBR1vHmCU5T0Ff6VwCupwUU
OTmk8U20evJSUz0NQ3BVFnb40lX6so3MGQdflrMAm+seKdfnGxUbxnW3tPU9Re72JFYf4LKQHGPX
M95A819WQRYRjIPIFKrDrJUJse7BAMB0Xl2GGtwPaFpYuc+9lfGFyowa7WaY9eXZWkxjN41ZAMB0
0N0rBAf1LRslM/JHtXoKAC48N9UcPqPmHB/niwuyBLAcbqphma9TezG2Qa5AYqed852koOY4kS55
jMCycVF20ddNKB+g5o0P9jjPW2Pp++36/qG1frFoxlWd37UdekmbmUbKFd4CfaOnZeA1WDzDdK2m
pQW2T3VxgJrFSAcj4I1gh659qBKOPj3jz89X+yikAmSAF09pU+n5bSu7T3a2EDmCB+HGvLhQw6wE
3dtd3KnYPWjqr5bVYjWvyn5qAWX34ecuCccrA49rt5pdkxHv1Vp3dL8ayUTIj3Vxxg6sk8eCAKYT
HWWcs/pqol2GnIGZsHfgiJCJ+2xu7G0+Ny/FasCVOcqP3iyc9w63O8KYQtMhCVr25+ni35WrlXfu
YX0EZc9+rJjqQ7UseNxFre6b1QYMtwtEXoc1mBO0e3AnDb9wpfXNjwq7/5awrflUd8a1vRqM3YvX
2ASxi8QWBNNqRO7tDEvyxZ0cwOTi8L96lrUI+7KIBdWHLnNPPFT3cbLQVvESRuEDRdv8Nl1s0J2g
agAz2XdgjPtY9dBOr77pOQit/biaqRVNXYqasfmczm1J8klrbMCwJ8cgwYjNHYx9Ix+8egi0/bDa
tYVbXJOvIb0gd/W7sM7ANdW2cXZXo3dTLdZjYNWanztjuc9WP3i2wN7oO34SC03tDRfjuHMxkaer
nzyCmYAtcEQ1H7ZBiNl4Mm761YMuVzc6GroSBO3FpD5fDOvwkrM95WX7i5Uqijirsx1lgFP6QWBm
+GKxvnccx6Fxj/19d3HGGxeXPFYf3ukmoQeraNO64cRe7dPctjkAaOUpWy33HXmJ12OSZ4jNrO7W
IYb9YNRt5NIicA756twfVw8/Hiznqlx9/UlfOHszHPK3FASM2qaVW3820azt1EoFcC+AgGplBYiV
GlAlWfPJbquvOR+9beoSZbVrLTr66mAZXiVq7ZFFAApBWK1AAkeDTVBHheUT0dZfaQGcC0Jztjzx
eJvm+rdRuJUfY31EJ+YSIVmE4XyNs6F8s7ViOC3U0n3H5R2INnXZzysvAU9Cd6fJoX1LmpQ1u854
a7AINGkIWdu069R67mRf2O03VJQA1KVZTNF7JOYavExL7yI0u4JjUifeaxUV15NV6TfxaPXPIgyG
N7OJnS9h75IcXICeyQhuwt/Kaw+VoZ17VESKg1DmfMKK4obbXA2f5w4FhwTig0hsyKhh16upgyg7
j10UXjBoyn6X1VQ19DpAiJdNBt+qAw9YJPKaqnWGVGrknYHKf869rO8V2WrksPUbLamngwYS4wRo
vOqJIdHLCGjzEj46RgL2HYw62j534jWiUR2ip4Bg2cMuLp7izJWYg0ueGy+FvSGr7lQtcf+t4my0
Csfh2pFj+F43Tvw1gIVMC4ctznVkVwDcbb2ZDkoawafZ0o1XoVfiXccVd4b9GD5ZxZJ4NI81Eqkm
lyiVmGZJbzVfg8qM2U5K18Oc9MzGGChDoCRiovpBGZ9C7CybeWF5BXXDoMo/SasA1+2IB3uYiCC2
i8WTuJ1NvBibpkBRgtwq30xsTnzbjmgEFQ1KIM7YCD3Mco2EfksznXQ6wTl500c0gWYVHlAN6uTE
jD+6xXD3nOVNSHC6u0vRBXhprk56m1uehi+eBm6/A0QYeoh5hG8HDGeZTBpYlxxSnIbOkg+Oyt7Z
63NNv5dkgb3ZxdNjrXRCz3qwnkkxvIuK1nxNnxmC/aCf8GzLbUs1Cw7OnB1cSXlAnwY0h1XT76uo
k29ph+yKMz5vHTZCJ7MvzW3rxjV0yw5VXzcl51QjeV3BsjfYcHkcqpXfjdPtqKS2gYqlDlZTR57M
iUkDVuhnvYNuiq3g3YRSAJMB2Aina390jSi3lSiXvaZiDEK1+7WZBWz+uQIHV1E7IPrrmIztPVLb
11iZO5zF89rVvyFc45SL+suYL7d9GhB/o56rJoC6X1IwQiZ0pZrlPanDT9DJHmjA7yt2016RZK+u
jFcUIkVKu3Pf6LGS4NiExN4KzXous5h4wlJ/m1yNjZUIWeQj/ZippoMzI3dJX2HOskcUY+pbPrjV
RodSHW6IGkN/MPZAcIzlG4Teo0rgfhIJHxMy4c7hZ1m1GMGaxoH10mALmEkNiMvYICVwO9TxyzRM
7aHvorNVP0tn6J9qB+581MaPthFGB3t0Uw+QQv8i9IZMjBEP6sAZ5tz3jThguFqnOfkzlhHbL4po
GbT2NMn8NhqbY1wryqNjsh4nbDea9iUSOVIYG/ho2DEXIoIs0eyifHqwdOV+R7M5i5OoMgo6m9Rt
HbnXV2DLFcagtk02dTQQEqk36+fpdZq8Ii1WI4ULbLTHkI6kizMpxRlDVdNMuo1MMm0H+xNBa8p+
6GAbvS1uOgR/sQ+7M6k3wqVoqtqRI2dKBF3T68A4wzR4bwPFBOSqtBgIZuEgojscpHzdKTkWhQz7
HgJhkFFnWnsaSG+DL33IASEA2rErSp34mniZbmrecZ+cOpivhQmwVofqsO3mWsmbRFjxsO3cmWNH
b7MsjS3qjUJbTydaPA0/kkUfbxMFplVqINy0kPj6KB2DL2EuKHKHtPwftNYC/mgR0ka9a5BvxNEp
Cw7UsB55aQHPXgTK9HMNisN3MqHkvtKM5sjeno8WqhDbqOSAjnMF9/EF+iExz3xVWU7MZcP2b2NG
1Z3VLF6KLvZYkMyM+7BsjnqKYiZujeBkRBZFgZZDvtPb1AjWTs3lekNlkrGMqY74QNq1nBOQWNtm
/nL5J66T6w8gc9VjaSfu3rYAsetGWr22eccZbGp0qgSOMd6OC9sewWGTXs9SqEc35WbGTUTGRNSR
57cWiqtsoo0ylY7fp/xnBl2LBnccuXvh8hXJW09PaulAxuVW+7mMO35AnPCJrCPLfUvh5c4CovGS
95KnXqSS7ww26dhYxXSXTux3FyB0hyXtl2vgZnPnTZLfBWQ2eKosjn31EFWlBxe/3rNV42zf95nd
+EO6AmvjhaoIxUsWgx45QCAbFyXjYNXHNJB5zviXizi7ZVi9UvyL9zJNqCg6y5XbkDhDr9Wld8u7
o6P7TyDRrkvHEWJn3ckbC6/cVZksdMgWi+JVsKSny7gTMUA/8o8E2/8u+5Q12XIfwdbgmDSJ9ftF
qPcFCiCKIhyz7rN+vSdZT5dN4z95VtMNaH1uG0VKzySk8VovtGJfrqW4toeFYM8BYu1sdPwSJtcO
XPICV0fy2e6wfmCWqEfoLmILv8ThCWF97GzQbkS9yJdc8ieYs5qjTailD76Du6WpaQ2PMez5euCD
tvPSuJZfj0K+RJpFDFQKQGsft4z7SLC91mzqrP6l8KRhEnhfNJOiUsJoMhY+NJlE+UopEVYor/Ph
udMn7exqY3AaoqB8DWCP3c3YgKsNEGMepkF0rzV2wSlAg/Wa2i1+2XoSxmZuh0yij8wC7YHDAb+w
wD3fo6eH6IvCZCz2bhHrZ84tzecOvm+8ycEYnvqS2zS0pf4wpl3CTosvrrdp9D0HHPlaA1SpeJW3
wynr5uDYUXIFmu2I9hVMoRdKKnJdzd+5zYpcx5jXW+3gRYB+NlVXfSuk42ISCDA4DKAnZMfT6bqA
yT4xA4Mekl2bF+6+awikDUs1XxuUwK+rfAi+NCM2f29Ri3aVhbpGPipwbGCyfPOOk4/lFyyHQGYs
ih+0RYFcrqNgrCjNWZVFScEyzcFLHXzPwN96Rom9yDe4OxW6ZkeU2Ocq5nTZWHC/OZ0i+WB9dE3u
VKhC8bTiqd7toOIHu906BptVEmJbFYkSoQ4J1zHmhdDS3vERMQFEclQ0/HAU52Qohtr00pbxBA/W
oQsFxBspPu/2cBuxreDNWCX1WWuH4iYau/4plqPzvQJ9+R4TM3oarIgo6HDkzWSCvN3Nlj3jTEHE
fwSgHnxJlAW/pW1Q10P9psDtZ1VczttLmfu/aI+/8YDZtkvV+T/rHLyyKH586+Jvffer0vXnn/0m
atNQroHNp9XDiP2pZviX0ME2iIW0bMQKkPVhwK56t1+EruQIgK4wDb7Epfr9f2YwqvJI4QzCI+iY
/TOhAzbmD5032mAGmzKa0mg+5Z+6URaBMq4q4+FQFqHm61GcbaOlcD0LCTcR5G+ORBxVlWiz0Bi4
XooHbDNNc3qCVleB7nOenIHtGob99JoK+nlwTNJ7hLrRa/r4mcTrbSfMR/o4mGZZi3emkUu/XlVj
2O5Bj7oi9lyFtADFx30VDMg5IypkCcfFrVbbmCM0rilCOXgJdmxEdbX0k7R9WbufvcWmuK5KnWDW
5E2xk+eFyj9PoVV55WA3x2poXjQnqqCgDcYmIeBlmwf2J6J2HxJDexvw/vK31UtWxu9l2KE9KG2g
Zkq/1yIHDnfB71HV1G1lU78oLXE3XQMD6yJTKODkelOOYGwQ9pF96xFhW7cNWm4NFGpA5rlBLnX6
rqdi2ijFrbxsAWTNh4IVMQi7DJ/5CdwGgOE5HGI/aPhXA7Us77IniQIdwX2klwfUtUhPYCX4qgas
SH7c/ej07MX4y8QMiHRy6QEvOq/NcOYWVLSot9jwl/uwzO5dQsQxUXFJWAvWlWUipiM0Sd/2NZsQ
o1Ip2VFAuVqX0tK6lrll8T4XdXlAcAKtISBMckxnyEVuFn4LMqFxH9wntDjd9iJua8kJwN2U8IA7
B+UYbTnAvm77FDhBeq5R3XmVyKD7LsgTob4ZGwO0vT9aNuBD8XQZJBi7oP+bVBYrm3GALw67LgIQ
CttPo6Mho2Fn59HduR9ivlSYpObREI270xKcNYAPp5PtYmQaqnUUdfxbets3cauBhi9bfUu4ZeJR
0J24TQysPsuhfFnWDeP5fXJTosGokG14Db9BfuLZL/wX+MGJuoso/LFzWvDhVNfynLvUamwQdJvN
Bq0T12va5uXyvPPQYeOSMay6kd8bRgwZMvF49DhS8E442Ulq4TuTnFGt+LdOxOh0bIYKuFMUP5gx
npFUGBvlJG/gdnj+E4ldAz7zm57bZZv207zw5MeaeWLbbBJGh0ZCZDM7XLt9sVM+UNk8YbLcko3D
bLzcjKJiUoyCf1ql+VtejvoW3HB9yvTW2pqw/8gHYPc3F672kLdgBXWKhRvabyBVuqraLbmubxsw
/H6OlcqvodBvxzBqr6DhTLwsUS/h+oyxlS36NoUYQUy1cY5H8j2Kni0VPdrYm0b6AOgZpW9IFgKE
r9kWWWa2hfD5TsZmfD9E8CZXFRD5GctBarSUJjNju1xS6yVRDcdfzuM2iQ0E+yaL/SSNdDto6zRM
ndK7PFuR8/NFUJzVgPI11BgCRVW7njFyby6jfFlZ02XVuPs2RCtIkcjdATvK/FGg1bwMgHWEM8Xv
MQwi4ZxZxtyB+W1CUgQqyaPrenj4HfUd7F96tx043L1WsSUOl84k+3CO072GzdA1WL2s+C3G2UIm
YEo6ON+PiibrimA25waKKjat7I2aviDmWU431mTtnTF5E8gn0e6i8sWrtooamRGo3gmmtJin5WJp
Z3yGHCcVgwwzbHEW1CK8pWD5IiUOSgGLg0b1Jp7MvRtlbJNIKT8HGvoqszWUZ3fS8JuG2I5ab6k0
KnS8l63uFOfyIEvL2ArCc9CMaixuI49O2Gy5gl6/h+Tt7BcNwkvVsZhAgxk8HEYgGwe+wthTX2WK
gC50WMFyOzN+rk26i8D/MmmHWA144JEVa13E4Y0h0VjmPVCkea8C4WysrlxfOyODqZ6qHdG5PD/i
RMj+kOielTnd9DYFT9Pi1szMgMu9Jowo9dOcj+w5kuxIVUu35tRxOHMslkDTghqQieBO15bcVyXJ
Ak5Qv9crTCDv8cMG1A3DmPUEFE1Mo6/5BpvC2haCMBJAAJ9yuibgIqM7MfY3dsnOF3xCeJrjCai6
yNpM81VPhKGejmz7ikmo3l+y5SsYRIAzSLZMtSUqmfC+ZWkSom7KydfA71kewIYnC7OqjzuuSq7n
sO3JYCO3ZWPIgGAXst6Ic0xkTeAmh8O7KDTVatRC5UoEczsNiTenHe7M2W3a7cKRmAi6uhanChOG
6MryO7DYb2YM9HITGlP67tSGWIiIF8sC0hV0yKEriLtw83SidNMIqp+kIjLnExPyU8iryEc8EFy7
iBHELjOKsb3BQ+nYtDrIkTh089KJlzlk0x314ZCdA0AJRBU2BOx64Obr+MYalE7Mh14E4gFmI6UC
Wz39shW7+6kU+DV0atUH/KofYF9jrlIXpWx28a7xQemTuUJfTFDMBzue5z3Mzvc45eViFM5T38B4
tTpmnRkz0v/6uh90k+iXuC51fqkrdBSG/CCfcGlLzm5X9QfObutixxw04vQ7CfGYfqv0/a+v9lEZ
crkagrCVf+bKP4k1ljEUgIWLHu49A2TdCVBxENtQtPLn7/rvIeDvDgEXD9hfHQKysnn9Xv7hBHD5
m9+tbrjWkDm7KFl+Cpp/lzr/dMEpWCSoJl3OAgzi304AGlY3ZLcg9363vPzmeFP/gyqP/BfCIoAB
8CH/xPFmfpBvoidCuUmQJhobGrdoqP+o90FlQQKmWMQVjJg6YStFVNvcvzSDaxbNKZE5iRLUNx1Q
UlDgmDXW2SB/e9wSlIUlBx10OZsVtgIXY5txXQhi9fCniC5aj9gbqpFxu+/TpJsCQpRjK47P1k9X
GwS4JOgPQb1wrWcEefg4QhhOeT9FZ23ILUJwN6NjCw4KYvTEwGYpPxkQNHovNbCmzZuaRAP5RQdr
R7ii6mhFPyaYQTQAzWY42uSO0n5wb+OYjUrnEjaw4UUkcs/qiRXfZD3cmXlDHTdIgRGUNS3zy/z8
76z5m1mDaF77S4/A8ftr9Ic586+/+G3SaIx/0+B/GmIDxYL6f5NGs/9HN8AbrP5MZ3WC/jZlsJSi
VeUMq5CumbBSfncHmBA2XeaSZIjjp8cn9k+mDA6FP75c8CZIVnYkuHjeTM34qJFLtaBmIx6oG4vU
kSNQ8am+KuyZoHXhaBRpoEPoeWoUpwkvQ/a4xJVFF0W3f0Ts1h6hQ1IaIiv1SSlt+pzaIr5iok/d
JtMdND7gJ7Dzu0vrlj5BC5gxRbYaM6NwHOl7FDUJCwVpaUZ+RR+g3Q9DRhCcDfG/3ox15uygUBXH
PJgNNBM9qHTySvwiz0wfe5u1i2KNbXzi9vf0jDuCWOUYEKlUVee217v9rIb6pLvN+B2d0lczR7dh
uq38ko2wvFC5VV8b1N6eaeXqqIz21WiSFYDtRDPNIr2JrhYE3wdZEeTKgxI3BSzOiQbgQHaxA3fW
a3CNDY1nU1/Ohx26qVWOwyHhVkSR/nmYpzNpbZVPWwGueRzJh7ktyoeOFGZ/6OTnzIrd58ma5tup
wHZV6e7naXLUdliTHIwhvzcTUR/MvtFvmjxvjj26frqCLDuQn8ajpaL4mubwq9sBnOBeV1uLw+8V
BAp3n5VieGtTOzjOgWVQ89WyHwibmu2SONoPzIdO7TltUx5cPf7R93Cq3DGeXizNQTgWwr2hFIGu
DsGR8xW2GZABYv64N+XnPM4/kz8XXxd1tdAMGIcvwPWtrWEU5dZMY9vDTkIDkl3+QGkgHyyNfYOb
P9rLZAKAlFF1XEfkM9lsaudoQQwWrM/Sg633ZLpHtt3x7QebvjAapr0cDDWvnQbciYpAhgcz1dK7
eW6X2wCgF/EoZn2ODB2gFScNi6sY5XaV1e9NhAIzZAMjfuQckJ2tvJrP0ayMaxgLyU6BE7gbm7rZ
oXOdvnWOmRUbTRqd16cCTBWdL7aVo6ntczsZz80SxIfJKtpzh3Wt3ExqDL9HOlq8rKqsQ6R1RbiZ
+8q+0iqXzlfc2fJmLEBhqcYlw6EpdFl4NQCeTei0/ScsYNBda2PWd6mR1jTRKZT4ehgNuyHSLS+l
K85BG+TK1ZATrbHpQD8U6IdLxGPgIuOaL2XX5I20y9w+h1RywJawe30ve+RtpGG4bBhTdW4s8V0t
ZJpjBEzY0QehwhopyAcBZpRjyjOqnZ1I9zOU1XQzNPZVFRTxXc5rcpeFlnwb2JDvyG9X32CKLegh
cnjzSJHVfnW8bRqtG1/c0jRgQgS2L20n2PWcdEKvSFHXlqMwO88h/u0EXXSsiGkX0ZaUxOXOtjh5
LDXKFqWmwkf4qR9bPW0eSFjkvJiN/ZqhVt7jWYxmqhepoPoQxqiYjBkCG60sz3H5SQo+BWlxmQsP
1x5r9O7DDLtmSPZTF8zbmGCi52GqqX2MpJFHliQUkiISMZxmcB05RCwqQA3oUZqnOBXqwTX6Q1MY
yy1aqNGD9HCyeqb1JiG1+4hYfDw4oyrvklwXWw3dDdXAypkfyb2prmGJoHLS6+RrLDWatCoNgN02
I/ibOAqOBVUczJk1Tsuy9Yypktc5rUlZlON9aNbNeU7g4LJ4ypu253GXFqlERQ7xdJAgdULc9sel
1r7Tf1I3lVkXR11DjZe3PYBQrYXdUlQ6vaUg3Dd6EPlBXD0Ju5rJr9KN7nFxo/lHLitKiDj1D3OS
m/f2XOfY2TVYdoaBlkCLrXRv9xOamICFXOpLdxWjsXwuMmnu6qoIPYX18VpOhdgQezge3TAaSeZz
nS9GKaPDXJH5AHUVpqbZzQLWoKW+8BJcDng0xA/UJAJ2VGR4qAn79ySAOEqPtnwgN0VDEAgqq6zl
a7jk4bbWMgimwA/3ztCi1yLxOvqiL2F3bvLsASBvf4pcVcDkaaorffUbL4VV7sbJWe6kBnGuJZ+q
prYRLFszVM0+N0u6wcZEpzx1iLK2I/NHOBdIuOzpW78anVPWTKQ8Kfy+RlniHAmz3pSVNX6uJuoA
Ji25B4U8zgdNrL4gdWBuQHDyF8vBpBSn0zVoJ3IWs3DcjFZsfqWnR2HM5qyoBUWxX2SpvY4AQUk5
WJ6DniVdH2f9wEES7pCE9vwYw1rwKxQ/qPGzh0VqR3YPhL1AI0EdJWcecKFbrm/Hw/1YpeFnTM/Q
VPu8hVFSRHcJ2rliI4CmfJKhgqFp1PYJ0miFnjwNCNsYgW62nTy3tjAelqW/gzXSEXYrsyvAzaln
MfaeEmJVTgH2EaZEvKeQRgEK6PuRNMeHFFYsJ8Km5ChvkLFuFqFziCfV70Kny7bA/AgpcIIzGOUU
ZGDb41JJnE2xSAhJVU7QZ69Huz4v431I3jyalAwgsRPk59BqWL7HYHyNYlntxSDV1TK09jfNzrI3
YqwA5rTNfWvk1uPisNeeTc7sblCfx9GgcA0ieE9DHKU1RK7nNo/6k6Xy12RJumOU2OGuTjEZDwjD
Dj0GLgV3MWxPsY4u1IxD86ENCUxZCJ7zHd5cA9nn91pY6V8E2Nuzy1uZBr8WDJ+1OBaHbBmsc17F
ZADF1q40khqMjLxNlflpEmRiSScnC6EgtdmmevDkOmG17zvnf9k7k+W4kTTrvkpbrxtpcMe86E3M
QQaDMylyA6NICfPoGBx4+j6QlJVS/jXlv64yqyqZZVKMAXB8w73nkp/hw5TVqrZ2ZhN+8dEqor6J
471PJjC5Yio/qCqfTzEQ8ksSyqJPQ6AIH1ZDtSEVBVoY+elf0ZA+xAX8Jpml3n0W8hI6kXVrXh9q
y9S6GjhVt0RmvYbKJmqzsuPrtK5O+WhMV4QunaZQ2I95k5UXTYqeBYf+sGfDD91KZ+Fr2096j+S8
fdUGNvkogAJSDXI4emPa73IAsKPgXAHeKnZ0QavMhgcKju7N6J1p02LwX3l+Ol8EAJc8nHWXurv0
KuRwRBWRJ2/nVbSOfbNax6aXPy6qiHuKquyybHwe9Y4IvUW+BlGnqjqxJ4mvPoNcBWCyoCq12V6N
wK02pcbvGKd2gfhfRidW0xw78LYOUZgSUDeMqUv8FyTa2EaUov2+3Uxp6oDxHF8Ze6coZFoHvvAo
5ut69FLSPVqBer8td44/6rfeR4WCrIlMtTBTrrPKcqgBK3dqbEJhZv1eMqF+dZkrm5S5b0VE5DIv
5GvRF80uZRFcrafSQKmiTB/sdMaoc24zBpUNwZnQ0bIShofM1hYq6e04FAipDDv6CLtWbmzISTzS
ECMhTDT1XZal19S9KAjNfDdKd96ZYc0TdAzFBTGGjPNsqk0kDOYhtAzzK/2ysyLfc1j13Vht6Coj
gnfYHVN6tFuVZ7eON7MqUORNQ0RXJgISmR5NvurXCv0O+jUEpF7Z10hLJ5VdtKpX2HgNhTog7wnt
AoP3qYkRVuwEIhQUF+athw1M4ryK0rMYO/Guay+HpwD2kDVKvrYY/O7Ccs5Lce/rsE/JdB38uHrH
+jK49gqiWVA8eBp9u32BvJUdfKf9oHoYp4FPreo+0FFgcy2plFdpiwEWgF0uvIEFdepsnCDJvM1E
cgrxryFapCGa9JfareOPEW8gnHflEP9iVa9GNIa7SQ71MZxCorrE4OuNqfzkoh/85qqp+bcr5VYv
FneelU3tjt9oXGWgtzd9NMl9wt4canKty482JNyI1bh/ZHEwcwcz/zh7vfswsw9ZNa3jftg5qSkr
ot/qy9AJxq0zB+1du0z2sa+1F0ZRF7cmiYIb16pYjFfx2B/sHB0/p8G0oeqTaFcoYeSoSNoBbHYg
0dLeAraUl2apIFuYLSWAQ56an+Owdggks9he8vvQylePOhnsZ7ZHbIBUUhcwbtFurBr0EmuTT+5u
JO5knaCIANYXXkepz8dq5oG+12MQbYYUGNW6Y1R/RSqlXKcd673WyqG4K1Aniyaj9q99nsIs/HTT
H1MlqJFVzZRDF2n6EPl59wK516VnUsN5KtGOQoZTO1auzRVsDcKpg47uy5FFfDbCYWxXVamHrdvX
5nFKVXMfhoXZbZKKf7VHK3HMVFvedVEAK5tchqcWUfcn9lgN6vPoKSw882Sz9MH9WLJfsGRd4xUI
zHrVD+alB5boniBcRZJeWJfeFXMa+7aMmzdvbolFrmeN3BHt0Qw2yeSxn8wReRDAi9zrLJ/y59Ss
00c/HcO9T7QFdhcURntaoe4xa3tQcIZg1Czt6FIRXAj1Myp3aZtyE+q2RBbodiR003pQ6zTYtjZh
7IyfZ6o+Kn6D5UVb6emm8XwoIyVw87s2CqjEAIk0qwGh4Vb5hiC4Zw6OYwZHNJ7n9OTEyBALLPDn
fMmC94j62bim8Tn3q/mR0XpIXCf+R4hNE4eG6WTTc8ZRgdBpGDHfpN58bUzVjHyzDvedHPI7cNGM
mWeuq3aGJygaM7oIZZaAoJAGBjVynMo0hGhEW1bRfy6FrHDak2NRXCelieKa73kbTM3okaKUpEXz
qepY8F0TD6csdhxYPK8altOYNCoV++S6u8pcZC7u/GFMpTneiMBID25M4HhSDsb03JW61g/zaKQ8
X42Ohre76U1lQYXqe48FDZsoPG+XfCStT8Jp1AD1sJSo+mz1P2CnVGx3hj7Pkd5Dim4eiEvQT/98
ki3+NLAnxQP5AYhoNDJgfJw/AwfqBjMuoWzjmeG1szECqIwCgLVHmKbh+5swepWFtR9SSVSkszPs
dufEYut74VXdz1uFVpq3im8L5VWT/As/4p/G7N9fm0sQCmZ6d0nq/XVGWoihKc1Qjue6bs9eTa0Y
HvCL/PNP4O/9EqALC/sC36v35w8AmImm6SXEIZHoAfmvi1OCoPrdf0aS/w62RDIv/KcjSc4gZpLF
L9SSHz/0YyoZ2L/ZFgA6VPPgoRjOcx38Tq0zYZMwf/EcDzEN43z+0Y+5pLUQ6rBSw68CVPW3mSQw
E9B3Dgc9v2T5ub8U/Ow4TER/XnixBkAqhG1a8AoECVh/muO3rL5L7YrmYrlVN5ad71DWdjuLAd6t
E5dxhdcgQo3TgcZ1tlnr9sZj3DnpB/W8rBD1GPhosMsUyPT2BsHK7UM/Nfkl+vokvemw370ObYL9
ZXZL4k0oTbsxlSjCsxYlQJIUFxQ+5JZnwbDphrQ8pXVjVC8lWtOrgREPgM9J7HERDmBVY1nvINW3
wcvARtw/+Cb68LZrJvfTMOrevyHHw0PSlsSnVFadvbXcgZo94IGZvA2dEX/q8ToVZK1WWbSrVc/I
pnPQ2EY7Iy9Me02EWRLrVUHWgDWeSc+kGdz5DSikM6pQ3i6PsRYKUjkhnTl0yuX8A+7aLNb20rFp
S9mFh+xsNlm/sHl9STL2Yn3g8wRkCmlibMAewe/a9MPgEXIfh8J8H8dcEbGXxYkzkupXKmduwfJW
7BeK78sG99vmofy2hdDfVxKxT+6K2BAUCUwzc4eIJXZL+xTjr/VTUnrTjzlkdgeBtCPK0iFjrkps
hq32EO0luQKcSUVnHM2RoQwdIxUTtOIVLjeGu8soODaMYR9hlrmnKyVexlImoRKiHG8JLHJ2blBP
b16dZlvqU1yJ2RRTMahmN/hFdkIfZaGktYsjLUW/B7BFmGtTYo/Kh7w/+gP5A32c7YqirDaWG0fX
jmQ4hayDMCE7yjZ2x8Y9daPqoGYSpMmXLp7D0iBUEkm6v4BN62v0t49ZVUS3VtSomzEevNuclOCX
uKC+jAJkEW0d69sFzribhip5yjE/o66veBzHOMVRGqAGDj1CGkaReOeANehTXGvroGPXIJRjGcqo
ljhqJGHWKXTDfG8gX543wsOL9FQ3FP2MMJivuqK8V5POcJeEMVhu4rQtjb+19fS6mub5WLbSdZGC
KlilWKuOI+6s/Zhn0ZNFysllQAQReZnMPh6w1WHW9fFcpIvWO/8qRtsFVeDNC/IXdeE2k9W8moBa
kq0+04iPzkPaeBuGqDbaMEuT7UHpGMHWovbHmtwP130UyUuh8fDaNrjmLp34rnu4Frdx7pZPKABK
4Ide/RmC17No2mHd5b5/wTeNjbUm8gEvq381T7m+DV0VX5S2bhFfWPMnUMwIvBmTyve0as1LcoMI
o2kay7sY0azv7LT+sshOD8IhCSkGhMk36KWI3P3+Eyzl/HnK5uTZGrvEQQTiZ0y8ywDVGHeYa3Qt
gnohmTKP3S7BvDJW0KpBHOX7tLWm6zIonYtRqwBvypSxOeRnjWuRJrBvnZkxOriS5KYMU31BColu
1xWCZq5i9Bax42tqp44WyzaaaVuNfb1mGoLaKlcdCqk8XkeGua4dNV5UYBs2Fs6oJ5tBznVntI9k
Yd2nteF9aKcCWWsGC9nYYTLirGU9pw9em9pEp0whzh67ZkqgkNsm0RG5g3c1MQ3n1ujV/Uzm9sZp
zerd7U228Rimb6wwmD8DBaUGFcYCbC7G+jJKI/sxim0HYUYuCUQpmgnbLv55W4r+pXMMil+gZWGG
N2zOhICxq9sLrO3Rm4JY/CUfJRlVQ3OSfUhX5I56g4vC+iThIRws7FQ+s8JxOkm9xJNn7gjbo5MG
d5wdm2eBUHzXVoJkkQDH4y1lpYLbiaWJSYQW50ElZbjKQwDXq7ggpeMg407fVaOtfByio3U/MM3/
nI0Fxvc+6YHUMXaG7o/x6M6GB3+qhtJ5w1NWXSL7oxLGZsd4sDctfROJMqSdANFLV4YBFVKdeJiE
oc74dXvEzr01boTlYGJh+XOsCohbq5oUx5MhZHVWCV7cgKjzdWfq94Zn3h0h8dMxMkK15i9Fi56G
6uiw2tp3ja1PRieRlzJqfkcN4nytDPsDS7FEjz+oDklRMdHepltQiBTnhZFdjTr2rwIry06xWbkp
itH32JTN0vVVK1vrx8ps7/USJszghTFziAI8geq0SwAGYWSfg9sGMMDWwGJGKI0a1SEy4nOeDdHO
7pNwA0RPPEOAsfcpi4Id9/t7ilbrDu3VuI4JxXqIPMEJErf1xZhmxbZtQye/IvQen5sqh6uqNKOD
MeopgXRBKjgQzOqWK7eAoRiMN7D22g/ibgym+7XIKXts/ykiKOaCVzhtJGFYTMhrBE555hQ3bBac
XS6n6ihKWIamIuWcuUtyMkiCx39cVvuu1/3G7nX3IsnG3dAbIXD0stdOic9pU8Og5vF4GpjPsm0i
w+XG9hto9KoCIlDECLcsrb4Ka8i20Bv6+9R0ne1gj+0W2E22s32sMOxWwnssfeqMj6fbj4EFBFol
7fUQodLdpjT+0cqGxLE22tg4jv1lm9jx2inHzy0khVe6B8aoIxz4wvcEbgxCBTj2XmM//9IS07zI
RD3siRmyRYc/gSAIoEQ47mFIOvOI+creDImQO9klAsa9kb4HwMY5O2Nj3zkM7W0V5rdpl0OmUGmy
q7u0OfYUJAhoWRphaFQ7wLt6Y4wERbNRGi6TomKbm2uCCjphGBsTYdRa19WwtTxVvnfOiKfWzh+S
nlTifordwzhYzTpxrmZ7rA+lXcBlqAO5q4Tz3pj1bd8jOSwBia4x5e45oo3VZBmfRGJPqxhqwC7J
ZoaYOdl1mVnRqLS3nqn2gWr281j0yCazEXF1eecbHdabiliOsmW+3ZATsnITbI42jHk15wtLN7+y
CLe4C5Qe9zny7IM9pdFmtopbDM03E9lxO5J4mBRUBnPYfLoNhn6JO8vyverqatPNkNztiGG3E/di
Xw4WmUSGZ10bnQb1HRjeA5bY5DCnIV5QR3whadjY4kqiaWUOyEqY5K0hJAALu2h/O0oBTL6Ymq1n
cPmRH070wFCSdYyBMuiYNA5OL5gn1v1RF21wSMvIYCc7+xdFN93mifNqh97jf3qpf6eXEuRR0X/8
Y1XUJaLSN/WzJurHj/zRSTk++2TH9HHfBHx3P3VS6KUQd6Daw5Ng2w5N2+8KD7RLP4ug0AswarFc
UJIIRP5CJg59/K/dE80TWlsPOYfrQMf6f1BO+NV8Mqm1e1lIjENrGjYxblwxTpT5Pdwein4I2EsL
kBVWFZ6rciKAo3VM1OebuUPHcp9/7x7U917CmOGnhAc/7FE99tbAfMr71n5k33uRoh0Kezx33/uU
SXpAVGxlMG3edfg43dOADP6dpy0sgcQLsYgbHqmkoDRyFoLTToH1gQoy3Rv+DP12BscCS4V9k9ms
lk39vJeiVeap1CJ31qkyW/bAgHzVISdotLlBlZHdt00YvOCGtFjbEbkh1i3mg/qSXi8Ot9UUfIKy
ZFf8ismdt5oQ0mRfe55ZMg0riTGrEv86gwb80iBCZ2RTja8MTMmbcDpvV/W4tliMMIdPB0n5XVkx
ct6uMqAfzEV+TNkcvrrKaT5JZclqJaokeK8C/z3X09k32xToUFZMR/4nvBp617pGPGYeULKJbZda
wVojIOffsYLmtsdcN67NaTIxWUMRX9k100rE4hWBCHaIHm0UznAojblAENyrJw1W8yjbCZfz7HF2
KTkBmUhJtiNuQRN9SVzDIc7T5IPrwblNM1QV26GSxjXLI3+vHbdl24RHj6ik8iGePQJ4/L66IWDD
Ww/MQUnD8Tt5ZTuDfDYqQF0rt5HWdWUvLmoMhizdIUDwyJkvc+aaAywFZL1Clv3WAHuMvyTUOwsm
8yG3U80+BJncqzEVuMKT3NgzAJ2PAN3nd7OQ3jFmK3PPMy8890ZTnSoDFd0eIz4imX52B8ESZ7A7
6aJB/fH/XUb7GF8ZzjLjRXT8TebX/BD9YcMey4siVGNebbzvukDZGjw3BJNd9kPfulxsOrS8/zlR
/50TddGRcbr94xP1vsLX/l/rtxZ3/a9k3R8/+uNk9fzfIH+a3oKjE98HTj9GVL71GxhXcOh/jKJ+
n1A5v0nTAb+Mro5V4jKK+ts5u4hXFxgvpdCPoIa/cM463wCLP8uyWRcx5yU23ed1CER0v05S+0Rm
JXd2ddAMTUbstgg512VJVm2MMmrnltLu12TW+GDuMMZSBZTJecRruxlydnSsT3rxkIaJ9UzvOt1U
rizvUUSFr5BJ9U09WxROQNicA2RxCnOcec5lYrAB9jJSxNajJqUHVKcmmzhmnmadMJrH50xUyLNx
BVgX/dywVW+CZAERTNMo1hnFvd4gjCm/qoIeDDnNZO8yQ9nXsUixXMeQ1iEnDgzyG8O6aEMOxxXT
wDJFvhfL+Ai1oGZWP7lX0mjDet3J0DpCc7MuRiKMCLpNzJLo1WZ4MQte1KYpwu4Lv2XJObHREGCQ
LSHk+HWD6suj1mI74FhHHZZuy8Coq7ItsE7nkOCy9fBQwxVnfgwiB+vSjVs65KIIiO4fs7tEmmVi
VM81Uhb+Xl7ZM6kJ6rkczeyO/CF9E+okRsMTlg+1AofTKXRBoOJ1xGICyhMb3dhD1J4XuUBXJxrs
DTMiiVvNimeLsooPEhcMaVSmhRSGvETt3c6Avl5FRJZPmMMwREPVmmITBh67aNKYq50HM2HlMAHR
dVFfZ6IJbhwFne2U2oFzUHx+u6FqglPuJtSycTyeYuDzOx2j8qJgLqt7yFT+rWFztaRZXKyDyXcO
hUCqVYRwi0JYeseESQlGxYSw3d6rrjNIEcb9bBfT1vVScUGrNsIHzHp7kzjSgdRkFB3vWVg7q0ya
z+NcNC9tX8nnGv0E2RUIHty1EzmkgBgFqPWOtPCVP07Bra5ZhE2THdzLNolutcVmbBto5k9rTIiv
MtRKoYzm8N10sTG++XNGZ61EcKprC7kFzhEE1TotQfx7uKmOYAzltE/C3jjJ0CDic5QeD2BT+yU7
IitYdBpO5oC+Guv+jvBBh/aVfK2bmiPbWokW5WApJvsqpi0ENEe2FO2hn9IDMIQQ7WztI+jqQbgy
0nSskW/zQbSHCYWR/9IMwPINEpGbdVy7Vsj3YyBdIEmlb0Y2MGyMolbMEil31RrdRUfOlXnMm2ZK
nmWtAsKB+A9zUC6fTx7p4/fMTBQCjBAGVUGfNHTqOW6KM86d6JT3BXVAyjaOp6C0EGAYF0Rkwuzz
ZG4+goukz0FjSoRnN29DSIk79ObkGlhmfkRAPj4ltPxUI3F1pdK42aq6u0t7wUwzr6WLIwr3CvGs
8fjkYpxxD9zexkMZWSEdVcu4tncIZEaII9BypbLZuJlmqtxJRahByWs4TGaie4LCZL+ZOq0vDTaQ
x6pnc0dY7F01w4BiQnRM6WaZPFT6YkzSfutprLV2BwenIbwWfZ/x4RBJ3uQhVMpw3mtfpHuKD7Ga
6s47M4K8B+wWbbxo3Ptd6jxhQkLP1/f9imi76nr0zTuB9gzx4czXpoIYykYT4TxkvuLXLj1ciZ8n
dUpW3bX6QuLamdTv8KVps/GgEQrfE3PnX6csEZn5Qq+zczXciJ6Mggbs32pM4mnPTpFka3/a5zZA
qBiRzQ5+rWBbwE8JyIGUeC35y5k/v0DtddbEuVzPdXvVjRmGT9pgpPpVu8epSEa6a5hXTDPGa5Sl
+FVV9ZkQ8GZfkuiwTVAU7Kq2SxmpOGpNhGFzmKE1rPNhMC5Ax4H1IRJ91XvRa5VItYlEnKwzbyo3
EuzUKof08TymzXiA2ds9pn3bcWGMxj5q9de+dfMF6z1tu3YUD4OQ4StrRAM8URjbcGgg5a0MX5rw
uWHKHqwCOkPZwHoPAgbgq5qJ+77uUVcQlZuvUVN4t30NsgNsSrVJC5UwJLBpsQd39s6TIiCO4nVO
0q3fJB1NdBM+BY3DLesUIcvKPj6T5Nh8Bl9ZMd/USfYJxUeBIGRYKJLS3xWqC/bVPNQv9Riaz4w/
YLEMi7hxLOcz+4Pqkg1xeyiswr+1+AdXytXGtfKjJy9qmBuKgLAyaFLuGU2jwOyqu0xcODqNTkFW
+AhqS6dZ513SQ1WS1PIrXMXzxh6ZiDkdfKaBNdPZYqi3mosYrQcZjkTCVTAcvNrD8d3iRIZu068a
tkVPXW0qxvqE7VHJMuM0rfYOcFx1q2fQH1aalRu/45Pucy4De9yZWqq1FrF9kLINVwNiq2PLNPmL
xarhC0RXbHmxVZC11IUjelnbnS5KrPfWOp0aZ+M6iXgEszXc4QL1P5AokUQSNP6pCeWrEfRfkb9G
n1yJ1XdZia8B5T6WtmMssMQMLWM2MDrmnJunJkQGbO+1lb6Gbv/uy8bZzxWb+xkw2tpKpk/TMCFc
JNUFFXv7hrgbwa9lHjMm4NtWyPpLFHoouVIDYxxor8Mg+7Ja05vZ29kNxU2u3HabqTG7LYV7LqOu
PBVz229hADGlQgyfdOsxbsd6q0Qxn6OpC2H/q48+jR+mCmwa+yxWFZZYjdaQHzyRAt0Ll5lksByu
mdMsxUyDxMlu2ePxlNvGOG3fZJY9QCxlKzM25mssCYyhY/O+tKK96wfxNSyald8mzZpZzEuZC1z5
YKn3OjO9i2AK51NtIlfyrOalikDqzUF/gXc35OysayL7GtR+0UA2op6Ko4UkyJkYI6WueEzGKTvl
XPMMq1ygRgRW7WXaxevaTPftkNcXVafv7TlWOzHH+HAGBxFDOn/QR9vrzuqr+9DXwP8ZRWWrsLCm
Dc7OgUF31RHbqoqd7tE2tIb/HkbyE3jy8MVsHOsaHUfOSsFhAttxXTnvhSzEMZl7haIvqS/rcqgu
+0Z+8YpxTV3wofysidngYfgVpUKiTIbeStm1vSUEBVUOKA9k9aN3J4wpItxkTHcm1eO1LL3wpkWd
DZ1rU+XtHp/COZ6UTUxMzSUq/Ag9lZabVqTibCF70Vnt3oVLMhXyGgemq8TUAIW1ojenMyfjzmFF
trJ5pJ+MRhGb6c5PXZrsl2KzEeV15XVIRsdgiRf7SqrWoZHQ82LDRNGvYNskqzzuYN4qUkrr4rXN
CceZlX4YVX9Ti45FR3lFtZas+Ysn7nuiv4BrQ2MdepQ4Kbc5S0/kzMCxnHClPds5lanvn9yiKdex
C1Nq8hhiGCBrb2RbZpf/afz+ncZPWN9SoP9x43cgNStJfhmlff+RHw0fGvDfcJpCEbGgES8t3x+j
NNf8TS5uVPyo39Ox/jZKkxITlfBI2YNiZbtwRP7W8gn/twDs9jJZWxZyf5Ew4vyq6yHBDw0cRTpH
LXF/8P0X2cv72x3Hr/rf/xb/Q3RoPhObLO+VWtRk9VywE2X5DAdnzgsqXjtidZnkEOa9TD7EcWbc
kZ4+7UvbmCASJEzh2fZCtTDDnCkTcnewRbh2NM9GZZr8PS4IumhFl5fcpC0mWx5VtEcV5zPoV7xO
NdSOkzRobuKgHKnqsmkPsDG7m1PmK0EEYSEWpDcskX8tcL7RZmNMF6SB5HGLqW58Y9DPjtyKpwQH
NB/bOo4G6oI2a0GR5WZz4UxG/Rl9dvrWReOEq2OCpuKn08tETbkOSN/11nCCui9DGwkWM7l9jBAc
3Uaxeys6AygiQyL52Ft6zr5bd/8h0v2b1/mPpvvbV+Cib+BbxR/HzHSRjvz0FRSEvjLuU+793FrB
0bF6Z1tLzV4uqDTtGmzLDtmwLIKbyqvlqRzlUvK4fsUALzMHGi4KJ4a51TGY++FqDp34LHu7+kC5
bzyXjaPu4snQWydJ06ve6WAi+/EC8sopFiL2WLteWdW177eP7E/oS2tMONGI5SOWe8gFH2njNp9/
mo78Hf/3kgX0kx6GN00QyHIBo8YjuwKazq9vuvZdPwrNurxHOB2+iOXbj6oKtaO09Y3hQU3rU+hy
RQqC3I7LQmJ66uadAjoByEabn2vaHPhgDtDGiDCpC6K8wcxO/KmxpPzCMSwuIwPsXdy7gC+iRt84
fvgU2VrugyTJn7ISwIKb5eYhKYFJxUZr7DOMWRsWdN2WLp1r2urM4dKcrY/S7U8j+T8HbBfOgfQd
Ftd2aG0S2CRQV0F1sAqKd07yktdBemHb1fiOGgKWQWeN70gMrKM35SRQdkwNwpi6ux76XZeM+o6b
Mjt7g8HNpLLkkFkfzE3TdrWsZmE4g8S5xC1LH81Dt98kiWpW1YK5M2cYKzJZuFZlqe+IqHRxhZCa
flVQbpwmP5cAVMv6i5836KNLmjqXUC4S8ohzFLsyVgr6cJ0w4OzMK5bD+sYvxXDlZA1vTlrgV7ZN
PKeHqYWRsp7tSN4ZSaevVSf4QCXJkaxvgMU4y71pZDMwGEYXdqyaz0GURSfbboO1Gel/lX30pzML
HSL6U1eQ0yxYC8hvurGfbxhKspBIeM+4izsTsFnQl3tDqPxp0uDFWg9WEc0v105bze+j9Gd8IQoA
uz1O8QdmAX2uXRkCWTabZ6+xgXvGublv/PqTDhZuSu8Wj0XD35INrZMzHoc4mC/ZT9VSbZtdhJ6R
oHmQJODYtNlCoPQm3urU40Gwl8wDjqtpN9gOYLd6rtCYO6zvt05nEOJtspBcpaAyz6Ba5ttvly2U
MQiICVy1tgEXImrC0qrcNz/5RqGeg1QwATLmBlROAkOkqGMA9FgTk8+lSTA3XT1ZoISDY+Poe3dv
Y8z2tpkfo142m995Y//wvJJ/tqSb7GEgVJpkakgEct5ya/90XuE3UwaC//BOtjXZiB2RsKupbYx7
1sC8A5FKE+WEMnDbJFhLHF0H9RUaYaCdPmHwgFq5BzGV5k144WdD/ZYNLr1z0IxLegUe1JeWyAY+
aZmLY5P0xneJ5V96A+Rm8bLQjCKiXVZYP7+Bcs4U1rDIu8sBOW51KoAuIuPZNeiO0DWUnDNhM3Je
SJcjpoxhUuFth0dHLM0leobwK/ce/Bu28m+IgMQJhQeQDFn34Q6Db/iQe8wIV3EZ0Ub/83Pz2/P4
j4fFcu0zH8a+jQkYPeG39dvPr30knx7h8ujcVf0ClxuVCr9yNYfEnKuW4AJmeQuhW1/n3gDEj5yB
BEhWSVR9nQwX6DXAvgSyPeYOUNXKa4yHzi2CfTAC3gXO2pfXs6+Skyd5/yNWLbnq0Eh8Jc6QdixI
7M8qHPujOc8+o4Nm1je9PWbl3kO4BYfEmVdaIqbp+j58lsxfD4Zv+BcKPfg29D13lysLQSBi/pfW
Led9Ow4hg78YC2/plbRIUuovIlKcV7KwySpUtRTb2aqDnVVln0XBWie2ygbzAtlnuQ1/sPS41akJ
9M23Wy8MjAjvAkuarbvkKfS0RNg7W3kHRgnQapFawzqQTfwBzXbepWxJXrjyhi82I1NOkOWjSb0Q
NQ/ARRuYJsuqgpOvTloTv2GRPZjs9RA70I5/8or03aqK6thEsT5mIz1zuzBLDTuXp1iPauN4uT6n
AlHmv7gQKBJ/eYJyJZCpSs2AJxzPPOXgn8oGzmowS9nQ3MW56Lz1ZHKDrb6dzflI3jYbqRh2Iosy
EhDiaEcpVr+5sptvZ2wMGXwIhfIQNRtrtPyiIZ8A+i2KgWw9GGmy+DHKXddky+0qSNKbRrIEOP67
z+iChi994tnGBhBegRwu9hm/lJRjV0PZOVtsCuSoaLskujS38jDfMYtmDh3MRX/wI0QY01wzS7aL
R8KCMRV42EFwV7K+DBrXuGVqNo0b1Zv9B541jsgMNGdL9vNBi1ntbe7aA1DipeRcvlcatu5Z6exA
pukwbbRM5m1gTc+iRuFgVT6OEXOKi5VKuSGCCHQqM0ZaQQgF3ju4imLTDsBJyVGByhrkk7FyrZkx
diMZUSKatYM1o6X4iedA8gRyPs9Xc421ZFUlRfqsiKyekeo0oLFj6hYNK4rTYEW2R/xhsAy9Yx68
FDitri5MH/WfoQp3085DFuFeBhPWsew0ebsZRx5kUz4oNbb8OewYs6wmloghzEpl22Q5i/IhijqF
89DmqTOL1Pock4s3rSPh1tml0SEcaaxgIv8jqYztHDXm5yKvOFe7poDdxsluro2SjXTkwLGduBB8
htJVdWnYE0tRh5HlJ1HNic/11M+3OM9CEMJequ9aassDXWoQrZSa569sK/2j388GqrQiY7LOLAV7
TTuPWyhTAUZ8N8FSzdAIRNnCMU0aqsyVjtpNx/zbIKAxNDdskfKvrKfv8MfmCeAPuwpXY+aV63zM
irPnFfGNxACNBxHo+kotiOP/dLb/TmdrOWAtf3r4bN66t//68u0nz2/Fl//97+c3VjiMu6ry5+72
x4/93t0KaDfI/VyIl4EF1oNa4HfJvbR/8yz3G1STpvLHLtNeKCASTYnJDy3qEV7CD82I7bAa5QIL
qC5oepcD76/sMn85HeljoY98Z/MIE4Pan/uLuZobEl56l6I0Z0xZshNY8jdYATFbV68/fTB/p5v5
UxO9/DKU/eRHkrCI9sahx//5oRw52s69uLNvCUOoX0q7kg9TNwRPGXRod0UVUr9ENPpvwZC2h/+P
X82ilu4d8wsf6q+/OjEyobtK2LcztfwLaSZGsB0mnN/b/2PvzJbjNrJ1/URwIBNDArc1sIoskuIk
SvQNghItzPOUwNOfL0vepyW2W4re17s7wu22RVYBSGSu9a9/UPQ9T06gsYmGXgILlCgJXsNff/zP
xBxzm+GxS8HkEgcldEHvPl465PuECIPuiZ5GRBVY04BeGFFdc5XiP5ZuNJ4L17/+zPPJ9q8a6O8P
Zam4poQT6r15WNVU0RjDvLv3ZCWfKmzGLmXpr+0FgEr43AxecO2mxoAYLknXHxJc2t/8hiEAruXc
hxZD1UOjYpizPTB5tF/X1X31AwnNNvImW5xI/AIfSOHOIZNtTNyTLirH2f76Ot61wOd758NSNjQA
upmz9dMPdXQwByTUqAQn09FirYxgDroYc31Bvoh4wj+pPumc8eWvPxXk6MfG+/unhqxYxYwfRf27
J8aMh93c68R9JibxRFuRHlpVJd9IZmjvF7HqB89txC0EzATuezL+d2Kt88ND/uJQ7FG7wC97965M
YVjlba4F1EBfP6TmhVlCTNPjqRW/kWwJUwK9WygOxmuGzsAHeu9FN9Gihsq2R3HvpqF+sJqkyi/g
9BgvBMfp33Tuuq+T7Zu3E/P0baNmXhYrU/qOKbX1m8dtkLT3X8ax8SPykCgBB767cOladdjSQtyP
WHG3Wxc9Q30tIWlOyADz8H/xkmCvbt5L/osmCsXTj3sSMnA7tZxJ3gNVBLtqSYp168YagF3Z9amE
M89UoK9PbZuyykEBxS1hENqAzcyPN0wxKAr8ST/Ercd4PLclg9N8Cvdi8EHqkqmd+a2INACmKz1f
hYnN8OjXa/Vd2uR5sSDYUi7SPo/pwHsnp6yIozFYQnEfRZndXqyq69AqsG70UDYvXUdWXoEP4wuS
hPCaeKFwD6WUOqJfgDmapaTGSnMX+8h1Xgtc4SO7fws6ZOe//p7/sAviK4iqzAbVcinNf77XFu3s
BINb3MOR4Iacb7NouuZF2JF4aovudytbvl9MPpwfN+DMhSHDrPv9J5ZDLDObdCa8Mpz65A2l9xqF
2vzFweZoNFT+zvEBfAgCjYgDmTIGOTPkh8d0zCHJONUyvDk1GRiZzQ6AyWnzkjouG6dZE+db1HNq
+MRHJOF1PynmmThtXVPIuZdScUFmyv19yPAfG3Ou4N07AqpDOLjCNs+VKPLep6CuQR5iKrLE9zVv
FrAstv27TFnZh9YpluFYTQnkikxN2bCTnlX423RCBnQRJrg74WZtE0G1ADdsZSYnwmHhOU4rOfZH
JLjQJysRL8Z11ovWne0g6DBOT9bHxmIijcdPDRtxjpfEAz6iJdlhe8GbkfUzxL8y8ZFnZEZjEDTV
PcKiBFvdMruG817fThk8kF0A5RvAB/ukz4I03g+iXoqvNryRHWEuHfExyJMavt+UvC248vlXw5JU
OxC1gc6ARChCbpysuWttZJBbjQdMhKsETpGewokbRr+ymuexKrJ550RKPSLaT+xNm8UU3zSd7bQp
vbgjwNIPF0D3QQZfiD7sAqx2+iE/rkx6EcePI0EJEu6HdRnB772WMfENm4YwTkYBIdSPSYxbhXSt
u7dmuG2bzBsqb9v2Mk+2ZRI3zZ2Ky6LbgpUl0Q65ePgcw/Z5bnAUPilGVpidwk3dtyRlxHtKg3Cv
xABXrKw977UHYUu3VcBuQwnIRjw1vM19uvBji+pJRYmcyqJ5iAp3o0VWqOsgV/nIySwSEeDxU422
aq4c3AuXG3wF2mtLA6pfxEtdJojcjWGBG6fJ7ZSHw9egyn38DGRimwzDbhc6xEZ1EnVyFwLpt3Xz
Mtv2+lkYjwRp3BLApeWXBR/WrUfDcgCDiS6k8VYojctC7WAOBYsK5wXjwRCPxo6B7rra2SOPZ5tA
Nz0gDvR2pcC+gYVV2pgO4ECHs8NiTB4C3B7c1vbJl0rj5omIMtwgJryAIS9U330iJppl6LNkC9Rq
VyognBzHC4TJ8EOJgYsMT1TIWXo47RIDDZwPdWqBOBfkImw+A334Dl83zyp8QdqlDC4s2xQ/q4dK
KM+507iQ1Sc7hnDIbm+5r20wKwfzDEMtKuOo+Kitnie2RAOHwrJg6DipkH0lpDM8pAurEs9HwWHq
El0I1Uqo5gU7W54s3hU81DSrra1td8FuDjF0Jmqk59ED9b0gC4nvRxUgtVixSnqNPNKx49SmXkUH
x25Uzt6rjtbweZayf+tXQ//AlPvactmHaNbDfdklTNRb3lDMR0qHXw/jgC9Hx1GfKOui5xHizC4H
nj3lFTOr1vbMH6qL8HoYzFiI7SxC+eGSmboTZrpD4I3mmqaUwkfaJncE9+k6vwg8bk4njXkSkxH+
RAekdTtChcRq2uNbQeUIr0NV6wfp+RzqcBmZXpg9khouuI48DlEFbRnqVdC/taG5lWHniqe+H/nb
87ctxxGRnIMa6q6m7JQwnNIFowRTi+SF73YfqhKyVxxP4nZceSKTS2W4yDNRZg33xKUtD2NKu+EU
mYR9KTmeB93Mu8VUj4vk3oty4aJ4JfmkPJn6t7RmMWTm76ZuMVYoKGwu7XzyXs9aMeTV/VtTcNq2
Ydy+IHOi+tVgtw/nQmGFVr5c6azwX6Wmvs9wCXvpWr6MZqj25joAoNtUOUz5Wsu+RdNibf06wv8L
I4qaeJqVZyfNt63qloOnr8H1YEM+2JlNEV7DJdx7Im9e8NDjNF9yiJn7SIZU6f0KsjrVPoKotu/4
5hM/M+HZRYTXdWt1FVC4KXBGU6rkOCS9fW9+HFP6LFmYlbvCW4jXc60cj2bV+KN7M3tLcJ2UHlG+
oIlQkdaOL8gQLlsxXsZKBMKHiL7AReXDq/MrJCIv0xeT7kwZxMkz7Lr5PnDn/g07Fp5Rg85ODvzf
MBYcwJBb2Ntq06rAf0wPYkFXxzbgXPo86Vv4o+qSy6lPzoRZW7qMRGtZIHPlbhrT7jjPnLiDWZ4e
TJBbO844mXJ35DdnE+WqyyhzvGnwG06OJZgfVZpfsWrHBAbrPuA/EBM9FvDg5tyzQQThs55S9ZTl
qK73Awrxg0PAjmEpFN4rskLuKWRPrv+8CeSFox+WtOKuFHkaXvuG4EpIKC+cbz6eXLVgC12RcmwQ
zUsmQJTCmKdKud8e28jhqUIKC3aE9Zn7MPOEyLmJni0zdtJL7L92wcD7SjRTuQfBs/xd7PHGd4gk
JrISWIkQLkV/mlO2AE9Qo+9FV7D5uHEb93ehxv/hMqjNA8pal61J1lF7LDsRQjhcNbEQtKMYbvuI
yTcyMERhOcfl42Jn3quTZeJJWgE9ACIDjibYfk8zojfUwNLwfNnnwwLtQdi8+DFqk20rwMfPV8hJ
RI3c++xAXd3BzzENL14ezcuKD8ATcnH5lLJ125uZlvZpbPmHJJjxWAZTpa3BzHM6V4znY3NZbVZU
U1jOpRMkXPvqNeF1JQMLcqEEqxxHOhlz17pm0uEum0WxwmPh6yQ+V5GnkUu47cD7WiUxlFwySB/s
dXHQxDqrw6i3gF9J/jTbEWIwjONcTNSYonfIwBOWPI4yeaQfkpSkLcybVHtcUlzR9144Ft6D7lCx
Y0vk5uuWIC3v1YXQBMKcRuFzpW3aVjyULnMYijiehcFcXOGAxE/joSXbR2HLmSWCcLbcruZwgXlp
9j4tM+tQx4JNnlIkNi25O9CvJCVr4nwDvu9FpnHHYoR9wWysCCA5cc5rN4o1x5oemu6ocRT/At81
uj+vTxcN7gF+6XiAEuXmN2RnsEQCe2RBefl0lcQLkeTfFwTS9+Ab0RY5IRbd1B0tY7xVLI33Gvtg
KedV4Wsmspsczt6tD535INpK3GaeQRvy3krrLZJMgY2DV7ETMYiztqqVgBCdh0gc6RwXZM1kim1S
ZovbDpllf1gohLod+724FS6XwJITT14C1XGHbTxvlopaThgybBwSEVg0hCyw2zup+IDbBJHzycqi
tlHgjtth5lU574Bk+qI5hfXJzR4iyxzfQ8ZdctTMa2MOIAIjY2eZGUUPbAp13E3MryxiQQmTMd82
GwdeM6dd+FwIFvqhXNyO3FVatecQA/vn2Iu57nGZMLuZJc4WBHd3Wmw6aqH1cRJBqhmYT1XyQfSZ
XZP5VorbzjbQt0eU9srJX7PabRGt3dPgjRQhsZWHz/bcMFDAH4DrVWhmYbarxzHQ5QcchL8mVmRt
8zDrj17RYsgGsn6a8zj7Fjt9DXMLYpuDXJJBRs0EwtEcj1nacCItKfGcWJoOIRXK4j/n2cJ9Thse
aO3Nq8ZXI8O9rgrgscYtZLZkwt4mbfD5d9xeiC2nZnlJZ6+PlWgqaFpNQ+Bp7dTfQl1QL/hSsxlS
ZEabrpcDGYe6H+yr1mz+V1kUA0SGSUJNBcxNB1NUxaVVS1AYULYRcns0W49xJnk8ZFbwVwRj3CTH
Y8wGAjgTZQWlFEdf9qV2osYpTUnXJgE2agD+B6yrrC2kb94Z0yhDbeDGOCGvapiQ4w04z9eLVgXY
JGvqAzea+aZEIvD7ooR9e4VQnv9VU2NyuoRNuM/MGS6sLHomJoYVdG4MYxsLjCtC2RpjCsKeVvta
RcjmdXdUSR1ek1vvXs5NKG5j7YXPwhr6N/iWwc7HEe6SHoznWvmS8xOtCau1jNmtVj+VT6TyFNvz
vhlmOZtjyIG5X9qKd6Iw9WYThcF1SaxquYsa4KtZu81Ljo/uph7Y97qWV2ggZAsuvgUHtsY9IzY7
87pimLGlt0uO0kOh706+3Z+8ZuSNGyx4kZAewmvre4XRUj1YnMxlXgXupSKOTF3SsOnh2NPfENoy
dod66PELhL0U0KsM3qtN1PhTEAggOy9kVwLn4ZaozOLYiCJJJ1H6HCz+tPhPCYj1bm2Vc9l46Pm7
NTbbwblk9tCG+LHEiCCsSvsizksV7P1lkBd8cvKUdFiWYplhXBSX9GMz4t/R84awO9PtrBcciKNC
glLaqLrdxrrrLB9ZDeV0FeydztFHGXvW17FxvLcsHNe/CqpKmAa6p9yeCyza/AX3igZhoqAoOxSA
K5+RM/ndbowiEn7btsogxdcaRpWj09tU4WAQZ376qWyG+NGnxtfbsSyWXd579gGVx3IbOk30kdFY
/rXGQKbbEUub9lTKTJJwNrXoWAs7noWJOYHcgMWS/3JGZ/7P5f1paZjTvL6VKTBBP3Tp1+GnUQ2s
MlC//8xd/JT2X+sKu4h/+Km/BzyBD3vR4NOehOlBVBrQ198DnlD+wYL2gdSJTzjbJ/1ryoOnUuBQ
OQAJuVKBjf1ryiP/YANU4BlI2czYwP1vpjzvgTds48FSGSgZYZzwHfPvf4DQGUwk+chJ+b3Y7EoB
aYMc4+O64HWyHTpanx9u0D9Mev7pAxVcSfRq4G6+eIeq5lx1I5vSOzmeDHZimhGWGvTaL4L2iJ/k
74C+9zifuUDlEpJCBIRD0tw7ZDHMfHzmGZfhMpr4r+R1QVc2xWrvTb8D5t9jb3wUj9pQerBqUZDy
fr6XXTIn8ZgL95SbHjxVjKq8AW985lcxu+pKT65y6NLYXfwOP/2Hq2QlMUKEDcgY7QwD//AY55bB
PVJt99RLYOkqaAwM71UccJTP5W9wePF+KmCyBkAYcYfyBXDOe5BRw+Qskfu4WNwwzKMFpCLZzJlN
MTwNitOiAoZLrkoOb8bgHU0ye2BN26KLFFhDVr/D6v/98n3mdyhCA6F85UrzZH64/AxzqhGk2z0F
s8vlhiUOeTbjtMP/8rOMRxpzEdfMWd8tKOw67CJB+3Zy+hk8wbX6NzUQmjyasvrX74pZMD8OPEIS
HZhAuJ6nbJbW+0lPSjXO8TO6pylKvvWyD/c0MP/tVOX8IQx4z//LLvVu1QJsu2qQhXuC1FWfMvLK
kFchc9wKau/fTTuN5vffLsmRSkhUutzC9wOlIHLEtCLZO2Uypbg+D1BEZFF9F13fvARtTkdEzPIt
4QA0zMngXEJWdC5/fWP/YQX7xG+AP5tX1RQZPy+YSCKQiqA3nTQidgwXK2GRtUJp1Fg9K5TGp9zn
uaRWX9aRSeb55fXMBJQd5HcT6H9ava7rhITT8KSZgf/8ZfIi9HWZN7y8RLk9nOvUmTy5E51MuP/1
hf/TR2GfGTBB42j5tzk7dkm02Kp1TqnH7Q3DmFcW2ya2eggyv5tG/LzVs327LoxsFbqcLEye3i/f
JhlqRJKNdRWBEawbCwO+FyhNVMkzQOVULewOv7689yabfCQeF2gFfEI9ecDvp+lNvuJFSBbplR2B
JLhBRWHed71+QCjHrLSPeK7nbiAJwM7SmFeqZHpwUlZFOR+kPpo8Uyyfd5DvUM+ygqZQ3VsrA20D
y/z6KxOS9NMrAePDR9VlhthQOhwjI/j58RP7nLm6dNyrvrAxrF4TUvtS37qIRZ+P5EyWCzNFmoWu
jrZ11iz+HttF/74DXMHxLMNCGAlRxIOMvHh4w8AGN2SJ/+Hme1crmWEkOypDUBhP0OZtRAwOeG56
Ch9k1c74sc4gaQoT+Q5zNulczjJrXwYztQpiF813xg3cYFu23MVpAZYIbSV8xpXGIhMTn3VxFNj3
QWxS6Lx2ZZj4+ZZgpIg4vDF1/ENRtXyGAajOsva2hdS+cScXE1SAJHHbJ+RmbxqXFgrMflgPFiW3
f3WezfVDXILDd6JKrnI0QG9MkdoX1VSyuSpFujwgCAAzloMF1oPhdfqnWEIeGZkffm4CluboGdcp
1t6Q+685Cn3muJn0XhcRApALIl82/gRwWwKTfm3WSB6nVrUPnT+UB2+m7cULzUWqT66ct5lDjxPm
jD5aDo0OmAYzP1Ioto529QOuYtEzGWnp4TwgP4+Ozx0qkZHcHzzs1UPfx+uzxDHlrQkNHFD6jICE
7vq3HKIkTkVkJe7XPoLYF0CLfh6bhT9lkXdzGUYVv6U0bfc6cN9cXG6NvTwnasVJjVOkTwThUiZd
doSoPwC5KWUa1cTHQ6msllWRRUdhcp7Rn8F3O5N0v0zT9J40W2DDM0CK/warJncAqJSfczfxR28G
AIFgwfvQjpRP3h77pQW+1R96d2JELJE8tlvHU8bTC7O6N79OeP9qO17ifbkG4jaxGHztFg/Pzi2A
PsiFWgjw2ww5zdFGVA5reaLle+7tiF8bDHDzCf3WCLwMDXcYFOSOpeBchqePi+m2ceL1ZlXFGpNQ
wQgXEb336hvtPCzkLsSubhHdY+ys8rgSJqeIUvHdP6tpqp6CNV1u8CQodm2va7GhhxfBhUjt7iol
aeYyLswooS80rgrVWo87u4980LmVzA+8fap8o7zMGLkE9ql0k7rZkLADCd3rAfoZe+Dwvi5PeWh7
+7FOmuYqtzE0q1iTCE7tvroHMsLuioSwEsCgG74F7lpfelKNt7BCEcIuOkPDNubsTEZJVO5nu+m4
CRA+PuPY3PUXvbf4X40WYdcPVXXNqLODpgqRY96EY5PuRFbjlYhJzG2IWBsfirVP/ozNBA7L9OZm
8UlrYQ4RncQyqJacgdl/aUDYLoiZXP/0oTVeOXB3Fxhf7vpnRSjA3vMkagAx8RgDqD4EY8zVn6ST
qGHHbBm1hd0pRCCLjR2QZuZJ7GZp7VtqQCMoLy+IJxvMxsQUoLajhxHI7xI6S3OZdaglF29c/ori
et4nVmrdL2Fdfk7zyd0ijyRovcIrMWtN5kHevaoBj4IAoHsX4Q6+HadOXJRNzS8ilMnVDCzdwInq
epN3TkJaJdmc9QDjOkRntukg98S1efJGqiPC4AjdHefRKp1mZCkRH+QWmPa7I9kWQd30wPJ9slvr
xdrLsh4/NrnfkoFc9RcjntkgxfbXQvX1Z3y55SYNhb7oLdQtWADZhzAayntOJdLeyAZOrn23nVFc
2zxRBQvhGvyhuoPy1aCkHVjUlk9F9noeG1gy45WAou7pfd0MMjv52sBI0tFg6Oy2w1vc2WxI9Rpi
M2ivLFl7YJKFiAPOSTBqz94bp1gAVeybmCEzilu3jP7rl0gwMDsjXmdhzdCHnMfB6EXMMKRbn2oC
LfltQjf94TsPD6aEEXvW7LaaPqrvGWvt/AngZmpcXv0x8Uim0lhiHM/Dp4ZMeb4akcIEVoPVvci6
jannEmymhFPLmnc+6RFzelkSNN8WguHNaBF5cKGGfl9l7vwXnJQWX8Dc8j4xzw8vSaLA4gk3/ITU
0TgdsfnPki/9NLxmwKp7j7wOjCXhbvefi9UarUesOWrnGMgkuJ1Ay7ByS/N9Ms/tkXSJ9WJBl/AR
JgPm99h1zB8nIlofGFF8k8X6WUtXfMgHCXDlF0hvZYis2R0b+RYT//e2pun8GI+KJ8cbj8kiuGzI
KAKDls2UpDn5fUWvrtBy93i8z0VTIk5lH9/mIwZExyHU9slFX3KDXsh58JHJW5uuzEex8XkKuOCB
Jzxb1URghxZDgQSkcz+gTyg+tMIdH8qUuC58LvuvBJcW+3pYnS916E8nDCpWELlIpv6mDxxcBBLY
E/O4zuGmbIlu7cPIQ9UfuFfQFb5EjTU/zkOcw6Mb7RscPbw/89knOqIrEqRAWSUYfS5OfBsCmt10
GhsZK5xDH3g37l8JQWpOpYKmUCH8PQns5eFdYB/bHQRb3gUhKeO0g0UpMZLEo05fJHABn3wECMeJ
QKXHhgyka3uBLT1gSbkJp3h+GYuhHfd237vplU619rZBDcdmE0R4IN76GoCbqN+xP9LlWtfY1Ncf
7bST4dbKR2LGMBOzyXJh8dzOnPDfMDjvb8ammQ4E6i6nKuvLYteESQRqL2gvEja3Az6uAht7Kgtr
izpquo/lNJMifg7L7dnyXnI9OJtuKbxrnUq2UccmC3XbNhOqS1l2Y7QtqlreDGpZvQ0MKmwfgoLQ
sZzd969a+shbQqslM7sB33VdNB2O4eL3o0of+lK0H0ex9M9BgbJ+QieJ/75mKqJIwHBtYG98ZTK1
c5qZ8HQQfxQY5cA5NNgEjeCakhY7l1t1N630KVUBhL316ij9AD9Mf7S72brx0gEyReq0zkWAAbba
wAT1LtpeeSRayTTsDyNr9xtApf7UBM7wldgH9Tb7pGJe2Ax68dsoBFOXrC4UPg4BuD0mJW266xLY
TEc1NN+8RMd3fQatYLMCuV3B5Sf3rK7xTUh02i4bF2QdL5iq+2AhN99L24+GHRrV8CpeF61hFNXk
AsBjH4JTPmIgYLlq+pwwr4ZWE6/ZB3Bhco8IaCg+EINQDJtKagvisMNTKwCQ3GNJ1pQe8UBrER98
5+v+Hxb6GyxUuoA9P7Q2/8Z2/9D9haXzj0Do3z/yA9PdNSxvOMTfae3/HwhFkvqHR1caGCU1bg8+
lNv/obv7f0gQUn5OGQ041PB/AaEm9DJ0AUcDDkQXSPG/AUId+a4Pw5ORfhGep4cw3MiB3vVheT+u
+TyGaKxzOIAkqQubJJMOdtiHMGpc996lW+oPRHNj9RJFISZEeJCn/jaPCF5EAef42NoquLmbfkhz
dnTMWWmuP3nBZJEo6ecke7BV5IT9mBCLgdnbG7FrM3Mp/FJRjKCpYw4oR1FzutWJJIzsUIcuxXPS
Zlcl+/A3J8bpHl+MNvhimdANjQr4SsHQ5BWL160eVPFARFF0iCHw7wiyJXiKbCuCcBwfZx0mqSVV
SNF03mZ1XOujIgskMKEgJQcY1Wmobv2EyJDUhIdA700v1eSNfxLuJPcuCl2YcpWfPHTKpJBgELjc
TeMahVg1IqzbOw1XzHxnZXLXt0WzC9m2Ti22+ZiAIKGJZ/9LavJQ+slPsluPF3dH8Iz6kGJyi3oq
1VjeFHAjtoNKcBKCkRlOkO+HdHlU3jDgphU1y+dowSHVwsZ63Cw6ih+Viw31pq8XbOgpaqfL1I+S
0zpr/dklNs07+K62L+PKmfahz9aDrVdGPpUacHPfqNRpPi0dhttx3GaYLKupvLL6ipMIbhnegWW0
ogPNZzVusJViSWRrKk2UStKvu8zr+25HcbC8DMQJ+HdcCepNmU+lxvoLYzX0qjDDDBOU6Mbkm+oI
6IFtmR/71B0v5hi9tIdGc0eToO7b1dXAp0ke7yQcunvc3LqrpXYZPZatuLdMSFA1lf5V5JLquyHT
3n8zc8KdRiNCRKrJGUq+E/nixbD62spqrt0z18/+TvyTuTtDA6SN7YNgz41wmy3ZjVVz5+IVUl+u
uBURUoYxTFxtEiARHKPK3sUIEpQMokIFqAdNULiOy/iUu3dPMcOzWsWkHktqdJo6GIXNc9HRG5Ke
DAFzOXMxuzMv09Fa9Tsg8b7Gojfq4MLgJvZWtgo3BOiKucLYeCmt6wl+X79Fs40rthWk10jjkpMf
VfMr9b4hkxpe6dJUWGjqM+m0r2WFjU/hm7hBYhmJMcV+WEDWwZ97O595rHZXqosqTtM7hOf4jift
hA9K3UUlbzYCSybfzZLCRcrqkbk+M9Lpel3Tsd1Ji36jhqPt7JqpnLDiPY/esvMYzj+P5Dp8fdWN
XksSGcz0rsvVuEtiJ15YcUaMmZlpX2Gp9NaCn0um53kmiLaBqR6ZqvNnaYaG1IUt9mh2/7DqIVvv
w9H6ap0nkPinMo0M6Du926F2kF8OLRSPi3hc6s8a1qO7CcyYE3GprA9u1HTVgX9IwxBa1TAc2YmW
R7cNdX35N92uKCToDClp86XKKIScuum+Yd710TOcQaxSemgIuZya45wnosbCaIHi2VgC+Lu3sUrI
5L1bzbyPyPyycp/F7GbeiIVqvrTZYdVOcJVZwYKXDgicvtaC4bpy+mrd8Un5gQjQfl+IGEJCyrOq
KY1IuJGr69xbzWJPF86YFDs/zOSp9iGTOAHwwN5KGyQlboLKo1ndFC5yga/YQNhc9qVrVfaa4WLz
ESLahIOGnrp9V7su75qrp52Vrc6+FBj2X3ZxTGvpjFm/97FW7078ARe1ntUAW6Bdbsjc8gPcofDO
w8sOOoqrvMbeZEAQVLQYq21l79twMfwuplCcmulotR1Rs3R8c4wlrAdRAT/zZgw2AXSyJwFf5Hma
108uS3jAIcywbsLKlkfSI9U9nYLYxcST7gaZtJf0hcreV9CO93jpkahYa+wOqqh3b4sSxvyG0IZS
3JC4WN9Qh/nZIWhr53M76M+YBpApS90GailScii202QP/WacMj3ekCtm+OeifyizOiNqgPMrvhd6
ijocjtxiWReMt9QAwgHNL4rR+vfsGrcYLYiLc5Hwf/XUb+opvBdcapn/PFt++kv/7DD990/8XU6F
zh+eHUqHMsNXZkDM3OZ/hIO2/wf4q8RgQEgmgma68Xc55fgMj33+lUQ7yODDuIr8rR6U3h+BESCi
wbD/HlT/F+pBtnsjx/nX9MpDYO8xiTPyNvYvh8/6GdfmDbSmtq7ty5mq49NEGQ+atnwNtCxuV2GR
sIHnBPK2On9Qc3CDfc702Z+y9rGprcfW7vqrkcN80wYKHXk9WmRWO34EnpUliNJb63VUilLIr21A
hyAyTYPHqXJXKW9x7l03zWVJyAYxgJer6AJJ97ra9ce+aCXhotht1KRr50PT3AQMMAl5tHkxaUAI
+BlKF9JJnrkX64ruEP4kpLD2YxGgztYbMpULQcSs9pEDEKIz7FViuz1tLdlyVwPkeUT/WZUbjFvL
BSo/OudVXKl6IZRjiXsqxLUWuM8QNawDwuLU4l2OcKNszMcWBsdPEVR33m+h8om+qfbq16yKgjdD
xVG7VWIY2u67pLZJPwx6ldqPeu2yBrPNwgWs0bU8Ieha++3oh8kpQj4/bWfe5v4Csm827dc6g0wU
1NmxjAHGdZUO5YamfAAT0QFAY+C9LJPHaeLEyRHTjMe4MHMGPWY3LcZex0zOz1lNcE5GSNJGlGF8
zOcYvVtbxsmnVKcoFxbKSBXom9rtTsk8jp/6uKy2JJbcOaWm8KqmENfY2P866GjeEJD3go8Stpk4
eeSasZ/OYdgOUOxCkV0xhP4C140SM8pHMl7HntxYqzzgG/pskTG+wZdsPgCIkYIkqwOci4dpTZ/9
QsLOSYfT2teAonl8uyat2pbj8FKXPdTKujrm0IKJO3F2HNwAvkvjn5rGFhfQse+SuARAlPlzA6d9
N+KGts/L6S/Icf4Ngsnobg4JCuKMsUBcxwir0gje/JgfmG2Ydn36IDMKvGmC1QONGdL0PCXXDKu7
m2DA84awa/uSGKj0otJABqMVJ9vVFPekjkwHsmbTLwFd7JXGqnfftJ71AI3QBZKI/4oANz941vCI
p51+pAoqDnZTgjCnTXpEteEzWbEJ9a4Xz9pUHl45dF+X7AvJBRYL4UUMW3vrJVZ4mHzACS8vLzF4
rXeEDPmbnLFNtcUq90tN8sN2Yuaxj2MiKgh27Xd17eAGUA3L1oNnvPHsqdiTcJJuAqmfBPSkDSz1
Z6uILte1mjdl31AHDtYnb4kIHM91dpW0HlBN46bfMGvq/hxXhaccRuo5vFggwBbEA4/YnEj7fDz5
/sAbP3ZBu3Pw/P5WE9ZFMg7cGsI4GTzGVGsTnm9Lqa2jzO3xAcbxrB4LqNp3vi3Bg1rGgbcNxvgX
xtR9HwEhYO9ZjNlT75fDdrDFGh9gkMmraow7Dnpn4NNYWGQARfPwdYR2DSVtmu6yORecpSyLOJwo
LgOtl7e2YVPdx8pdrsYhrY7w1peZgBaWlt6iLMHUoOXb5sQ6zMM30bYkUJI0ih+0HsfkG0mWIe/a
HLaYlNptM9/KwOtfeo/VIvHrYiIoptI+JVVYHkj8QibTWhJyA2VXm1O5LZmPz1TNLqFnuWXgQtCE
Q3fkNCuyjqZ19sT0FAd8BPEyCcA1hQsXJW30bZFZr7xSn+Sa2psKbcG+bHG4tVr3NrNlvoMQl50q
K32L+qDbpbJJn1E+ouLyGy+9kd0ykSM1rs5uFaW4w7TlI4k/WCJAxjHWZ0V9JUJC2pQzXcPDbx4Y
g1uPudsringPr7E8bLdrGcJbA2nnNSacCaOTujJjnsW+8Wn19kM04IY6DANVdVLv+T3VRW3Zy6Ez
by2onX9frpOD5QwoOca+yUEV0x2ZaOk+XfrjDMdJYgZBhEYbrKiIIr+6n53lhRm7d3SnMvzayf5e
aZcojj53pqMTDJ/9xQR12DZ4vzNdUpoiiBkxd6CbaIZvEfXkPrMG67TAnroIJqJBKhv5BuB4Cik4
MAkjgv0gWG5TEMsPq2VPN9Df6bGXUe3SSsuN7jNeLYire4JC4kMSuqBf2C1Boc+QwYnusFhxxx48
3IT/j73z2o4cSa/uE0EL3txmIi2TnkV3g8UqFuGBCLgI4On/Dbb0q7tHM5LudTc93WWYCUR85px9
Rk6txcHTQEQeT+KgmxPlLuGdik4+tdTDGDLyLUO4JO2aq8LPFh2lRpE7S4bm5sTu2NJoff2o/kXU
J+Y+wxm245rbIvpSMg1ew1yi0O6fyMOLYics51iyBGG3JE+RgdevM8SXlsGPOg/IF44IpDF7AQ1n
jpCyA+yCyqnJ7x5rfcYa8gkf9hoMIxNhvRI/1EpjtYPmFriBSXITX2xjzsUe+Ajp9Wy0GeWSWSMF
E02y8LDCp2W1oXWYNyMbX3A2Jeed9N+XNfumCUlJyMrh3caQhQ4VO5I1N6stWc3EKRXWhWeAxWRO
iI4qy6/Rr6K9ZquVCn7X8jtuhy4qQXxsJTCGC47+Mkp/1oI9mVkN3R2RxMk2g3F8o9xw4nK3WROb
6RthNV+QWH+D+4HL4lEwTNp9YfiLu6/s5XMV8lstndttBEjar250ScZlUxK7HKIMeogPar2quI9Q
EJ/M72ChcuBjIG9orAF6cJi2nNr59BLiuNq6g0P0O2n2U4qzoNAh57qfVz/tNcyoXmONRrf295hY
2ELR5e37Yqkv6FvUbpgXdzs5888+I/t7sn1AIqhiCQ8uy50JTJY1q73clYi++UBJz2Wgz9qo4QMT
/PWnoSzeeO3LAdhxEz7JwOPXMvJ+ZNB98tEMIx2JMKNhe7vzyFV+Cwr/EdIFs+QqvXHttj86Y5iy
Ds0KeIY9Ml58Dpn7A3qJYkfKZGFmUOQuiW/jjwxYNI6TIilMgujN/QkwfNranx5gHNDTfM8bW1jt
7WQtw9FcdHAMtBe+q7I330ZT/ypEMtwupsMiZsLmemRf7dx6tT8Bhy9YgDG+GpBAZNhi7SliuOR5
PBFm/SDDyHtQrCzNLaemQYmBRHHruX311XfoM9cXNeU7RbnTsk/v/IMQlscr04CmP3Y90MDtSIxL
THPHMmNmTj2YF5R6xWuP6ONnk8pzpTI8s0WbpVuZOp8EpXvgqXP7F/luBl4OZqJgHfNRn4Raw9Ty
MivGWHuz/mWusWviO4BtjWJLODyvJxbrh6jx7+AiXSUoJoJ44jrQR8tYCh5nfwo+kzSot5ndB7fR
4OUvnujca2vMvZiEwmrnMfbaipbg+JiOuWZ75LQPneN2uMX4KG50aYcQxJKWZfGATjomOXfATKV7
ouzWULvU6op9sobdAZmAQcnf6zB0vnEovCKpQSJU+QunWfnCFTe+QlQyH8tiSJCbBPnJ9BQVbyL9
syTVttjkRp+Um9lX1XNqYy24ItW3hneUdefIsHkhMlOVO5FX0dleI/+yWltkfbiNYP+YmsAG++5+
YFzyYobL+AmAcTqGfRtdtUUx3Lpp1v2Abtixs+9brM+O9OOyXk2NVFfLc9QNdVvQPvSKpEBO2C19
0kjuTSQcn0WwmKddXvA+XKHGZREfrkGKKgkX/zVFI7fE+F65WcPRjXgRO7JgEGywfnWJb79Bsp+9
TYHyDYqV8bFaSNaB+NQY11Wj87ek9pp9l4T1Ok3TFST8xoyLsEjDjeuWBMr0NXmSZqKT+4n/9Khr
jteujh4Vux+KMDn+bNZkSgNZx94flvSq+86u/I6xHOqpfrLQpbKpCuwDIcvlpUDIv5/rARNZKqut
MJaKaIJOeHu1JmYSEtEhMV8IOCgmNqVTYY2XullG0smKBmMM6x1bOMn8EKIjaW+JgtEe+xttSjQ/
QCtsigUAexHqrs042rboPyk3cwDWbLKkch/bIWUIyzE2t2HQ9cciyuoI+eg8ERWjXYyOfWHtqkXg
vnX6jHNUhyQLErvuHIfM915s3AtjjJxDBMeOLaL1E5RNEpu4LNJLPk25JJsAwdPODlNCjhiU4PM1
MO1ssqFrL8SriuPYR9aDlmC/WLsZh8VjBD4Ns3GGOS5OHc9kjAUsv0BkQ1iFKeALGKL7y2xWkDwE
uaHApyae+jJK8jeLbey2diMFfRuoVgjdCYI349XfbSjSoz8yXN9YA0AMmXfB81Ioc5f7nM67qK/K
PcrO5cOksL5SsyCNnv4YTql5AEoznhfgpfcCjdJrBu/rQZHzc15Errbg3URMRLSzRunV+H5KoJNo
KqgOgI4dNDvHbccYE5u4RGjJ3/EHuo16B9EfFmVjFbuUu47iXM6YTgF2jlVwgoE+xS2NOxnqebTv
gFZ8eAzFjhhoxSYpOZlQUoUMzdvskKfOBFYMWIyT1z5fb5+pn1VEFiv6gVsHA/4nq5Jb3GAYmgYc
FcK256O0KkkpNaaXkpZWb5DZriELvtwL+As7Caofe/VSmRA08myniIHfRRXXeALL9b2npt+0UVAf
DdRlhNFxkzTKb5ivodDYGqYBprJYbU+JS0RfFBi3g7PMD0Jlx5EIj2tdIq3x2AWQEK/YmldYWn4L
4bvXqD7YoAqZ4jU2eHeJNNKjKCD+Z1hqOsR2XTlMXDpqvoebGd0Qg1TuyLDwj6WfezvSGzgw+7Y9
56Z1F4Y1m4seadF2XGMtA9JSmnYe1tG5DG9K5oRbXZvlzqrYURZV5Lyl7M42juqRc9R5Vr8Zon8j
nLRkzR4eXJwu5qYV06eJ0/oY5uZymusOBQWNJylR3jBuNLxEvL5kJhRB6sf+Un0g5M52E98WDEP9
KtAqZSkYs0V+NkX1CtFtfd5Gs92NbJKBiznOzmc3tqnyKDkXOfL/kiRaPO0Y7qmZv+Fn2JZ3HXar
kXGpvJAh2fC09AHbfhjAdufmF1wx5R3zB9OMR1eP4W4S5nTTD9TbeI3tWK7jHx324hRJ3LOLmpYj
mTjmb9XQohVDMR1rdxhjZUibTMKAiYDofg2ZHs4BaNeNCdLgzFwrzrJZAGb00Z7Y+JXsoJ7ulxJY
X5rLn/RrlGJzk8+xuxT1qRnFVLLZ7+cXoPv9hnnPtYPV7JlS6ik3JEK/bgiuMp/IHqkXCsc2OyVq
WfHzo9EhcBrfI0teKwsIRlbYz43BkVdMjJaFDyZCEb32wky6xovesaoyITxinvSegMR5pL+U9hUU
mQvGnbdBBP1x7rPHzmenx0m6VzPVUZPC881a+w3FUnVypsb97EkKjc20Y+tg1M8a+euXELWBhgDB
H9mvpLBuDS3A3S1+/RDOA+PoNi2QLIsweZ9MbNxkYk2ko0WzepBkrRIlEYK7RF2n1N7rkXRQ/IOR
dytNsOPoRA8NBxZyK3AAPj9ewuIr7LLB4E2od75Zdmfw8Bu15Kmm1UlivioRXJeFJ24n3PYITEuj
3dhLmSNksQn23U1hZfW70czEDSaU8MT/4F/hDvuyU/vBLVoOjzDPzpEwYep5XK4W0N+kFCOqDKNM
dxqT+SYIcHN7lT4veVDyqlvPHVfSFngjgav2OgsUDfSdaHVwWT6CM2+gylv3f7ZHJZz2NkeCr7tJ
HdnuHINJvqfhcmaFaoLhFiQepMZ1EpFJslSe3BUyOAuLiHHlQIMNSr86C4/xn4zMfttQ6pPOqe1t
4spLl0732CnRY+Q88cnsEYbT3EPGbWIGM8EJvDI2CWPIDvQuDBCX2rjF7vnCpq2/wloqYtX5OfIF
QLmZKdJd3tbWURc0Z5039qdmSE0mF0O7MUvvk8CM6H40TMZwCRGbWTu/l4iFt/YwO3ukcfmmGJyf
qPOsRxV6Zexr8mi2BG2r314fTI+cfYhMfa/bBqYcz51kGMVGFEmJ4V7DOzGYs+S5vevMsjxGfnON
lZhF3OK4Y2znKiLrJbXQS4H+BJbI/WhFS7sv81l89Aik3+DmOXVcGsvyqySxV6OWLY2PllXmbWBW
xrHgwutw0Qb6GJZFd2F9bW8xdBcYRPKUyAE23g7UjJ/UWbxaqag/chIHblvlJOw5svGXkftfRPLM
Aimh0Z8lY+j7RbsJyJFANVuRm+pHqL3xzrYzd7npNBK+jQrq9sAUtCYWeHDEGkjs7wnlswIicHLN
CjvHmU30jiC+GWGyaybGjZV3qBw9LoNjnkxPc+r9oELwHiUqxX0qQerwHsw7v+tJr4jCZ7UyRsBk
2Y+pSegCrNXb0OqTj1ojKirqJNyijyC+p6JJN64U6yPnUhFfs5HDlKEjjQa9T/2u3SJV88ez23D+
bPzBFMUhTZReh0S4CBWzMGqa2rc2Dc0N5Z1qhbcN/LZ77oQrYVKFIeHGKAtNWEbM+GZRJNuZc+GN
DWLk3JDRYD6xSLb8OJTj8jKWaIV5jYFVOgyoM9JT5v7aGcV4CXh60BgLRWytbPLLIoToYi4s9kvd
mFIxzWqApzLUA9f8WglxyrxBtAze3S4LebXHYjiKEN2CNLSkaCUYs9mkRjWRIejoR28UA8MnsxT+
hjYs5JtAAgxtlkAieBtp3KTY0wk+nOeHGX9kuV2DEXeLXBOCg57GW9tc0ZSgtYgnR3wpyusdK4L7
2aCsx9ptntFrDjF2VXVI80Te63SyX4qCCjwmba6mX/esu162LLiRBIcPPYJcKt4ube9QEU4vhpuP
ZwcVxripCba57mZjeCnFiuao1XywBShFmtfeue9xAT5EiPzI77CS6MowMnA4aA7PQx9Oj1iTGYZq
e+QtbRuOVZhDIcG0YZ8R4OT1LONIyuTGGhVTwY3TRWlxw4R/lT5EnVNdFZY9e/vBVx7fdF2waezS
ItZlf7ekvVts/FnY6DBa/WQuQXrG3FNuGwxLX6gPLTSfPYUaDAecYQyYbrKIIDjYJbl8GX2v3SuD
WzdtXS4zHqmYZiffmWlfHJAIIk1hNHrVJZpcR2UOO8Tm5UVYTYO6M7DMS7u06sdQNIPmlMVgTPIX
kFhSQjlOBuNeIPO98WYVAtiw0l0/LeKgerJfHFHylBidGq7DqnZemd4aXGJKPJnUd5cOh/t+HKj+
GWcGTGmMDGNQMW3DKGULyy5jm4q+vh6H6JcxWdaOw4lA9swbYmNerOto4tVwCjsj82RNTbDCu0b7
+qRmbzr7RrAoSPFI5wa6jpGKccu8uTv3WTRek6lcXkI/+olJw9pN+Fj2RTh/pAjst/bKYUrCgrGi
ldTMyrr52cidZA/bK9uBOHZ2Bg/6IZtQD0/dbJ/wVzGzactmthm0LXHmaHTJlhkAO2ipZWFiv+WV
O29pFRag8drHxGD1410YtMyBLcRuMar3qXrQWLARVXDZFN4asFQuU3kxIGgpj/UNM1aLSqPN9hax
VStz6AYKMP+/mdz3jp5vFZD7jT2Vz8SCvjoph7VnNLvcdZaYSclH1CBWiQATxApHY9wblRk3pBLv
bat0j8oleTMtHpZQ0CrgaNpGowmIIF1uiW6H11/IF9HL4s5PCUwzbDbicjhMizu9G5o1iE2is2Na
Jk4XKmQM96AkJy5qIo4+auAh92qU92NrV/PGbEOudmttBLPKuA3h8m7JBcpOko05oDXj0zWC8fpb
9tFx/m9y1mAMeiL3dVBk0KS1vkxC6FNXyZf/W1v/T6C3tumG7Iz/+dr6+gP960fz+Rch4B+/6N83
14FH5GYQ4JQ12Yo40Z8c0UHEetr0nMjzTAxqq9jvPxbX0b9xL6IQhA/rwa82nf+/uHYCbNQBDG0f
ot+3SvB/owP8mwqQPx7zBhtwnGtRtG7J/7q1bsyx6OCgAchOLWDsyeQ2lxR90Q+s0RMSMZ73P308
/4Uhev0N/7QmX//AwPm2x6FvDF3/b1bEoYoorRd/PmpddPemMZGp4eOK/td/yrps/9ufsq7ikQlg
G0dq/Tdx4+BBAZJoc4/zgDdW2Vrely2DNCjkglWAoo/scW65sjAeeuC3P/71H+9Ff/UMo+s0EX6j
RgCBaPMP38Gpf7LojuMc5hM40WNbMTrea8VSC+SveSTlIbxwgXfgsPTKcoG3Ym0E601oYSI3YFGa
jvfY4mnkUkjC+ZoROpat1HKrTbioco9rjf8WTwBmA6cy4K5pUTCH8ZJ+VRKyQfiSw1w+OEVYxosm
cSNzKerwMMlzTWToa4Iu+UCziMVIpBY3dysdKeldguVoSkRGqC3ETcfm78nmCLsbnDE5K78XHwCP
csLX2mn+ynp+oqmppudqbOZDz8j5kliE6XVJTuK24pS6ZInZvmcUym9WavILlQYF1UttQ5vyk4do
CkjknHoB6WUlr9bsjNF4cMtgHz2sqR00rUHP2hgF4tPcssMPdJuxFVlw/7gR04AqtauNCPLuHn0Z
Wm8Gj8OWDpo5op9hlYI5cUyoWSAg5t25HG1539cDgH8GewcAG0RM4lTbWc4wPRdmPT3LYvEf+XZs
HGmmvWts5N+jr+WvuSX9JQ0sniHVzD+yIWkZw692d1Y45hFPG++Q6pKzM+BO88maOUpJHaKws6FG
55cwo+tf/Bb/XKLRw8t0gO5ULf0LooLmoltAKHUd8olwK1DZwMgiz9AfFxMzSUWYnGCfrprJ3rXS
Lh+En1GCWSktq912v9yEf0xLCxMdQJglPSJsQDPgjvKX7nmdQ2OYD34+Vqc25MudaaRRdBWY3nqn
6ZqdSYTjCYcWid4LPRSwfnZpVlI+QNqAU8Pc+AaUKdFNFCG/sXZRwMKO39eQzDg0rPY913J6Trh8
ryM58VuRrXQQNAAbS/MTR/CtbpJyfdkN6d0aqUkxHPGz+G5BXc1IdDuVEPjwkTTTb4vmas3OdG9T
l28imSKmw42Y49rAoBVXYuRzLVPxEVSRt9UqKYp40AbUizZLkgcfN90vLzKX60Zl8w+kuvgDWl6G
qpPl3iib4dMs4DPlLuLNLK1YNxt8tn3K90iKOR/1+ohSLE+/sWGW+6WcyaOSLOI2Lsytg2vx/Hcr
nbBKSX4ghedNgQ4/Z3lX36bhlzlGJoxeo0bOgwXXJs7bezftWb7iwh6Z+PNsYtko84PNlR+7bvWO
T2T6PbiBuGECy0Op7Yk1El+UTxvNptcVtwLPLKsN5d2OM5DYJsc/PhKh926wTt3BHwTnYiftu1N7
81WB6+1Rh3MowBOHwPXRLH6kIbrrbe6gpI26qFw9piAL19FL3/bGg0ZcOtCSEpikwrmnqjHKh7mF
/YZshc/HGqzkrEHMbX1l5sehxfe+1YgmDp7OiftCiMrXhJ+HbAkApK+kSUWXwpyBNPm2I28G34Yg
+QKy1Sr9N6QoCA1y9oVvuQWwMD1OztLQdg4LxZkDvWi8JhEz8c5ohkf3wSnZjEroYT8spj7b1h+z
ZmN5uoulXMgJMU3P3Ay2TUwe5B2OprG5YSmMc5In7Ay8724we+O+NasHwxtvXDSB/OyBd08vxNkZ
aOem89JHWK83tSEd8K68RKm9ZKfaLn+gTaBarpJxN7rzzzys8UVN42eZ2fXJaNJf8+hmp2yh2Wis
UVzaelK7yqP86xPcxrBxJKDh/goXW7KvYPOdsbtEsTV3wbYKvDTGIZPfuIs7XxuRmOYtGbBnvwhZ
LAsCOCvZ4BbGd3xybbNCmqvdrTRTb1PjFmw3dVV9oSMdQshPTXAYmXFtI7d5mJsg30FQiK4KOKwE
ihZq72e8sBI5+FU+J3o3RmF6Wma+SNuazBMaX0aRCLe2LBPDXasMpthOyGvJAJ1RTSC2toEyQ3l5
dBxT65FxYrTHrtBfrCZyqh07ueFXL5QiSVlGxkL7yHe4SSsmyYgpgr1vqfcGGfRl7O1q29jmeEoV
gm7qAiYJXuLLeE56QlLUeIAWxp3HBR7up4xrLrP1wADalw84Gyw2DGWP0H7M9CYrWapFoX4Pvalg
aVvqK9xyE0PysnyjO23pcrQ/k+M1sUoIfGTJwE2IO5lcB2GjI++pzsK9S1ZwcBKcr2i4OURQUJTC
7kH0Ju01cbriSpEiumtt0z7Z+ARjJ8t4q3q0QqXE4ckTiPTaOzMe1T8W5RSMNWoat745qgr4g4E8
pPOXD1GZ3sme6+VJEC+Fl7ePyNjyolPNMO0uL2lMpmSU57IWdJR2hanQZ65ZKQbwPUL0+4C9AMXB
bFH0d4psbhECYmPbAT5q2TCYZQSMqeM18FP2dOas9m4Co2yMJmMvM/aLY1rfV4SobXtmR6c8d7Sz
IYUjTo2UUUSYWgdyta2d7zASDied7HByo+yNWheDljIe6kGHN5Zc5jPRZhM8Qi/K3J30u/o3fMUb
lr/BJdKD7aMAU4xIK3woDE6z8poQHetEINUK/Mz87qpaEudtLDBGb7BlBcUGrlR/lc0pEdoFESu/
RV1jXnODxtfxiu48LRLJHDPh7jBalfemqjHPY6avxcVlLv+rdgrfvLZ6F5IzHmsr9d6iyTSPyACQ
bJnwjVBDathgQeZNP1vQk9uhUmtdIBiU4CGPfTk17S6c6vzKQMtBZOkcFAGPX52dOmfqLpHsW3fb
kfpNrHLr5UfdoOveFkgab2c7yY+koIqfTEkM8n0EidZ8N2SRrCVSUTjcQ5W1HBH/NRdowVj9GjF8
hnmixDZVCDz2MKC5cASn8FcDUisWs5E8wEte34GSMiEgCC+Bd7lGuWV5vZWZ8DBK5saD0QrIulPu
IEwp8xLWFtpGdn508LHra/GT0fkidpnHlwTyEHXQSFX4R/ElCat+KnDkfeJvLkKA2cRDbxguIJTR
82zvKEP9R11KyrK1YGx29kT8WZHZzO4Dv7lU3bIc0fFDRADYybSsgNUIl04mceb164K7bo2HJo3G
59x20lskeSUdvi9u0uX7bxHJV8dYI7QSKddDeannr4HQUhzGoJ7X5Yl1xzHYfDrCb5G2pz6BT5SJ
Z5+mnq1Nx19n7sV8WOMfn5kX8N1Z0ghxwNTdfEhrf74CAMPPj/AiTlPu8pZi600g1QQBv5a/6Gvf
goHFtN3zIzgp6N2w1vNXOAOJ00uCiqfIIyjniqAjBDXsjiAsVqeSjMv7f91EWP9VD2H5gU2/xJ6D
E+ivvRlr5LJNU2jkxBLKcxJxGFIOE3UjIQTfV2tFszgyjPHeivd+hp5MLiEf9ohq979paP5OGvnu
Z9a/iROQuBIEf0+BGGEW1qTODUc3p/Lf+svo3QY+Sv10UMl5dikIs4hPlsm9vgvSFmtE7znHZWjf
06ThwWwcee6dCTOqEvIVqrh7O+W2/qGouP/Q2P9TLLxFc/y37o+tCrwXxye9Ai/d2vT+qflC7l0G
k+Hgls0dkyzqxn+cBS8aU//s1sDBHnMV8YBZE098yaAyNrmnzpBPkRQK6ubApQj619/md8v515YU
FITNhJe/VOD+Q+ObjpJnBIvPEQY16koUg0nch6Nc2a/ToUNQFXM0Lztoh1w8yUgFVQiaVyK5eE3d
qXwolCvP3w5atmztJ/KQ4D7Eu72LBrkwe2JyyFzdM+J//TdHyv4PnyeMypDhBfw1B7bY33p2bzQc
UTEWP2qA89sZJSXm7zqa9+2sOZ2Iw4yjzAm+Jnuejjki6j1o0Y+wEC+qSZ1dji1kZ3gqjUdRt9dT
Z7tvzKmaa0KwyyuUAM4708VMX7P7aKarLsvCU+JbZWy6+bLPNS90zVFyTKPcuzWtTOw6XVOvrnGz
FJALYmJnvnIzqvlOjgqhByeM7Y7GA1R6/xGd3fxVh6npsRR2XWODAIyWxvWpe1W7SlA4wDLcRDTS
IcpxNy35jxZ3fUK6tOYk/q7VdbPIe3zT65kSrWU7jp/XqCZD2TVz/9ElYW5H+pe4KR0LwvWI73my
GDmkiLOe0wWpM+GjdvXeOWMJyh+/8kS6OaqOF5UzlAYxMBC5mpaZyQbdSVgcOU4xOpiaQb30bswP
1NjP7PmtTS+ZIZ8CFt7pqaSkiVlW8X8kFPToQnrQadskh2WG/IuK+wpbGNAuiMyC25iaHmNa0cRk
U/ITk8bT7hCc0ZGA/uBpW9fuBmJQlHSpeaT75ogN3f4FbI6/tRvL2/bQFLptHQmCVTsatzBzxc+5
GMt9lwMVRX7C+1QqnshloKHIiEJ9Rjz4HnT0j4u2wF6pysFETdojTSWfXVQqcPqk6rBARqL90BUg
eSwujnvkqaBlyoxDL/SG6jR4YfsBQbj9cGeL2tCuAMjw2pZ7FMyIGEHIXmZpArJWNP1+1RCEWdPL
aG05JxP00fuw9nZNFlUrLJhwCHepNOT6Cnknouj61PWECxeEBG6onYL72unGZ9PCDkp0UPvh9XCW
TJcOS1h0z3HXLNwA5Cn1L3bBQIn1vrgZghx3RuJymgwJUDr0tXRGiesiv2m9hXekN8cGvbzFvxzM
RQJdJIsprBfoTXSHGy93l2OTcSdKRPALJRFXjo7WKzTDWrH3ZiKOsUTJVzUH4cWCjv3eo0G6pJYA
5zIHzcXHgXrouEAPzI69bRs20zPJc7T3as4P4ToBIgVG3NSMzI9BTpscgn35CnlLl10eLlBS/fpu
0oH4OYwD7bbppbdW4/abWmX+1nL5TRuIQPfff2sNGh9teE4iBmLI9TtwVHWy1ldVr+c7m1UY1QxL
3j2px73u6sJnn4ojYJxyJiNr85prkwYe1Y+8R0bDN4NpY2XNcRez54ZGy6xnvipxR7Ot6xRzHcfn
o1qHEtjz56sl9edrPTFd+34Mbc0Ihsdbmkc9rjmrKRMPp5/l/ffEp3F4fGoF5MK3mJzImi64wvB5
rFwKqirEDTgmvrf9Hg8YKWHQgyvpbBk48tGvgzwy7+Z9ycZ8q7LsqwuX+XrhdWu20MkpRpRmFham
TK9MocsHJPO63lAAR/QplGRjG+g7OSIEyTDZsE8gLvGkF34i04+AouD8p+qPFCO4xEe4l5amtxXj
SskueAQbBndYY9GBswesvVu79L1HCh6zY/A19S9D0TERXLC4vrLHZlDmDUr+SgsmLr05zD8ag9c8
sTt4wutwxfFcjjU6+uT8PalBhmyyowtWdPeCGndT2wx75MIR51j88d/zm+9LUpfMbpuW1AW0SL+J
xljL5cDg66tqiiXZmwi+vh/NnNGlcBkNNUiQH0yrai6iRXIv8WhdwqGXry2L9aPVp8zUxrVWVlAV
boFmcW6l5sDhbpDwQCpD+65Tip3OBMELrwp+mMr4CKGxdCjWiOtEAT1au572adfjMTwOBe/0+jzL
bj2G+6Ttr6q+YiIZ5QE1b9nxy7lE5ysibaynbJ16U5estwAN2jtY6ppzYuw/R5m0H5mVpLdAUBgb
devzg2v8SKvDMNLnx0nW6dd3eRvC/YHI25QPtZqYIuEbBctj2U/fdwNLr+48hml2G3DkM3diiDoZ
nnsbpIbHVcF2/SIjyhAUYvaTwnkA59FlftZSCWORQBS64tuF7/SbfOSLjBgQn2bc+pfFGZsLZvPq
VK/fQUZ5+Nb3CP32HSvLuFboV203nZ5nRZnMNjK8mG1lPxk1fPKEc+y17UPxlvlVcmZ+4W+/R4LT
wNAytEVyxpOvYqTZsIQ5TQQhbj2O95B4dkC/y3EcaHZqXuwDUHmmoC0+MtIhp/a9AiKyHRQzYydP
aBUGCmfHB4tlM1zecdnz8Hwfszrg02ByNF+hQkxf6OrRPsx2vfYT6LPwBznw7Bna/BDglo/GohhZ
TP3Eh2lyvBFowo42cri1/EnQ4zk8awb8Ja2Yl9mVrnM0Kp4EuFYxRFyPSlZ0KEBKB+tCaJd8lbnH
1IsAAAf7MG0XIxPeyY7pdDME83UQQVx3ZDD+DppEH0CTV5uGAs/Z5msktEA1+BMiDCWH7JfqBBee
Jgbwyy2OgHfga3xqSwCyH9Exr8pU8hkMlUk3NCn5SlVSYAjSM+nRILnhLtijl98ow+SQVZJyom3R
PUYz6aXTyBc+h3gPSpuR+vc/fr+Y88pP2BgE2v3yFHcq/hVIqcug77RN2HSdFfmhRUaxc3KqyjRY
1cETpttbVwRYsyB7L9eCjLxXRwXzXvd4CgB2+busp4H9HhQHvXh3bTpTtVYBs5a0ZOyBR8xgEz8x
Ph2ih45j6L4tXQpMat3EEBArdqMX8IeV7Rie8bq0/0cs+SNl879z2IJaZNn2z1eVz3mX5k3+8edV
pfPHL/rPVaW97ht9rKyrj3btOP/dZBs6/4bvFu5IFHgeXZXzJ5MtW0wE4hakTgccsAWY5D9Mtvhv
+d2c0AT6GNq27fv/m11l8A+NHRXK2gzzW/K3YGv5t21lOPltCwvLOoZw+SpFrgsUEdDRCHxnecmV
QymbvM9NSAz7erb+MBGjbl3Taa9yYMU3TuvnzL4xT3lBYiU7KtLwjlmTuOK6rJ7aZqbOAFF7ksnw
lIAnhec7yg+T6rqjYOUD/tF3RvNsDz6QvnpN4phso/v0kgaA2Bqf4c6EqjWmhDqmbeSkTCr4j1i8
go/0W+N3qTm0Sppp/TsKoMAU57x31Q3SpV1XQ+NIdXFlFqUID/6UNGSKuOlQIB4a3ZtxsC0rJmTY
eDJcT6w5Us20E2jnN4FE69/XuXRjlqL6xuo0tWmZhe9VWdEB9MMU8rG0tn20tEovBdUrqD2fRhM6
DP79UClvb0mACklf/nTrpblKFfewFy5u7DFXee2Kvtl5VuLGBptpMjkc9WyvSULEdFnpye0JfmxF
Le6w3pnBQSeUBLAIjLeBizYee61/ZCZMOeZ0JHXJBebkM4DZaWAcq2EcLN3CoQADkNi+5BvUGpDp
Yd9KEn/l3mDg+9TJ0P0YBZffxid66s1NqRz89STWSOX4lEuLz4JAAespKsHecGMo6ynNh5aSTawH
HBcOPU/HTuOmZ+u+Old6xGgOcCVsDigIUSZleIaIKpFMCL+xtH+kxnz/T9hrfK8J411/I8fvwI6s
5tcwby2Di1iLeJvQ6nrrDchsC/ABa0IxpeQwuRSjVZaCJ/iOOMC4RpxTMyTRM2GeA2azcGonHk3K
D9ta06m+L1AVtONy0EMEqSIjNUDoCk4kqCjkVIwfFzJxVmrj/P/YO5PlupEs2/7Ks5ojDA4H4MDg
Dd7teNm3okRNYBQloe8cPb7+LaeUViJVJVXOyywzIhRS8OKicRw/Z++1S3IEgG5D+szclS/0+nrC
OeJm532+kiVBQccBTKLFpkGQKfTUcoyYX01UCJs4GgHbeYuW2S6YVeHuUOD4zlU0FlN06PrIjk/7
ZoSKGeMm+foa25PmgNk2jGP4sUndkoFUYD0higl+WzdufKpBcg2Dih8Pgox/JsEL5ClUUM6gpjgm
MsskGrh+SYrp/Bpc0/UmLWewtq7V8CWiwbFvmKL7NE1rbBJqgIZJ2pE8nQph5q6jIQJlEwFeE1L1
YAuCGbu4OzkjQfFauM/2giuD/Tx5H76tm6cWYMy4wTZJOlaaee5tnA2EPtFvqU9TmepuH/kD0RKt
k/LzY1mYaCcTz5PggPmIYmqxHldzlEGxDvERbhmuYUJuOViPjmS3scAqXjGXxtNX5AxWKcYnrjMe
6na97ycTEVYX5pI6OC05J9lid1c93Mfz0PCIF13z63BJqXNQe2EasUyAWl6/hrEYyreaClao14Qw
t7TFckjbpviO/4I7MvMtc08J4x+KPcKJTmranOBHRDkP26TJ5+2scuroPnSAsK3+dGe/kokzBvSS
Ow0rRT0w7SuSikIDfnNz0QfDFqllsMAHsVoU/o6hcpd0dQCdd8CTTGpFFhLtwsXEU0L/UBATtvSE
NBjANfrIDokYzNX7kbv4JMOTc1jhXkEfiL3bIe27l8ySQiLS9pg8hMV8H/g4xJSjubEdDeyDvU9t
XaCusfh2uCIlNAFoPhSSupA7L6yQJnPK2ErNwPHxv4bqpaWFLfeCqa/ck1oC38TpTJRIDC5eVub8
LnMSgY1k++wPVC58YDld4zZxGezFTry3ejltaF0jdKSv3JyiJJDAsIIk2WreGLcm0OWuGKG0bMa8
yMiRYRj4gfm3OlhU699cVcqzSPfpMRsD8bXw1PoYxMOs2AwzqmgRQH+T7Tw9DJ63nDYljnMgPthW
U+uDziz9mDhut6OmpEAqwiAl9IcZFwSp4kLMuMwLJNcHOyiXfRXb6zfwRQxM2HV35+zhVYbF04xU
SjNdgWOM7BoUb4sVUInTYdX5ZWkmMoTpMZyJXgc1VOTqwswFtJnieK8DnfV1uDMv7XKGzDG4Khj9
iNJy5r1NmxiuXTB2gsgoVvNbGDbJ6WhjAx/9+YBBedxBfmgupwGfc24N0U01alaTBQxfajXDHUpK
1HiTAJQVdvjRMTrLiyanX/EhAr35OCWFvi8m94Y5TXuH6iXeTHEn7iIh1H2l0NAVOE6D65Y032Oq
mNvbcWJ/ip1pPnej4GGNHf/j0C3OST17tT7xpqoOeT6o+Y+jns2DPx0J/yQArnFuui7G5Y2Ty4ML
nNgXU71iLona3r7FhU2PDP7IHio13bdMakaOiPiafTHZ+NeSKJk+R81cMiRnhpgdbDL6yuPSEm61
tdiX7UfYydtgtvsHB1DGU+qENvBYutPXQ+YisrWt5nT0JXc1U8PPM6/3c+Zaw1Xv2J+N+tmMzRZU
x9Pc+Fu2HP1F5wMOGt3QuV9Cyz2Hnituc+H330d31p8Xosba57m3i/EWpFUUn/d6zYH85sjFW/2J
aNHoFsQi+AY/jzaUgkgHe8QjbIsR0fhsTTtpXWvd+/uOWQ2zDlV+K/ppvmjXFBmut+BUSfvxCWIW
oyjwPjfk/3jX8wB2eJNXSdlubCAVV8qK8ktmqQ69ncG2bt289pCXDNOe06U2I1OpM+Ss1ed06AE0
1M2HaGjsM8C6jz2vxD3GEw9Gt/0knPg0m7Luwlo899OEKgB7cU5yqYg6sY8syGtd7MbXMqiHy0Hp
YzCg084VAN7EFsAqVN3McL2S3uUbspFDKy8LJu/OgFR6sYjn4lax0+SinIL66BTiY4ScmNm1j7bZ
YeCHYMG4C5ClCrKEWAsb0Gazj+5GhrhdY7f1N5XPK/xAAoo9bzADylt44v4NEVn9fa3B68KTG2u+
TwKbd50PlurHy1rjl8Fz+sG3W5SsGiWqMM1aNOneIezL8h5Uwwg7mfLjQAs23c1kIXb7xnA4UAp7
GADRU9+UbIsPMKyXB1vr8XzppP3R0vyHox/Xl6xANOfnLu12fRneyt4eT5pqAGLcO25zLpmA3CVe
iUp9qboJiHOVJptkqsXZ4GbDLaZse6cj/zRgIndR52iK7K6IwGGUjNqG5BMuWAwJnggoKOYx/jDi
GkeuPmNCbjt55jflfJxtjMVumAQHf/C5DowIJ0BxpY2lPlCDrw9Lnng8CWWfb5vZaw8I0Xk7wmVF
gKPK4qTBnf6Ic87ajM2s76OsVodubqNsz+twOgZZl+7aAnMxnp+NPWtxl8A/QFqXJe5uBUZzXruL
K8FuLsP5rF004I4zywP/zXypALUQnsZ68zVrB/97UCTTPqW1Rpcu7IsXmg3tEekMwF5TWjVlpzfF
uLQ02kRZ0/HK/D3GqgaRwoihfwiGy6kRzi5ain67jO24y5VyznNEAVcrLRb5gfdbftlXhUyIkAvn
8ibrU7LWcq++gysQ+3f4C+W69azQGNQzygKi9L7kwrHjA1YVfEmjTS2YMy25jnnJxmMxX2DW6fZQ
WcIZJ36ACJoy4NIhe4yVF6ztJ1xjOGhXieAeitlTDIDxbo2mDKR3nBzafFguvM7zrtoqafWGqasF
rc/DEFAX/fks2uUkqNL5Rnh995BMJY6I9rwJ1nnXhk57XSImekFLaJ+MfavPBE2FEx0HjxRq00FB
DxyVdm+zcYGS4CH6yg/ZXMYFCvR1Eoc0XNeF5EONE7GGLkvDx/HXu0HazK7zksgplrwCQhFQIkKp
sWpVMlovclg1gB6wa99Y4bJeW8mqUxyfqTd8QVT9gGKsgrSn08GNnJPSYnE7jWZw4Iyt7mpRfGSG
OyfnjHdUdCEr+7mfwuZy9ijk0oB74ZQ2Z8R1zpZ8j4knwfPguJ79MS35Jz1tNObOG7jZ7cFLiw1R
BVs82R/XBJiMK3UQq5vYadob3n6nfckbdDr+spO/+TFG/D/40G7qtOq7//sfv8t4YXiic5cCuet/
MVyEToFGjbpWwUw+nSQ7US9NnAekPSSKavE3fa2HNLl5O810GWMRnyIV447fkjWKhGAyD/fnsSpB
GkLSocXIwvycWz1SA6ceXpLCdt2reAwGeaq1j4UakDqBqJcY5lHEYv4P935bufqa7ESB6MpfmzPt
kL85JgQCjHlNAeiuVUTZVvqYzWLE1Wzo3X69d8BK63075/qYDgNlJqq559obp/6+g1PaHdZeiAnb
mg+p6/PKfiI3ZEWjMI0IIk1lzF4kZ8V4AORMpDMc3a/cMtV35n/VvQxjKvq+Nc5U37GbJ7t0YfnR
4VSWWTttNlgoBm/JBx26Q0gkHex+E1668Af1tVs3wj/RiSBioBNB/fS6F36Nc/vzRf9dSq1QN9Op
gWRk05x5N5bNqZAjv8MX5y0xOzovBZqFJJR0tNM/f5D5QW8vNh8U+i5lAPNr571mO9Ds4Fo6kcfX
sFeaE0AB+qrl+vDsuc9dahJB43pmE7Lyln36dz89QCnOFB9UGy6r30JOrEXQ1Z1BT2SN8+BPU7BL
yXynfiz0sZ4tPtXvFZsAC6Fn86Ob+N9rCX6ffUPodRh8O0JJFPLvTvKUecjHIl0f4Wrz08cpBnEI
9dZ5gKrNttkVZjwzmojlHtgK/CFdDYZUEKvCZFKIh9ez8b8Awb+0N7nzAtqR/31787T6mj5Xb7qb
P/+bn93NwP1HoeqTyqWnxbrFkvav5mZA/BxwZZ/tqYmsc/itfwGZxT/KA8bM8+UJ1wcX+J/NTfUP
tg5sE74MuT08Ffw7zU3XxVfy5ilDsSLMbR565hFz3oc0DU6XpGsy82KSvEslm4dn0CJRbMBmDpzb
dXQYVHcLgRSDGbDlsSMu/ESXl6vPsHkrRJXvIzsdv6pBlNdrNFefQztb2EBDgiPFfLDK3VxH/QG+
RfW59OCf2gSaXet0wloNyUNerqII1i0FSlzuu7DwT1I/uFc6L+70PIzX9vhc1lqT/pvklOe2fqrR
H1jbdSyq9SRn0vncFaSDQfrEi7axZOxEuzms5LyRvUK9iHU9/5JYOVJ9qc04Z3F0hKBySU/zuZ0p
SIpwuIzBHMvDYLO40HwkBWmP2EkRcirDjOSSIJMnLcM1TFTsvC5kpsZgL5GlKMM/9CX0i7x+aTqk
cDXj9Sv2gGgqJFvjOOymF0gF1RM4I5T9YxAz85vy9hbDaPzsJKgJUvT0xAYMKIjLZuvThNrOKWB9
olPrGzp9NfCOYKYwWhgfnxRzml8FEP5u3UKuh2bpUaDVhIBO1PqUUmRmDHrD1gITSqpuRNshSc5k
iSofmpok/PnG90RzGvVZf0+2bkdwI9WbOy0S/UTDkLpCsH7m9XS2smUdzoOZSuR07UR7NtLZyzfo
gCmOU69VF4FdOtVWW0vxKMtmuB/cXG/IMsZTiy9efMJHHn0CB2KoOzi+KwBKF9MK3BmDnL+p18XF
okE1tcZi+FjkS4PnOyw1LGTdnidYbL9T/K60o5feYvgHpYLxbFVA6gsN7gGgG5oqocbLwqLyhlU5
5M8tXY19TInuYUUt63LjZFP3GS9qgZsBnR+DoFbGN1UQVgKzzJLe0amSH524TG/D1ePTYLnoe9Qg
2WFoE/dcOBnzxQR+9BGkV9xtlrrZOf3YHieclHdxwi7cL7P5CV22PsM6G36b9KT0wbfL2N0IidZk
P6EhvTNhidO26+Pa+pTF0r8BoWZoXEFkVTDH1/zFJUsDl0Xi5HuaLCWiYcjKaAWqB65jjm2/S27U
nHWXnViSM6UBLe1FPbU0DCsa5T5KgB23a/0QyNa+jjWd6J1FuXwB8ty9bEd3YDyLsO4KwUmddpup
5Cn/NCO2xgBSxODgOT0z0qzmDFGnzd9qBK19v4ETDgTvDuTPbBcXlW3PBMY4ndWvx3IibiQaV8ad
pF3I5SzxkuzYTv6NCMByNa5at8xlYzRlOrxHz6/GfTcPxROM92UDnoOIIAXapwNC4dR03Drvfhi8
gQFsKmAHuku7TarUvnLZ0V30KIdOsFF58Mi7gnwcso9C+sn7gCH0VvO83EXdjOcTUE3xAfKlLGm4
9XZ2o1Imo+HObdbBvnfXbjJ0D2SkHsyE1jpOg3502X/dWnmAV4Gt7XQq9XhGwKN/icpVn7BHdHbF
XKwnzVAuty3GllM0Oe0G71R8ioOhuJ201HfELsxbN8/SQyTDYq8aLqRk115G6IFFm1whqYH5TT8J
8PrFmJ01U8pPklZLPETU7sPUeQKwDtIis84ycFP0C6G14HPnx1iQvdrOfaSX4J5GHU52wWk5qDDo
rlPbfSKYKN5NK2kh+IesS7io0ZHkxpm5kv2xEj2UmTjiIi9fdUeSyco5jHr7PEuhG2xFmOMb7ZIP
s8TsQJPxMVDgFcqgefG4YntSOe7sRYe7qAckJfW1P2XZTd9Wn9wIcgNyGbLN7UNp1/dIgstNOat+
O9nIiMBLjTsH91bOnLkJiGEWhiUPUQ5Xd6sYLfmXbSq6My1pHQIaOoBXH08cObo70S2o3YlxtXcq
zJMzYtVBD+JfXp8SJNGXIfFJB38SG4fb6Nznal8A9CBaxxqqOzIG6hMTYnLiLit304Jbd9FRBjuw
Fgj2U6+5bWHI3kmalMmO4U1xm1vzdO2H+iuZpnSG0licw1Bs91ZHN3nbQIoxy2yLWwqIX/ygiIXa
EVBL3tHs4YxJu3IX+/FyVaDf3SyI8j6sAD+3iC26KySZt562yPGCW7XV49hdlTovt7osyvuxiKJb
zwFY4w4gG73aXpAQjedhZE87hv3JczFHz0lnt7dOo6YbZw7nc3YD8s5Pw+p+mGqS1KV/1ilIsLit
WPkt+6PXJfBBLf6SZHO0Jf2q3jm5epnmsbsLLBzZK7P/g1zW8DCgUPrud1F1tU57EhuGi6mna7XR
mDyuWGPIgulTBZeXftsdoeGke6kqP6ebL7cE4hAaM3fJi1swycAY3XVblQ933ITFVYgT5ibzIpiK
la/gM63dTgj7RrloDUle0qflKuVNwa5zZw1Lc+1N4rM3an8PzSa/L0MQH16vnI997baHDvIZ5G3K
AkR5o20EYqo6YOECxMKE+ARdGmL60Q/PvG5ajhDV5lO/5xVJFqN/ShSZL3b/Wyf/TxzLApfxn8rk
/1c8d/nbKvn1v/hZJAsn/AfjLCZ/CioblTL7nR9VMqCOf0BVMt5ntw8U7pfUEiX+wefKH2cP6kke
LdoTPzHbHr/lkX4cSGrr18L73ymS5dvdmDkcwfiTPZVgV2ajpaaGfqPsHnG9Drb7LbGRZn0vzHzD
3k0Tw6l+1/eZszxmBYvGoVsktpkOR6z3MkdFU/HK9erWOTSWy0wybwMLkEDFk4zIBptQMn/QNokV
WK9cZC/+JsWkSWXLGKNFdSWLYYH6mmbYlq6FUg15QLHdWBNG0IFWRJENMZAJlyRGhzbRYHvBiUTJ
1nobDHVeqLcQAa0gOlRjZiCi9GtRxf/FWv0+bRa4YigNUIj/k+6C/P3t2QEZJ8iZX71vTTeNBMmX
sUqQVGmXxe0ypE7kI2eRVuV3nDrp8uAqwNGaRvig+T6VmOK/+QYcY7T+z9YBGEe8AgK9O5oRdCDh
+6RmM/kr607HX2lLeLh/yCvLz1ZsqWQ2JZZP7U1GW5qIbJMnTTBs8mzG6II2tKnz5xr6IsZkNRDW
csbkvrOT/RrFKzS8YuZS7Hsot+tjov3Imvf+mrf+1brmAHD3Zeh29MWBeQxQVn95YG5+HP2vzba3
fRdX2ZxkHN5E93jQ6HkW3p7mKMlJLiPg7Zs9ATu+9xhn1XdlEdXrzZ8/6K2L3XyQRHkJwZ6uOScv
eOdihz/VhisJeF/ZzjpC7psiyl0Sc2ye8FmqzL2eutojeopeXGH120bEarzLU6/Kvv/5SN62+16P
xAscRHBm/2xaQW+/smACZIdz5n8d4SL7Vx7IWapQsg5BHZ8xqF6Bqf75E829+suNw3dnMXFFKLkJ
eceodycZOFGR0751vs4iBmv7zVlQ3cInQwObnTHcMl+7WPyBLuKfP1j8/l3po9Lx8elussq9zyfO
6lrkgKjLr2xwvFIdQcNVHwqn52Empwc2T3M9hyuu8os61ZVv770RgMJj1qmmkZgxWTkYPTAOCW+z
zFfSBatbOcVFjhshWI7D5Lrl3zKVf7sleYlCBPAYr4NXoB349vpYIrYUKmj5UgytrqGzLI1FbTcG
a7RMf7kyv38WN75v/geWmzfFu44YMSOdDrO8e5ntEAwz8L0iGO8ix0q5Jf58LX67CbxAeGRegbsX
ABXeL2jUvyDWHbt6qZZec3K1FebZ91EslveprksfjEwE1L6P/vK54vfvCJfDpw2D7NNFVvVuJY2Q
R8+ERllfVs8SRICiiksHqqegSbS9FeSvdAWsMDdXz0tSIDDZtVrrkGghC+v2Q1quE2SWJJjX/kvM
di48yMqnHvfKxcVu9JezFLy/ZTlAhdKdCw+xOkCJ9/bye/HU6HLQ9RcCjEi6oUWCAuOmA/7G9VkX
EmnHkxClk39lAULg/ugwwvAyqHzIofAmSZJZXriWZUaxaXNmeP25OaSgUbh19v3HAky+DqsLG4/Y
/9SxN43Ixy0RlPSbERYlV6diWsxrGGk9vEGcCpFZoi0mk3ygs8xFcBslTT8/rYspITYwB8Et7xws
kSzyoBT8Njs4bgsziXp2YsIEpjIrv/nTIFJ6JTAM1xtu6ND7VLFPXx9RM2cco2iykEGQqAbxCeZQ
kwHDYkq7Pq69VOPDqFt/vMN8WfBnkwo1BlLxBCwYVXcy0wjYIDMnvHKbycZiUYkA6fJlapIjACsu
2FcqNrdT5hhEBtky/JHUV13pn3jjnPS3PaA1XmZLC7+u33YMBuOFXKCQj7agx/HHV9hSfJoVL41/
JcM8bZ9aNjrjMXLHNr0s3CqgPSS6uToHdL8MZ8M8kCi1nQP6zssOg49YzlFaJLws7ag378w2IAVW
H5ug7TsYS8ARYNf9/AJeBk9p2pClE/rZzgbrxgn17Irbr5tjs2AWJTlo5b4l4Ze/papBLLztGuB0
//oZbdOSeo1KmynSlluuhsUmk9XjHAxEZfHRc0MY9tkia75T/OOsurg8OHMmRYw/ME09vDx69APT
MDwW5hOlpaja8OL5nJZmUYSB7li6zO1Shz1vLZnXFTdNFvlZeYcxolbqAN7U3C6Nlzk8U2MVhtw1
Md4FrpmcQcV9hygpInXo4z4P5Jnlzuny0pYkAjVECBGwzDSO9V5E90Fh+5yTVQ1BMeExq0YUZMTT
mdotE7Pk9xb0muZLZGHjz5etjMYq3teWNtddOSOrwF6vWLlBSENz4Ei0bF1+FdPikeNZ2KFoyHY1
IWY8CkOGXSXjyveK1RgRQc8hAeQ3HzQNmTkWpuHS9VG3wQN/WYKWNJOdXH3fPY5+II3AjdxTU7dF
I8Khq86F3v2JMSa/2IY0PTmszCUyq9i2Y8kZHOZp4HSuSPj4SQUloHvMemCB6hDbvrlFTWk9PjRB
xV9bAUcWrGbWszZQOq5UGe6U8pwvelnN4oHhOH/OWqnNI+2G5ocSXie4EuxjB/7WN0KODyrNIQPQ
zFJNtxzH2e6y8nIkupof2GpEszBlqcXMXQ1sUfe7Jg9X4R1hHRuGQ2Y/hAlQgXEnyLw3K1NSJBiH
CFc9eIDqG3no2du7NpkvdD138Wg36423LDO3f9CRdAFcGM73UvHqm2ow1B6zZRrVtokd3PpRJtPr
WiQp3mVqdXOFyT5eiD0BE9+N1mna2UVK8rNu6dFt56LrrOkczo7iGCMLgspL6+JvQtvbiYovU0XZ
Etf3YdlGbnVVm0ZcsPXt1IU1zkLMcrMnezSjVxY3Qx0aVIsfYCSIHNI9sC5lgxfH9CtYZv0XwgIs
NzGL7cJ3DjM2xWgvdDInCdjgOhmEuurxf5mbh7ACcydivGibQ75E5r60h7njHopk2ubxOVy6ld9r
nXHQxF55kqWyayvO0q40gJhqM9v4Ator8q8dltwMqDZXqcLTxbsArNDEzwpb26yCeGVD7lw7BTY/
Huy+gVQKI7tr+b1eR2Zdyu2R7neIOIEbKUHiwvKE2YnO2DkIaFYHMD6KZwFiYscNNbaaHvopV79d
vPNgibnTg4Jma3zO7GPgo11BSnNzYLnkdTQuDb2MXRkBM+z2gVuYl2zfDy2344y3B2GoCvTC+rAE
ieVez/TDGtrhS+m5x6btK75SUOtab0i7MdWKDWNveSmDlt3Iz30Iq745ORMYpDo8yTWrariPk2xC
JDBk66rhpmNq3eHWrKK9awNyv4/gJDE6qHn5L/txwYbUIHOEJzge6jJRPNgZ5B5unoA5N2fw521d
ppP5vcUlzc7ZrgDcOHJ04Wa57yxkpY/C4q6Ue6m00RVQ9cY2z6cVpzy5xD55CgtIIhBWOSnL7o42
tO4tEKti8T9b1YRkzi7n4iGEhAIoU2uS7c/8ChLwAcv80LyQJNda5/hagZ/CmmaqQl5b2n5OWXPX
Q66quvjqInPWCLtBmD5PNIum6zWEirdBR9nX5430pgbsN6YWr9m2ND47gh0nLxivdAv/1MjocKpc
yILXKtLyHjJ3yzXSLPJz0NLRR7euaYHGQLtNkbrqaQEhoZbCCTcN44v+iWns4N77Rb+48RYcUm4S
hwpniWo4KHx/ZkYLZBUifHiTFVu1FtO67sK0WG3CSh38QOczD8fAZDi/nGxbNIcxVDFyUQq09QFE
EskqqWJufNYtC3F10kVdv10IiiEcwo/7jq4XgBtSslDskJXpFfERaX2/o/c7recRIXb2iZhE4hwQ
/gm670SRrtBpI+lZN01el+6HoWsBkp/YjWKSsqfhNs8Pcz+Tb2IRYG/duZbbrY99xV0Nkd736Usq
2tvoPXtf6eYEpGu8znCbVePvwhl31EmU9hniSoiVJPKAB5AOEBO9dkQoiTILqq+JQ9jJjKqvX9pv
YebJAaG/amq1cWTn9fYJjtTWC3YDfkLGe1Fp5f4VIG4rz09Gv6GsTb4laGp60igADAxOvUPns6z+
3pe9tOIr7fBlspuf1be9IAETd1Nc1sifJ2I8eC1BKiob7wPAyaZxd00EFWuknrJjapRlVB7VGA1U
Hhg9L6bWJFgS2daJlvNoXishCwkPdxuY8lHzAudxSFzfrHClZ5sKM7UgIEWHDNdujLJXApwJztc2
tihJvaQl3eTSwyjLW6avPBg+J4tS/MzD4NWm+vO73OwcFDlhHC3W+rIIT4a2TP1P6IorDkU0lsrD
E9gL9BqaofVYJr0OL/RDkFucpRPsr1TBeDZNFQ1pumEtywKmntN5ZE0RLFHJ3MTej6LyV3kMXaeg
JAJ3I1lTyqFEJEAvuEAAjmQONgULYlk4vKMniHKUJoTM9JygplLmzRm008yR4qJSfPagEFms9yMG
Nn6vJjSWH2aTLcqz1CF05fg7TKKsKLmrSOTdOpkIOaIqajqhnxnhmXqVIQ2rjdMP2v8yTW1VH3wn
wziMxH/ktdg3+ALlWdUoU7KgfjPnqK8rvxffB4sJQLhDhT8OOJZFRd8AMjduGVyUtvY4/azhiymR
Xts9fleat9TPN5gras5jTvuZFc0PJ3P0QjJys7bEhGdhDfmLeIrvxYCSa2KZycwRDJ1FjMvxX2di
bXmENkODN4T+UJXwE+uyx0uwy0W1BIwxwO1yylKbOuDOK+fI+1RoQe/px2XkhSnEI9u/oX8I2mjm
G0v8clyjoRsVpNgqzscpuVmnzI7CpzEnGjI/Jo0fl9OpSzk6PqzKMVUsEbSm+aQ1hsfktLErU1TY
fZZSgk/MtXkpBn7LzVLSrxMz9Dhbqx56gEOVwnjcVPMj2aDaO0LC7sbgBuSzU6cXfqSglhyJTTDP
gZTYXVuk5hSZD0XnmkekLVvT8KrQp+FcGF1TqAmSMz+lrTA3mIyGtHVOWkcBC8R38vp2TcaReSf+
44lClalHQxXoSxQ+x7H3zf0YYeSgsrY5A9l3NOEVv+Dfmz9NVaLXm6kIFK9LkXBczjZJoMjTUPUH
cCroVhtztD8ej7z3uC4FYxAuqu5Y+MoLQENj/HkMpjjVR08Qf8tTjWGf2zQlWInnzNXMJRuS5UF5
XeJVjcd+FxdADRAgooWVFLW4Pbm2iCBKPqtaNV/BNv4UejDClNYhsnwmwSpM9fOokZUT35YPDQEi
7C1deeFOsKOIcPUc7rPSdswmMGvQxz7YYjYXpHOhG9yw8eQ69wuW/XOJTHQ591W4zOPJ7Mg2fx4T
MXNSmNybyqeL7ZFao6sDzbdNZyQXSPN/7IiDtQopDOY4Bg2HXr8FN3iAJUjjmOBDa34hvIz0PWCY
tr2VSZOwHRkTHXfWMfAbOTxAepD4YqxJcP6tJDSbbuUHpgrTszCbfIXrhH8ZM7AeHyJcu1y1nlBW
yvU5sNZwm2pS7ahRQq9eHznrZsVdRcue97RVTYVYjv0Dt5Pv8fG09qLVLJUNa7J/bJQ398m+IjOM
iobJZ8JWJWfY9vLj0avGwpRWhVWavKUFx2/X7npmaebGgPfCYVqRXMwtCVxkqq5t9HRVywlZzY7b
C0HYkbcglHnE2S3HzaWPrdpktk5ZfBIRtDXc+rNau9NgmEVB1o3DnoIXGzlcMZvAHmr/wSfOjR8T
ur1mrcraylSi2IlZxbfTj10j8bM5T2mbjQRBX1LwDz5imonVeQ/X0OwCf2wsCqQXHHS9ztNCglHr
L0i/+mBlx+uOzPPBa02pzd0/JVXFJU3FYA59qDDXlfs5GaK+3wOZcvNL1dAc4Q/CWV9vMDGYBavn
MlpgvAFSpRVeKSbhTAYS4veeZU1+ULhffqwcTO9MoVsCROS7/Llr9F/0jNDVgZlhoGO0Te96RuRM
k5seFtOXOerNPtNkLCXezmK+X5AuPmi+718+8n1XjTYVRFsPJRdM1oDC6W2bCr5gFdi933/x/MlM
b37cGkVAAMvfvt3vH6UEGip8qgyMGE29a1I6AO/Wke7El9TFhEPl6btypChksWbt+vOZfO0G/tqr
FrSplZCeo1wJ5PB9m7KzRVdMRS6/zLIc2MgMSYnPduv18B6WLQotwbtw9WsWjQHfeUcTZSzagDSi
3mHfTRfCTDZCtrxm7fmxMv+cfVQ6NluESnkd7wSFWZ5f/fnwfztVhi9MYSts4AYox83v/zJTmwkD
J6leec99SmQeETS2NttCXq5sof78Ub/dc5J+d8goiEkQKKT3rWPKqNQhRaR5xgIgh+UYLUE2PYpV
mUfEj+Lpr7fc+xEKsCpIyY7j8Zme85uoTredDGJmBc/YRs0a1c88bDdDysp+Fzu4ZJZdFFLvU0ws
/PobkX22vma1K72/iGjfn2amph7R5maqyuMGyPbtaZ4wUI1TGMvP9CTYOpLDQ5cqqJTZzv97Z9nx
pM23RRfFp9Ece9e8JiexDaTIxGecVwp7QVOYF1SasVM7joljqsY/f+Bb5SIDGihbP7TBgJApmt7d
QRhCVhaTRX/WFXOiZK+RBbPMsSguXFfEY8UsiMKLlyREgEDIwbL/8wG8Yqp/fQIptaQT2hC2FHQv
BJRvTy67xKQQDWyFNrGXuNozy1phJeJgCEllfy1bRp2Y0hhBtVm/fzbFLa83La/SRwGXnE4/Tk6Z
oU+hX+VZC08xoGHJbmGFYsErocunOuh2geytYNqkIu9ZrdXkmZfluAw15h6oxzz4G8nqRC3Sq4Hm
kZg0uj3KN1p0e0gZyHtQoY8EdO7q3DK1VTcSmrhgPHYUu5gubc3r3G9SahvVYSHgXdzohsNSPxr0
HaU9q2aeO6ZoykAMmderI0yxHGUlua0bu4snzn8QZ5rOpDPOo2myVDlt2T+f/vePNeue49o+CtjQ
kb/f2gM7iwSc//JUJ62kZo2b3myBwrU3FcDPlvWfP9I8LW8uOEtt+DqjCdACIE9/e8GZOS0I9IPp
KYx902McUvihl4RROLl1ZXc2R0CSXTiwiZoFpCCasEVpjubPh/H+m0uYCzYrp3GZ88y9jr9/WTth
kVaIxfrkKa9pf56lJdF6H5x8cvSF0/VXf/6w9yuIpDhTkk6RDzg9cL13NznRCXGaNN3/Z+/MeiNH
siz9VxrzzgQ34wJMDzCkb3KX5Nq3F0IKSdx30rj8+vmoyMwOKaojumpe6yULiUrJ5VzM7N57znfa
J4m9db4Tib08FklSLSerX3+U/uWV5rc7Nmpn1bKZvBmG+uV0EJJfmGXApm+LtiOiJKB92REzRRuV
SjdOoFobHgPvnP+xadjwXI5w7u84CovG8ZYIO1owlDzL/L4aMNfQR5jN5aAew7d5iGwWgW8R2eZL
W2tUljaAAyCBl1A61tImTnOmIzdS0Qy+nJIK9iJYiMukSJP5sl5TECAZPiFwJJ6yTUEKsPkbZN+X
6801QO9vqLynJublnwbBQoSdm1v9eNvnybIzByWjCmIrh5LK+dfXe8Fn/Pg8L/eUxQvYIzYH+vpf
n2dALPRUNTO4cczy47N6HOXnqcT/y9bEUs8S9H32niHS4SqQErp0Sf/8t0b2S4dAGVQurjDtpZ9J
LVix0ul5G9BRUNKkV+bTllcVgFZc5emwnYyegmmNd4nyOJ5Z1OTmz8Ef06JliKRkic67MzvqzP8n
y3y54TNCSPGAhZfjsP29NSE1OqAEkIhouZOJxqll8GzJwl+uuiZeGst/jtB4I3l2E2Ye7HtBQJfD
8CaNVJnyN/ut8/n22fbCKtHVhUci2AvBhXxeImq+gXQApX6DDG8/JA1ZIhud8ejOSh24umMWdRsM
Gu4BVH8WIIwNih2s5+xOhrEqidztC4amoeG5ygQT0oq6+jagfm0vsrGVkR85Ut8RcXyZM2r7Jiuz
JTG3UQhcZZZjHfG9lYdIjdszdqRoiYqPZLpScA/fz8yRJeZwzCVelbmquaJrmN4ps9JRHGBEQ5Xs
Nhcmu1K6MTPFOLOnRq66aqrXzMSzO8Cs5j7LdKYESQUTj01kYITXadkTOgCBG5g4E6+fa1VbGVVj
3+jsz89VRJivFzRWRAsjbNstcWIgRmwDHqthROigVMUsSJER1WPau+1rplTNtWW2LceioN8lSBg3
jAmmCnIFw2XI626MA9XM5R6r3hrPnKRhEyXJfe9YFl3zoE/JMWrKm5k4rhXHTyWi26eYvmqpl2Y3
qS/61LVPGqiP2wiNsY+dNj+kdhtDg5riw69fsp8eCI5fizrNYZLB2vb1mN6L1i1Ts8lfa/KWK8/I
QCJscgPC7W9Wz4/f9F+7E48e9ZQOLVW4ULcM92ttNRLerEvkKq/asGAlDZ1V1CupA7DuRpl9Veh5
cBW3JKF5aibcamVIaJ5bGQtrNWYdaig0bNaxsRp3XyhkULMNIVam3dbd5Tl7uk5aQuXpnWZeArQt
3vPecE4LupaXMDj1ezehfPO0UlNxEad4onOX26vYuUVTI2VEpQ0u/abGnV4JoyMxoe6bDaRk9RlG
ouHP1FX/1BHh44p8XH2OaSiDyf/4/DKWtN7smhzKV96V8QLsMV4VKyth21iNat3++kZ/Xky/f5iN
SHE5YnF+/noaxDbCsbpxi1fwFDn6rFG90Qp62ziN0zNpGkuEFojaS8azxEX9+rO/iPD48OUYwDGI
BwDgiP71SKApeJ5NZ5pf4XXylEWxEW2NMskgfI/PBalGj4bijqteDxl6AKSzdiY+72L16z9DLBf0
0yNoL2LNRQ+iIRyz7C8HJC0NcsYHkf0a9gwOaKdBCBoh0xJwzpSE2A0TPzb5G2NPUkGVM+0p811J
3+pMVpbsYByGynHWQnNHniiNsyZwn3JyuYTfpMpZPBU2kEfokkZu3NADzY6lwtNJtBQxZf7cjYxd
iN4NfLtyF7MsxfeGoK/3yUric8MGpozDX+zisKyOpC9m3aoM2v6F8NH+VhV6eqkUDhuENWrDxtC7
gZy2Jg5vBuJjEj+qVb4A0ZMupuiQEYCd1AmDEPbEa1Mozik8S/Neo6uNFz1NkcL/+uIu1+7rtSXX
hWOvRTVr68tC88OpD2MS4zXIJ691bIpz0gKSu4pYhWmVktR0rg2Lc/7Xn6h9Fr7yVNmUWahu0SMZ
SPC+ej01Vc+anK3zLakSc0/bDLV70E/KgUYlaZpEuLPSi7B5rQw1uyOqsjuNY1e9BO9obH7zt/yD
R4uTKJpeJFm6/VPnyNCZtaXjkL45sILtBVWYvKAjmJhLFcUbp3b7dW6XzPRCeZlkMhToE2WV/wuX
BDMqBzMDbSSu5y8FNVqcNm9nO3sL4Hr3K6uNpgu41FF2GmdWR96WdG8IJu03kxUFa7jh42PkNLLa
RSDob35zTf7BI0HMI91LHs4l+Ef//EjMeT/IckyTt9BWreva0torPSPP0qZ1eGCL6c/7rO72lVnk
J9loaJj+bfYEO+vGC2ixDpLXYpCEpfbGO9rsWnhOHafXv/4rrZ/vHEUCi6/ucN8s7auMsxnAFTsh
NykcGQ3RcSmDpxLwllyRQQ+rUNVTelN5CUyrE3R5gbtbgusVxri9BteFPqlg725Ky37AmSGXpj3D
j0Jpo7PUittdbUAfI5ojPAmFjduKREZ98NpJI2AyrMCieA2OaB9orKi2Cg/0Jkk75cy1NMl/MNhw
fpbbOGEhKQh7i6tNCLADrBRhIqc5A3pqASOXBArUWYEYiBjttWRcfSckTQVOke11p4/FSZRnRuM1
NkIn1hAGfb5Fv/bCcOOCYTkSTwK2RyaCnZVlod+iWjkbKrdtvTKG7uVz/UrtBFnR0GxVK9TvCdKO
H3oAIO9mrMc06WRCgPuv784XxvryjlsoOAWvOJppisovD7TMSVF0a7N/o+tdh7fsbqL16SROXt+S
J6xbMmWm1M6Ws3IaUb5HgNZSb8bmMWxxfLR3ws3CU9Ue0ltiiXsmJOwCmyZpMl6GMAFeWzPu/f5X
/9uPfDNVb//5v55fc6jDcUuR8q37kZzIDr+cK/57P/L52/AfZ29j/K38Bz/2l9tCNf5QVRPkIm14
NF0/ZMNRtvyhoupVaZVjQLaWivCvcDibH8JOseztPDSEnP1ttzCwW+hLD86AckXtw6L4f/73J7N7
++XffxS6i2Uj+6+NTuBt5uOR7pt0LvElfz3HgsBFNInM5JT863h6Nsk/XEKl7M5cq5GrFK5n4K1M
pl1slG2unJQ6SRSNTxuj2JVMSLYWo+LXxgh7kHoquZTjR+z9iOPoDWacvUJJaTVzvSPx10rhnaXZ
MJnXLCezgzlI9iB0KEPgEBN9MJFfJNbpTACse1TRw3DYhXBGAVuRYFlN1wRZ0TqzBtmpjxkoLPRc
oB+g/DVRqRZ0Z5zFrefYiqdLQpLm1KO3no7RqYV7rHKuIwLQygHJB/MEMsFySBPYZwswLzct1YS2
dmihZkA/ahtdAAxm6eh4TNS8UA8xC1S/ntX6Gwm9zcauq+kC2nuBmYu3mR+1JmV+IinMjr93Kf79
Av7mBdRck27cf//+/d8m5rzx2en08SN/v3u8YCav2MIUhZkijL+cToqmmX9QJKJxB8f8AQT4/O7x
Uwi+/kYF/Gl1+nj3HEfl1y2qdZb3L6/ar149KpWv7x6Hcd5iqAcqfw+Dpc8niry223ZMreEU1iGC
OPpjAyIMdFdkfqmH8vvDl3x/FFMdu6J63308penHE6t/f3yX2RhZZmwCFU+2/f1Bh+iNFrzz+6Rg
culXw2gWG9MY4J3gCZ92iTIMzCdpmOi5PGl6Oqey9eauL7rqrMgm0gOkjOmJuE4FaTpIxj3nAqme
EOI8nU1mENyg6a4oXa0HhbTA7VBKO/TV0cVBnVSnySJAwaLda54QqX4TWfFMMFnUD6i8cpLdCGDH
ST3Q7RsIbZsXMltmjVdzKsWzShoTzq2ulWexGjFC16OlPKADBpDSNUI125Lclm0RExGdI9wyPrHy
sLbPXWbwyJwnNd7WilLyO3HrbzuC3Hr6XHQwo9xMdxVtmU0yNzYzdfR0PctdQqY3uEx51OG8PqK8
RPBkoWHbUr6Sb9C2nEfCatJJ+wqhHkAFQdAqavnQNeZ0F8wlGocmrLHdM3Md6SM2gi9qBmqvP6C2
qE8HoWXbVreatamlck2kRw1eTMN4jxelWlEaDGuVflnlxekgTiwElXduMo2nFEZuu2WyU3ebqG3I
PZA86is4kJN6WVvpmuiIIt8aHWBBqxQjMwrCEaEzJIniC5lLG3GK2ZQrsDq0oiyZg+sOyCUnVsvZ
6MMwrIcuKf081CVaeL1TudBhxUK+TDzf7SBWn2fwr5tU8DZuUkIW12phTs+5Rtroxm1yse3LsbrW
iiY6IErLHtDVW16g0jD0K3TRu0xGobrSG/uY51NDWcxZnfUaVmHFSIeHRhs1ScBWVm8mGY5r5Cbu
ETJYta2DBm1bbYb7iLO97ZVGniIZNATY2qjPXtVEKU+6INFBLtn5ivFF8MTb0NDaQxD1gnGE+Oup
7WS6DbtavwmyuD8ZmtzeAJgiwMEtgvbaMeU3FXnuSk7MagJkjLnHGxCfcGQ0oF6DOnP9kDSa09yi
Jwe9zHl0LEPfIte3Ak9QamgrIQkRaUliM1ZtUN8A22/Oa1qqL7AyiOupw+mupyML8CFY2LOK6iZe
pZCoLCulPU7lWJzXIkkGCP1JskQZx5DWWtKdNGJLbq2w7pBmusVJQb7MfVdnADicLsiuUrPSfaS1
1VZ2Oeoth+fQDuANCjNVL1HK9f6EHtHdlIXJMd0RqOoOFURhdL9ddWyWcLfWUrO3Qkunk9ptS0IJ
a9iS4+R6QAi/JQieV1ArBl84MTrzjBKhNPVnZBP3ImuIiEhDeh0EPcIQWdUUqCHU5oq8qt66GFol
ANbopcLqp+bfx9L/EQVcV3F+/mpbPHtu2+dvUd++dV376WT6/Sf/3B0tbMA6ozUN0DYjdBy8f++O
tvEHMktD4P0STEvFYtL9i5ajf2QTmw4/pn4gxP8+mZraH3QuluKfTYiuKEfdf2J7/Dx3WxQkMJ/Y
aOnm8mEoWD5vjhgfLKIRlQp5dfYeEfizVZwygNWm/s7t9o8+SeeMzoiF1/bjzP9jrycrzMJcQmt2
DqpiQJ0VhziqxyGIev+H+3Dx/Vj96bT9ecP/+E58BpUArR6wXstf8kNXKeyUAKl5Wu0ABfd+0KvH
Vub0R+vfDZv+wVfCTsrEloETX+tr+0raGQFGzVztJqj+aZa+B0r8nvC///T34WMEWp+P6dnXe9QR
wNtGYqzwTwzump5G7bEmwggZ43/h0vGs0pFaJqQOMqMvl47OAmMzvpEMwNWMar8M63SSYH5rhF1+
0w8V0XKTHOQkNCxdhBVMYT9/ki1zR+ncgSbSwESQheuKLWAR7d9VUv5OWPS5j/3xlLNXWNYCzyfG
bCkBf3wiFBgWvJtltSNwkKg/AiV2CWpVr1TiZ9Uhsy42G8PTJqqef/7WIYiiLKXvaBE48/mDrabs
dSjQFQ6KuLzumxpDlKswocII9H2h/lRz/vjUfykxv19QgtFYFYBp8VZ//qi5T/opBoGzU/q62eV9
hXlOV4Prf+EL/fApS3v1h3dryVmX9Kf5FHcUB70Z72Q+FPuPgvH/75O+XLohzSNYrXxSBDIAWmzy
PJecLf8Hr5f683vsogMA1cCQYxk3fXk8yiAX2AA4N1QSmX6lSpo7EwbLi9kECw3agJk77MdNzYCU
YQ+j2CQDRGPUZrGXtbCQXJJChBwFGEpDHO+3jzBJO4ELRnNB2/R2+j7R9TwBWy/PKrsNSCifqdJ1
t6y9suI/maIgXxP2pfs9O8bOHuv8EiCNfg93tzyhMgieOGVOq4FhxC6wKbnLqXC3YHwdWKijRe9t
AkuGSpQgOVmTMNN1Ef5N3PXrjqyU606h3Q0edvhWB6zyWmfxt1san5KY5WFwaMT5ke3g5pjMTH1J
0kjx45a/R2Gq/5zjRlmlsqs2JR4yCKkz42i6HRZchyBIUCiBfSXMsnO3VkA+Tq2SicswzFkpaG38
XOXbzaisvTyBnENEOWomMPReRNDG2rLYAtDEIpaPqhIzLLbyPbPQeJvgTD1oaleunAXa7rg5LqVM
1e/DSIrDGGrJU+iU2R2zOGqRFgJlbeX6PaJRjvj2oFWPVW5CibeIoMg8RP9u5xvoZ40/WfoKiU53
wG/wTyltfqngvH4KuDSHKKmro9Un76rGPcVgqN/nTvw+tkNw3VlzeTIsSyMVC6z5bEkabQidCXm3
3Sy6oHgbr5KRmBhW9M4nID7eyjAzloqTgUam98U+DplOQMMhrTg0KveYWGHxbimudq6VCRexz5hk
6cpAZufHY5+BZN6DogKhb3HJUkh290HPCGc2mZPT/w1vnBnnuBdiIHxy0duCXkM6FMCsIugbAvTs
l3NjZdsY80R1pvWyclf08+VDFFTERugaqgi/AEOHr4PcsFOljOd7RynEDRmv+btuR+We74gWm+xl
T1Wdemdy/L8rdUu7MYqS50c0qsBdYeIY9JiTMqnqR6IFmxFpAmXM0gwPRhDNo15RiSphqvgUMS6m
OiqnylRnMCEmW9wMI4nMo4p6UpBPEWHtUUK57Z0ieXZBlGxAnMkzy2YYSqIpJWpLwsjV0LjygfSL
dIvFrcs2AxKweJOgvpzXc+LQkG/QceFkGlPtZXbph+kz75apEP+LFF60t9LuqkfI9uKAhYo1lDg8
ASFIAbpMguKHVlnxtZQ7gfQufapDvdiPASo5IiR0P22Sd2KI3NMAA/6eP0RjEpxPyABaqu+IEPPz
EJTwug8XVTUoJq832Pp6Y6mYHXK4BOXXNfRAZv1RNUZvBRzwXZFawAqtyJpPTa1/wBQqtwb4N3jC
PQ/CPDjFfpkHtkFMaKXSkURMDew24RuOFJuierwuap2QcfmCijDe59jn1z3RGwe2Qvsy6nkpiZwG
RK9l8kx2DY69lPfcpPDxgDGl945WzQegFZucGREm37HqfHoLLZq5mCKKmpiHmlVxvIgyouWLPnGP
BofKTa3w1qd9RriSrALPaJkxzA2rWz50cqst+25l8r31PHnG8eMcHXQcz2hCnEtDkixShoN2k5iB
sQeZyKexoD71LgHqajaVK4l3fU1ZyGuECdE9dkU/fGuVJgMo07LmRGbqXGpWA2FLBQDJvGbVwNnw
rYjhPoZBJO1Ng2jVXoab2Lsw1ZdpQwZgz0r2cdLq3abeZsxaAAZS5mN7LFcW+hrGNiW83NbpfB06
7rdIFCTr0VGCiqjyBNMnauLsaFRduYkGw+Em5NWxpSHgxaUOhBsAKit5HfUxinTTT7H8wAlwSRSz
iFv7WHWHKH7EhK2BRmG1ksszItRZO0+xrZ8nYgw3cooS1jhOEp6idOI8CcWmJW7Vl2Wj+8Ig7wIL
7uhL9NK38cgVmu2gWIGQa3wT4pffc4eB46kNOkN2gxtZhYHvwMLeB3OfA7tm7VFCVo/B5aVPZc41
d8sefw88mBAw97kR6OqLq/XdgcA1zqNlf3RSeA6UunKbkB+zzd1QOWMkcDQQaT4oSUIVjtf/LEjm
+1g1BkLsJ4YwUxlvzcXFPLvxTKhknR8rnOIXWfpo102+YvT/XgIM8aFN3vI+3zVSDXe46ZV1FOa1
36lGdTTRyGZsi+F2tMwXRZS9p4N22eN6JlQvjrK7GqDsHtKIe6fmjnYT42YsfeI7pur7Ios2pNrM
3IMNtRf1NE4Jn3278GFsjz2aJmE2W5Swnk4gI00E3GGMZBl8lV5CkVfziCSkIGihmp4UQ626nlPZ
sVekDY0ssOV0wTFMx7ln0GlQCWkf6tyrcv22zfV8PyD53Jd2h9SkdAgth7PZr3otn/SMMLyR5tdh
GqAAzWw+WcP6l9tDcFXrA3GtaooAcGvGMo/2A8ZmCbQuD6SDywL+vBdYPXwZn7N404MWdhv7vZ2S
yPEchLRvlbAI+I5D+4SefqX5eOZIcDFqbHd1i+2fa2CnU+x3TdddMHGAvZ+YvduTZxom6w6SB0R4
o0dOyNrTPmFkTjt4Adn1kBhj5lWaBZ+UwzWR5zg4JSgD8Ilxpb6YTr+rEmDsyoSzCMFBhIuc94uF
Q14KxHFnmKyVRfpLI0Yx9WnLe6pjJ0nIjO4zp9vpdd+RjBk80y9KkQ/Dl9RVMmVpe2kPORNMmKVt
SUJo2KgrejN4f1zwoue8ruG3MLM1QElaqyDSGF2Olgr+9VGozsYOc9Y302L5RhHdL4MYk5Gh6WZi
VfGFd2k/5CS2TkJuf33s/Qij/lQYoY90nIWHKxjKa+aXEzbogJCsFzXbkU/HeqMP8qwLe+QBTsM5
oeNoeT4ZhDR4+sy5InUbArMaXRw6I4dNq7m/IxZ9FrBSOy1/z9LZhz21FLtfCzUyXHgH+HtQXd31
KkmCKWvqYMMQzvqrYGKb+/UV+KkyRJsBOphPYvRGn+PL9Ja8eZHDYcl2EqjpsQhInPggVBdFVB5w
1fxO3/iFU/TxDRnmCyYEYL/QQHypnIqGA45ppRkLSk0/mVWiZJBZyGqVNPlzp5QknLQR50HhDBcf
2w6ZJpDJI1KxNhFGQT9IM7Dpc42jrWVf//X1MH4qT7ggArmKgF0BR/hrUV6NmPMds8c2mefmvpdt
/l4aNe/U0A0MzbzQ5LANBpYXKUq07lzSu/U0MGDHSuOgHfMlOMoUe0cn43zSqTzbuKI/mk29OJh6
7J4WjDXI9SSSCPwrWitQbAK6JquyMVK4rk07D64NUzWf0c+R/OTyj62jaPYl/mE24AAozZ0ax8nT
x65YFKrr4NRKESv8+lpon4UX3+8VwhDIPJYlgFB/eTjCfiBLhJjMXWeR7SUYiuBESUJ/MMyHOrYV
ULYV9MsEO7loyLMLm+43Aryf6mzQ6SjTBDcFzcxPRphusgbcBFq8c6m3t0IJMfKbw++WgZ86FnwK
jQpk01gCbDQmn+tsfDUSqkoZ7yyTw/NHmFfBdNavybIPPWsJb5oSigdycOXDr6+x/vM15oiCiNpB
O6GBDfvy2ZOWmox8hmhntmSC7TKzdE8VoLZPOcONA7YqMR1dRbh3DCjuUneq35VKDOtukoIIorKI
4mW9RTdZ42Y01iEW6I0JQXnH+ZtI6LJoX4mDCroTJWgpXD/++n9PcX83xV16qz/c6NVz9/wf3zvd
5885AoztW0ls5ecx7vef+bNT7ah/sI7T/PuudzAXaf13YqXiiD8sOtdI8Wh0WhgC+b/+0lCwWv01
t1VBVNLmogsCJwjM3T/TmGbt5RH/cSNk8QeQ59IiZ2oLbGtZFn9oNbl6WThB6WQ7jGePA2BJDlxp
uab79cA89LqRyq5Q+/rBybUHJidLm2UiwkbuScZy1rNS6yfGkE8nbebOC5NRnLi0Q7bNpDIJVOrC
76TbvE+BtFYlnY8VdiT1VAmz6gnpvXqloP/dIiTvVwZMDL9yYrjHSrHUb/ZVwtT2YpjjVep0+QHr
ysBvw8Nv4IBet4qur/BHN3u1axY38JGTKVPBzgQOn40n5L3Nl6INBMeUwfa1aehvWIVTf8G1n0RY
UzxT0S6BHYstUO17y8yZVQ1DtrXzLDrr1Fg7JAZ/k6oW8YVmtc1aKFZ9waQdtXd2B/SWqpIZ5VQj
Ostt+Vz2KKEhcBL9bFbjS1y44SEdzNkz3BkQSFbD4GoHdY1j3N4OxUR6lpmxpxjGK5gMY2P24OfJ
7yHV0u6fdTAtPoCWfeKm+YawTEKMZxKPSamHWQ0lciBm/iqv2033oWVUjsHCLu+VetxVhjt4I5X7
lVvp2UMnRXUvZLLJ3eFy1rr8KmXNR3foND3wNTslbqTPzpqKfLO17kjVr0lye+jnMibSnmRMA1Q3
LR38wl4Vyua6NpTgWkeLczDTaYZjn4uP8qY+BZkWnzdlNjwgOiXLhaCOuzE3sK+XZU+gdEmCXSRd
cP0DAXc1x8tLe2lNkynEipvpUuw6w6ke7ThhDJ3YMrsr0kIcgAW7W1Sl2rlJhj3EZy2jHxSqVXNq
17qzQtBKOljs6gzpP6rtVq+oQtqlbTYjp9nXytxTuuNgrL04SzmBaGUen9P1ormEPonxsZ082TqJ
jauPboPQY0IxSSe8dgwqbEKYy2uNlJdzwxrLg8n5/zQcx+SpwqNLSqtmx+GGmEltk9N1WFMrjRec
W2NyUNOw8HqsG2vCrLh/kMN3Bvl2UFRgOq2ampjQWjWyuwn69UvTEzOpGEaf+CEyr13YYIppIjnC
MOFczSxz0Q3Qmr6RxArux45faes9ilIQCNOFHvJoij6Y0p2gX5N49RROV3Tz+BtzkC5XkA9Kdhdh
pb4xcR8qJ+MXah2TUnQXFPuT5Dg+djmJ2rx/JCowI/PGkSZjgBnV8uwIejdHHg7Itdm+xjWHFK03
qjfAWONF0KOQ/vjLkiCpHFIJNH59Rjv4MpyXZqdoaGcaQeRcmiPPoEkAD1zcyNwXouhv2sQc/NKa
aPbGyxfnuM3IgvHurT3m/IfZMh8X5OgunsZyWqsAzLbJYCZPH09aIoi29ubQpaelTRzXYzwfawdK
znGoFk9BRISmL+Y6uzNpcd0PhcK5q8tN+7IR1K9lSodLG+nosbFiWwh7cGSV5Kb2PV1oBX4vAJdg
wMg05N3rR5lQqKV1dDRrOrDd6leBmjhXA3TvdcQTid7RFcGTqy+HeZGzZ5O/zS+SNIUam5CnTRZG
yvXHoXa2kvK6DmuX3EYShT7uVj7k5TVOVJqGbRoU0NA66fhlwpWbqCRONWDugWc5BBytrJBf3y8E
ABvcrDfP/CN2mO8j6/D1uoz9NpnP2yI6l/V0ARXlhg526UlRPhWx44XIkn3XOdO7/qgO4UUEwM3L
oH9BpnkXg3vAV0prUSGTULevxtbYGDLa0qa9C5vWWgl1dE4tktu8KkD2RrWnVxPSWb0orzr2MdoE
RtlvQSNaV2aV3LY4fs8tyRqe0qNaWegTfM0uTD/Op3N0/athBBcVlHujsIMLrVPGozYSquCU4cSZ
3IHjb5XpEjwqzfVUpaTrVUxkwPYD3KINGdET116LkNZMrb/VxNgd6iiuDsm8QDj0HL2sLr41Wgfd
W1wiuqKzInvjqNdh8KiE+gOtsm84ZHNvLtp8g3i48/KJBGMlNxAaEwawtLZ06VeWxcwJ1SNIgmR+
zaXwdaKOPTFH7YbxxnWR9NXetdOtAekQfs7MDY4tbTPW1FzJMKXUBNqtNZEAbLs1wSJTfqLiCN4N
LMIr1ekrYqJJPQRfuq/CGdRYWT7WSGC8ERvh6ZSq9r7hwd8mE5l3QgaPqka3BrkyFLfp3Ziqqyp2
7LdYt+OdScPkybYUZi1petNpbfI8TQrEogTJVGzUjq/25M8FrdvtTTcwYbiQcLYCg0I8UDIbSKAw
VPsMJnTaqHXevpKeGqCicabzMWoGAtrJp+9wXOnq5AE7QWUo9eK01KzzjDX/kscK0Y0VaBcYNcz1
QJsewQ7evF1apNXKbBViWzW9emuxVTDN0E+mHPS1UVXPfVbqq9qBdZVo8oG4FUkCLLu9q9diq1j9
N/Rzj0SkbdWpDm6ZS0weJGlJ23FI0XkI5Yym+W0wFRD2eA29JC7CB1gxBG+1xqpD4Xw6oONcc0hw
XnHFyytbxNptOtXLGQLnjt+a1rQfcAsLT+okdPmhTG6TZcQChj5/awM7eeuaJtsjJSK9LmyDVSkV
uWFPHzZpy8+GubEmSUA9t8kCvASUPK7CqOZkZSjCG6rGOa9kNTwVkKqeBub75+QOlr7ghOURwTqv
Mt4iVvIu7m1iLURNUZw77iIaD0/l2KXavtUDjbzPdrbOdZdcGCesc5VXIrzrSK4+WvBX/NTQx5qb
WKrY3UNlLXFbntqiMXliCiJ8ylpUS5rZQO937MvzEn3DHrpwsA5qka+Dtg7u3DrurgbQf8kaoBfq
9g5e93kXOuKEk0K61dSyXscjUi66/iXRk834XuS6ftTww94OpPjsqsiu7yFkgRBjLVyFsxv5g02o
jGICHVftGcwUp7BcSmWvlixglabXuzJAZ141XeInwRRsylhz+LOyestI7cVuM8drm2A4poQ6nzVB
0WwygzjVWiezsB/SwOfMcDaWkHsUZUvbxfLJEHpMmoZcFoIQcQYPdePPWqp5McbFTW6q9Nma1NwC
Kjwb8epsG0aknt4T+iOyVl7MKWe8VAJihOPjHKehzq7rpCXe0UiVR6Z159i52jeaORxArKnbuICZ
Nn1GkAYOYfp8TUzkeEPaAzJq3cMFesUOWh4Z1vXw4/rJa9F03RnVuB2HMVy1xnw9UdKeE6iheZ3j
JNup0LbWELd+pjVrXP3hG74mhHRseRK+zVqCgl+PEN32sdRaRm1tcDLUwWkc1leEbxBxGjjJCdy0
8RAkTFe6VQLASoOiNl+5KaurdrB7+OdynSw6t2qb5qBuLjGq1yteYSpYjy9MFDHuUyVkSwhrVfVS
F5Qv4ciALhETcv6dTwVHldRPwjwV66lNJLgfonI8gTk6IfNB9nSFcgs6J4QiCbcnSp1Bmh55fKXO
RCO/H3PzEsWZJBWK3ihNvOGaQe281qa5PQ8TUW4SKcyzTswP9WzE67myrmIXhFQyd91V5BaEsKDq
PEIREi/tWALS1Yv5RWu17mzIbWUTa/KtCSd9PQhdnjlSgl5zbHNvjlQ/SPXaC3fI9NMBuMlVyFFl
jdfUWE2K/YQDaaFc9cnz0IWTHyuQ7Nnvg32ukFcUJtCS0rqlzy3jkVh2B6ZsUKH87Mx4S3PwBq7Q
6InUPMwGB206Ta82fUnPrPPmnMRMPytNYgr1lvyU2N1P4WwV60T7CCyamu5FNYfuFV5FcjoMRcs5
vsUMZ8XipEnca1X2rurVnGWUZcKcnsxzgCJ2ns3p1Iwb5bIinOA+Q5N51kb5NwpQyEAljd+K/tcs
DlMR0K4rom91nrPrK3X+aktrWbMYA2+wDspNA8XrkeOLtcZqOF4RFj/7nIGuDBIFjkYCT9Uj7NvY
q6Zbr+yJvOIRi8qd1Q/9AVt1cTpn0oHQOHXZMS1qW/hMnaKXom5VQp+TmNGYFrEVqDTW8dLETsk5
gKzpVydUWTgI6Nau4j50cL/Y1eNs5MXLjJKetLvAMJlIYbIs/F4dipuCQ/9aaLNzCEqmRy0L49rR
5pN4Cgqvwg/HBj2n5zF9sEcN4sbKqm0j9QQ9F79B2Fh6DEV4hEIOJUnp4JYuYre7gVvThMG6K+ti
NhhWsA/OE2lcw4yT2mg7xKj/j73z2pJbudL0q8wLQAve3CbSILNsliV5g1Uki/AuELBPPx/YpzWs
rOyqoa77QtI6EsVIBAIRO/79m6btf9GnKgLHIGpbNDBzRqV8zcaZwLMpJB/VaC8z0dGwiIR7hzNl
fxvFsr4zUm9eZ0NDdQsyt7Kiyt1g8pusU88ND/ywRy5+IQk3cbVV0sLd57YS/S9L8R/s5jPUB+IK
8N3/TN6/eknK1z/ZiRDhl//Hf7MT7X95hm0hvwRgwS3hT3aiRpafivbfgru4OIP8G/IxnX8trhYY
T3kI4Fg7xr8hIBMZjoVqG8ccDckLquG/wYAWhOdPBAhnK0h8/D0ewQXvVXYTmQaGRO7BwbqZvI01
XbnpzR+z8f/DFQTlxMIYqHNh4qA2fwsyhUOXU1J7M4Q3Y5XNdDzR6Lo2U/rvOf8PRlke9A8oC8nv
ONLdnwOMdVrlWzW+SutvmWYnD3IC2joJ3uVVzxDdfHTU40R68/z946dA5P+uNwMnEN9oZ1HlLh5X
J9PVYmSQRj23GUspxQ9akiq5zuqg03pjaIs+yJ2hFuFBzbvwYLRqt+U6RqJIOmo7DP+GXVIL8aTH
lOt+MrfpWkjnqFtcTdYACcOlRym5JSVUXRty7LdaH4b3UF06jJo5vR6mzB1RHTrpRWv3ju9W9Tcy
vEiGc1uSDbU+6FJB0h7eRSuoNPY6U5z4Kq8pt7OmQ6fAzf3CFl26j9XcuVDd2f6qFE4JMGNN8ZXa
KPZFHuXIrlWl3cSKRZBYVHQj0XEyX89d1l12XjE/JpJ/xF1QBwZqiGgunEOYUD67CsnUgHvFztTb
S5wp5eNYTuZxwPVlp3ROvqkMke7NYrm/dpq5hXqO6+ZYa1eumhUbzDxGyDFjf2c48MwhMMhLh6jk
TTW7+rTqp1a7wqea7yH1Ij+quvgYpv3wA1PR6djTgm1RotKzdvqU8ZL5dSjt8AsccZGuCy+fH2ld
WAYpatqrEONCKWhN+UtpzBEdf4olgqeTQLsdqeyPfa/yFy0TTIrQVTVZxL8XYC++PeGtUGBjfZnb
oYEd1nIeh1bp4KndUgsQ7ef4XZ4qMBLMV9kq5mqYZPczncdHc9ZfPdyOv47YvvpmpyRfJOXVnmsR
UyLiRtsRy/06y0p4RKY3c5A25L+nec1LsMJZ0oDk7ytGfkc6Otmh8Kz2CRdbx0fZ41wUbhdf1cUQ
bgxLaDuqv/hISZTuo9Lo156oxXYgBHBX6ToMOoh7ke9RqcPcm1SoVLkbHazJ1AO6ewygz7bfNKnc
DYVLKICV9vdZNXf3sg75w8JrWRjEDxxxrq6wnwizAzReIs6Uqtv0RA7euB7TCSsO/K8Qtb6Gc47/
OCrvdI8bTLEFeKXwpsOmhX6HCfid2YXRccI15T4tqTs58RPrBmgx3cVYXu40U4TfQwe2KatECa/1
watCP4sdp1uZxDasSDk1b6ZYAD9Hk+2PtJIPUy2ay0ZxtDutmPu9TYl/GyJ737V1bNw63HkuB9N6
CotmPgIbQQwZrV4Nurix9X0jJBaw3ZiPPn6P4XdcDqiF66GSK0PplF01xe4vM83cX0oEebaFV3Ih
HEQhxBRomwhRCemV9F03uMx6UIm9ZT5CNbPX2jz+zAlOQEjUjzk0jloNKHWngEujfplHkfmgYt++
wdlOw/hDsbSdi3xxZw3m8MXVw/5bCbftqOJ5GvSJnttrsxvxqXWSHkKQqbk/tKyVB4re4howfHgR
3P2uyi5C9KLNxkPuyQn5cesq8AeAiwfa3LdGn83biLsuHD5RkkhiDUeBN/7tmMbyemwb+1Ibnemq
hQl6kVEZ7rTGAmiZpH1fTzB9KKvmgCay20PX0Rmg0ZbNC9cXeRSgw+UKDl/GBZzu5joBKNz24aCi
hbZlsYrzKr5vRJ/+tGa7DbSeTShTinbH0rDWI62SbT3VLfoTLutr0q/aNaeKuelUs7nIB3sxBK+a
+GGG+oGQClyo4KOJbSoxJ/Qhgc4Hfm30oGvVfJgADy5Igpj83II65qd2qXLbKVJv71IxbBHI2Aim
Im+/uL2g7x6rTa1GCnncGQyW0saKyncpnrdUCXKjTkLsFYp0HqNxp20Yh8rGoXePrEzNPb8PJfMw
YgSKk6g73hJn0XwfGinZxvrsyAXC3cWpitcqu8A3HBdmLouOExCg1786ajlvde7vF3qplYjg6A+s
XCWtSWirtO/SKeGD5F4S/mq9DrSaHvwNsvDs8PuP66Vt3YPjij1uPoWO65Iz3AxzOt60pLtsejcD
rmUN/w6dJXoM0p5Y/R4ymeuMGx6MBJ9UeK/F6Uaq37NMts8O8Pa6xxxbrKCOK5tkEeyVdZT6ehvp
d2Y5hl9TM66e+qRAMeRhgQS+Fm6SWVOX8MLCB+7yUPJ12cGuuhfXM+QeJzEXLW2XWms3zNQA77mM
zVP01x6CMRx/YkvZCM1Lruxs7K80RUYenk/VGFRYPOuwjTQi4rEIITzb7YtD2mrQ3JzKpokFM2wO
JIpGsVJHew482jn32tiqXxAAzsfEbHl1NSRX3yLRYucMuKmu5rpjWLRy4WGcuZRpout9uDXKQ53Y
A65WI6/eNWbtsnIMse9yI/7pafzpLE/t+0LY1kWoQQOL7LZdg1/iTdCEirujGhV7HHOzJ4yPvF1Z
Nva919jKBoKV57tSljuoklxplsOu9bR2paTOeDvYjrIhFAdtlNcaqzi0x1tDTOYLqGK+KWsWOAHO
xKKxon1HNeUGiKR85U7f7fVWbR/wK8eqO3KjW1iA0Y1MOw8QtOh9mF/eLhF1uXOFYX+RFKS4hSV6
eJkPNC/8ljv9Tsef+lbKbCawXu1f+zJUHgu4e7i0yFRbu4r9z3vK5Bj+mlR+7Ggaw1Y1a+3aSnLl
IQozNhkjmw4pLOCNYo3JV2Ja3KOH1/xWUTvrGcWh+dwLxXxOrXq65qSyt3ETK+spSZS1gvtm4IRh
dTVHirir4qLcEOZSbEiCHq9/z7oEzF9Xreve6EvoaVniHyja9MIS8KCaKiaJtiOtFwaLuh1J4rxw
GojiJWbx+2KSaMCJ5fVHoZp8xLg0HzqiE25CV4v2WhGDkPxeyzOX0qOnmCRhcN+4mImhvHZaQh0K
7G58zYRGgiK1zG7UJi329jTaX7ww7DHNV9FHugmHoTqbvP65ma+yFviKfgH6v8FDC6hOWcwWqGl3
sZJ8F9k0XrMpTHu9DssbTPrnNfkhqNqntp6e1LGyLODcAbCvm9qto2XeZe6BxHcQRm8II1W2naFn
B7MrsJYf5vFWgzW5gaU+ArW0HN1OXModEToKtPCZIKa1rokwwRcv9jacTf0eNi2SpRB24NUg81Lz
S9IdHtBjlltocMDvCR4kFxgZSW7eYL8CU1QfI835agLrPTShvXjvoG0hyLpUHlpVrQTWHT0Vs2mQ
o9KzbRCwx6cprZr+SJtY6drtIeoAi5Q7Cf3pSe1YTkU9U1Z7ifYdk77pyqTHioHyoH6HMK13JCRC
CyELITzELR9moln6ASb4fBSZ4xzswZw2rpwEkb56j23X1NcQ8j0bsiD8cHY6wOb5qNoj37xiYHXu
h/zDg6k0EVB2GPeXHSoCH5qseZsahKTj69yEAf0ScweZc96nbmjvBoj6yxPdOPFIModnxdfanOhA
e0lxr48ZKCCJF6BfEBbJJZJiZViT/m3CbT7lbGjuDbKWc7jFykUU9rcd6UarymzAX1Pl1W2ks9XM
8ovRkfqdp1N4yWNk6xzSHwVdhGOA64phU+WRvgvDBIkqdckFQCISVwJsnA0VYnyoZ4tAWfxR9Dqp
fPwSCgy4lR8kPt6MOv0jfRyKpW5r9m5MKKwzJw8DsihfuEoUsFvtmIje11S8VSKEUltg+S9KaQhf
pgZ66AQUeo0ze7TKDLITVFcq+9KqSV93ap63rBGurjqs1dixyyuslK/qMo7o8kAlt5McGL3CyHy3
GDR8izoaz9mo5bTzu7HfkA1Q3demrdO7jNQGKy49Rq5g17clXYovkOoJRNCn4muLr+CPunfse0cT
5rjO3Trbd/00HxauwY5I6C4ASbXGdRU15q3p4oieRra4ryPSRvoCNoU/jpBv7dm2N6MjQhD5ON7B
pki32ClyJSfp5xCB89HSlM13T8zFheYpRjBDh/MEOTCRQUMSp/Esu2jL75T32tfRLt0rzesgqsNa
rI59kxJtq9OCvw1nuH0Sb1vY8XSopAsRXi9QCgLXKvGCRvMWaYFb383YbAa6WvN0Y2oyPZYWYBnG
GuKrLaivViNxIteT68mvWR47h4w48udwchYQtOyMJ3U5IW0N4zc1duNgxHr8Ik5c8yrG2fS5lFDU
R9kMh9yK+guiKbMfEu06PVqNl1uRCnVLkkjxs2gd6N6wV1CKppXOJ1I7By3TzUshSbm2yb6DpdWX
Jnfd1uywqJfmI01DSPGhpWVLknd8XSnTa9Y77he9ckq6xrPro+2dScnIaSPQ8V5R45GHIuIi7lYd
soG1PQl2sjRPg7Tu4dfCiOH1ctoeJm4VkFmMeTVoWLC39YxJWfGg5MmXEdkGBPUUNzsol2vcCbgU
a/WzMFKDlJMcU13klE23tqiMd5VnFw9VVlSXcs71vRAhpdQGNUMYGUSA126nBEY7KEXAdclWXkFG
FzxWWHuts90nUFhC++rO3XGLIXxHScLH3FDkJYdifkupmL6MmlE9pk3WfKm7enR2tWJN9DVCzJp2
9BiIUyYCnU6PIsujaWAFhrlQMn7LhK33qw6vlEOvd6/R4CKjAN65HD23xB+qmn+UNbHJIJbtGmnr
9Vz1ebVqIdDvJM55/sCrIkGyHtClN7W8NnU3uk4phkj/ylOSkVyruRKRHfqtSPU7vv+fS/bRquNM
81YdtrjEQcj5QAh0d5upgAxmlMdPo2gNDi5H22hlER7bGsd0Q6m/mTQfvpnTeD93emtuHZt2OG4I
Grb6Mzs7QXk+n1p+DwN3kGRANOLOUvO28EO73aKLUrdzv8hgWPEBylxzR+Kec6ln9sTmAiMDgyaP
u2mqR9+tafGUYSekrahEdNdG54GrDudJ5BXfQhyc1nXkPZujOVyo9Kt2/C10LcdG3puJ+ZPwSQE/
Qk7foznEojQbXJBfY0qvPFRju14sSv7KdXcwT0cBvsKkGKHz7PSx+ZAgOtimXcIHK7x4hQFG70+x
7W0txULJE+u33EGe2JCzm7Ge7UPT2O1KDtLe1HkZvlReNvu5GNxg8YC7Jql1pk2Nqp1GNtXt2NJO
jPqhvCvnNqLCVY5FUci9dKfiGCaKfes0Kp16ZFrXWtwbvzSsueAi0PMVXRIdwjLubkoLg5rcyqx7
mvxeGfnTHCrd1xQfK4Jo213Bdrvpa6NeY7qnHsOwswPER51fyazaTb2R30t23FU3lvXG83p1J/Lu
AVNAInag7R4MLNB3eHR+o5PjBGkUc2JRCB7YSJWgMLz+klLOQatTRNdt1GTUv1X5q5OA8eiz6u9G
k9Zf0ZR0DVeAJs6+L8GJ6oVWd+EFAQPpGrRkYLG1+kOnK3gDKh4k1eskFxHBhWXTECxIp9DaNiUG
ib4bC++6nET+UBImscKmx9vFSRuRwuMVD7bevo4juL86U6qIxoCrhjSQznJxsHLMeCiquCQ1Pc4/
Wpbui8TTNlwnAqht6YHv3/riFPZTEVEbm9j5BlSFObFR7o9WT7o1+e50M1POV4h5QTfaLw5XkDGl
yybUIzXUQqACJlI6V/sBqX64MInf3dgNzQk1K8VNFGpB7ynhrxg15K2lKvqxHb1fzWgqTxGf3iO0
HRGv8fJvYDiJMVy3NIJXqNWIifLGbqMnTbm2ZQQXuAQB+BgIfY+C4h+IVTY6adxp3ulFycTUy15x
iWY0we96BTAuqSvWZLPjPl58ogh4h4K7y2hoHpckXbytTjBXZyQzhPxGEmyqyFrhRW6tkgK5aR7V
+frjBzs3FKxmDLEWj322vrc4tdraNfCjxoPFbvQwYodCc7DXrlS8PT5hcr+TFfBU+LNh7UkANCOe
4NVaZkEkMBiqxFnwMstlFthiSc1h8a6aaCx2FU50fwuSMyjUBM0Ah7OI5D4Z1ErgQaFrbIMpYxZ1
k3+zBZAdd1Lzk+c7Za+6y1C6TQvDwaLBPE1oyNj85xoRU1BMsRGu8hAeiUIU1z7TQTRz4I/beoIO
keVzfNXl42fWmsuqeNM7WcY3YI9DVl96NCerhojHOkau2QZuAemPogsgoxkeP14vy3o4HQSRiupi
Ck2vyNHfrpeRlPRJQiELpAS6dQbCZhGgGuF1rqtzME/6iPUY2sIKAdT246HPrR9Dty0dKQE89aWn
9WdLBY+1UYt0AyH/kE0bRJ6SRv8CBDuKmjcorKjAphgC0MfDnvv0ETostsc8rq3R+vpzWKP1IIom
DOs0aX7Qiv7R9oD8IptV6zms34+HO/dBGuwxqolDgvvONCMSGE8r7sRwrbQeGr3ZcfkfNw2RVp/s
Mu+VFSwYA8UBKg6LjUY9ndB5/uddYv2JkPL32iT47ydBe4iv2ly7AlLGiM6d1Zc4XMCkASj+48c9
t2gxgsWrzjT097EmGb1nbPJUWKh4Xh6trgLNj9hiPx7l3KTyCpf2lUrj89QQzBxDE6tttp7fuwAG
lLQivGlcaWZaf/L+zj2QCUMCcT+oPOHWb5dLBo8A7eDAhgr1Zq0P1Tfbrb59/DifjXGyqSWW1G0O
ahFouryabbEz3eL48RBnFwfrT+PlsDwQp719Ds9L3UHokH4JuGIhdKp+gJ5Po6wfki+xwg4Dj1G9
icjHWMPVVvcuBu+fvLb3n56h4heHLn5JimChvv0NJqpuAy1WE0QaLoaykkvSVdZc5khg91ntfeb8
/H5eGQ9vOpTpFv6Qxsnm1nCtcqfaaIICdvkF/LqjE5Mf+/HMvl+L2Ma5uO8A7WLr81sN+Edn2Itg
cYgsb4IEkZ/f1lDJcKS7dLAP+GQpnhmJh8ALz1zMUd+pejwisuZpcisURS4kFaW9IPT4oRbp08dP
dOY1IRXEa493xc5lLhv3H09kE4iAzNSpgjlBUJC/EMbqpxmudE34iRLr1NnP5GB7M9RJuQJGZWNZ
zFBd7wHcl2a0KgZHytUIXWvT9OX8OFnUY9iChmLdmMSSqaIJv5JXr2zkrMtNSvd3p7fAaIUwAMAL
cybZ0E3rgzRGZY9n7nyFsxyAflMS4hvRLeJeJTe5jmPdAQ3AeD1UHQg2AWg5ht4OxB/IkJ886G/N
59tzlhOcvp7KB0A81ulhl+f4VBPNzpy2sXz28Mm81nr3DjJ68lLMnXPocki/Ig+/CpLZtqh1wUxG
e2/bpJJbdGa1ps58vXssQi5GGAph9FDcEfZ5BW18hn6foVrJBvDGxHCw1Ush+0VD1a9ErzsHJVU6
f8SzNKC3PayldHWfcdI1EJ5zmZlwGdLMCyFNVfHaiwZ/dqJxbVJJwHCPdKIKvLlVvzuk/n5yaJ1Z
a7iPoIjEamSxET9ZazjPNVQfE/OSKu1lT7rYnrc+wgcmL3Y1hsYQfLy43xc88BwxhLdMD9oLsRhv
F3dTmX0/1EUVeK409+CthL8jMby0jVruQjeSlzHQ64OZILD5eOQzny/VHKpHUthwMXKWqfjjs4L3
1ytxZ5cBMNf0pbcH7VtDv+cBv9n09eOhzjwkBA92I7AO/nVaOtIX5b45dYR49IKuSL/EK9IJgvya
lmJP6GsC558G+0QuJ6D9x4Ofec4l79Ne/NeY5N/ixD+e08miDtipLAMY9jgYwImLxgiqR/rfznb/
o2HS+5FQu/E94X/G9Ypcs7czCgbURpVGnoDuus/TVA5r3YXWKnLD+OtlSrkBYQpiFLcPIjnejlS3
CGQi5GHwClAaYTCASjW9IenZRpdj//zbCTRVgwfDs1iji3x6bKGyqUsTV+8AWo0RKPVEDvIw0dNp
ETK1f30mMxilDaWBRUP79Phq4IbEdlfwZIr5EBvKczO7P1GMPUSD/UkNsnzLb/dAhuJaavNoHC+n
oU2FQTxRqUDEMOp8Y4CVepVFYEHeQzws+wMw5WfV6PkRPUpRbyHAnWqNoXo7LsrrLGi0HheJ+qWa
cLoRGMl02K8h5tIv//7VUXhjJUfVwYgnK9JquXfI0Mmw8OoOU94HqGZvElv9ZJj3hQ2OdSpXQ3zX
qT5OAQVY3GOS8FcHvaIrDwrSln1NzPzm44d5v4swioZ4k52ZWK9TVf2oYB+fploWCDJeVyA9fp52
v5zSPqaNpKHuzsi8qk92SX1xRzhdJcvGgdsiCm379FMLi1l6XPuywMOXeiHhAsOVdQY93qNLP5c0
sduJAPSVUpkZSRf4ANH2Up2dHJton9NH3g6URfNkNXfIRbN1VNcUB0tZ0FTItqDF2Y+ePth4prTW
J7/+7ItxveXyo2GkdvpioCSQXGny6YJOQ6CevPSgjOCcH7+Yc/ueBa9y8cbXYQ2enGGF2XCMRFUe
lCStI37sAzXTHlznr4XyEE3JM6S2ZR8iW+5k17Oc3CjrpmQjGmuysZQw3o+2Om4/fprlmzh94TYl
gEuUgA3YsczpH+fFnKo6tmtKBnmoRePqcEyNFqYgbZt/71Pz76to7ozQRDkyIM2TVPd2OFcmhAfE
fKJTFv5c5k4k9rEQ4fPHT3Xu4yFdgpBPZpAHO5m7sc1Kba74ePLEcm+zCZ8SLbR+0myptiKy3B9D
Xqd70ML2k6Pq3J4HIxZjMg7f95ceoFM1Nsw+IyNOx1JJeZnTaFsTy5LO97yXT0Y7t+C59mANbnKz
fAeS5TyjY9e4OdRRne0KnIWPg54q648n87dZwukaYRId/Hk0A5rzyb7qdfrYWUDugdsN6lMSqzDR
YRxD3Uc8Rm/OGR7TJU2jq2R/06B9vLZyx9jFLpxO4oZtGstpvdaasNvk6Pu2cdeln91utbMzT/jt
8mVi9XFa+IiwVRFTFZw2o0mbQDYvmvQqH1ZZu08c97kbQSecOqaJURrJUzb07T70qm8xjI7ZrolE
GQpzD4qE5moiD8uLeY6PJ/LMt0ZPmxLUIXx2qQ/fLv7c4TckI+X2UM4/61kjG6aGTBnm8FcmnAc+
okyfmQ5MWfiwsccFID4tY3Rtwu/AlZT2ofZTBXBYF6RqtVNeBqgl0g1Qufykwjjz0RE+qdlUNJxY
70psPC+mUUQVj5cSrEi8oq/D2qGPIRDK61Pz2IiBOG6t7IO/f1ZNW9w2qGy0dwY0puJBN3TbKuCu
dt3YgwCVzo+g8dEqzqKnybWiv6/bGHCBAXQc9tnK3r5JvpVBtmZTBYoaNf6k9bASSkMeh8YrgsLm
Iv3xE545cxiPGsrgYKNYPPkCi1CYcVIxteNiPZ6bAsuqpmrWxA06/8lQHk4+LjEg4PwnB0LtmIks
Sq5omleVt1aOMEU4WDomnaZ9sn2dW6MGH9SiQ1iQ/pOTtIcSV84gA0FbdA9dXL1aVvOAllSsUK8d
3Q5V9N9Po4HoQrc0nfbJ6QeojfTa9HYug1mf4fg5w53oxLpeROkfD3RmYwZSVy0CSylDdG95n3+c
qvU8wAALuQLmkfWMmcDOnZuHj4dYYiFOT+43Y5ysCU9Js9Qk2y2A0K+tzCSpD63VWnd6h987SZuo
fiN1WFmDqNctbj+P1SAcyEL0ajtXZIB/HWxIXABR0I4w4AjU3QzulJOhIsWBjNT4qHuorMsJ4XFY
q+WOlCva0pk7Ydkf4bRhuTQpkB7eWpqAq5vSvr+bvQKyVam12bYqWlKL+ibE0QLq6E2aq1SHVbI4
uiXiJh6deKeJdtrnFhTN3oiLq14RfeBm3kNSZa3PDGfbAqxIrGKIggHkxGJVDXO9wbrTgiycDZeV
aST+gAhy+/H0nlubnOLkbtA5pE9xsjbtpm2wKmJtQhN+aUb54uIHZRrKFvPIDfaG1X/w2VFzU+wB
39MQOhnPiqeyMaKpDGQTL5jTNV5s+0GWnxSv79tqeHfQNQT4AyN4Z6hsjllsiNErA0jkx7pOBJxB
90eTPdKEvoKQ4neW/i0S5SdXJuP8uKC0zCiX69OCzKuLpqgHC0ykmuYv8aiiEhKmckToouYbODPc
cRAgo7HL+mZNpJZGc7tkI2/0fm/B8rfSQdkbaqdsNYmjYAgxlAVX7+h30sH20u+W1nNRH6ECZs4c
rT2p2WAvzryONBxNMrP13dlqVplMzWwl5zrapPyetczrVzQf2m3q5vOuRiK8RdHFf08ymB+3Mt04
iqM/ERnw2as4t6fbRI2SPAbMYGjLlP2xRxADZhXYQpaBKl8m2qGraVB3GTYQn6ysc3vRH+OcFkZ9
3Rd55Q1l4Fq56pfgDX4Rx5uPP5dzpQ3CZG6rOv02+9SOXG30umpMUQY0nVyfGMkVl/HnKovh1LfT
J6Kzs4OBV3JnWYKhTi8RtmAzIvuihH9nF9xE511v1lsYoHCpZfLJ9J3bCGxgf04LJHvvit98mtBC
w6IK8Hg76q1j+1o4PVe5eJUJnIXY/mQm39vpLUb13JK4wEIhcE77NHNb58wvdVpKMjAqL107uLMY
9jpY/LoyFHzF6kb6Y+0Zd4kaxsEUIWqIqqS8ciM323qVOT06SIKQZ4QRAvaP3/S5Zct7NoCRwG+J
Nn27bIcxbJUspswZmvrV8KKnWO/vcwMeyX8wjoODCxWlvUjm3o7T9soU1/DxAm6iNWiOfCknZVhX
nfjkID1XtgJOQdpQl39zTr5DY8CUMoR7GUg0I3ELxXUoj6KyDqmr3eRV81Dk3idAxbkF/MeQp1f7
dDZzOHpqESjDuIu66tUzc8jt9kFU/Sd3DuPc+uVGSpOM8pG78MlVWA6uWc+jU7DN6NM3jL1/DUTU
+32uYTejYf2n1EriF+zIm6RZtAaKtjAzBaQ/r2+fTUCV5xBvjqDTUSygakNnFEtxj6cDtuJlnvtF
2Lrb0RncJ9di11zZZQthSmnH9Zwt0Gal/1Jxnd44GIuOtfotrTq8ia16Iyn5ErfHantCz9/h1HqP
M6DFYY/d18er6dwseItSF4iDdXvagM3zum1L9AnBXM/7GeX3Sqrms1VbF2CmzzKZPnOdPPeKF2UW
RBkHsPV02utUi6aGYihIGg8bjrrD1X3m9rs2ojAPMUKBk/7xI/7mTpxc02HMENyu87lwzTx505Ey
5XRJ8yKwi9nz46Gz781Y6/3SmKyLuMoxd9IL4thNmJO/5QLuYvhUdLPEhBbTdGUYYK5//KPOzDvF
xiKBJsWF68TJRcmzJxcbWSMPFhdhnEIm+6qMKRsnMnmfU6HNAbzI7x+PeZJRu8RVmLASQH2WXdt5
d/eNRmuuw54vup1DqKxGZG4hpBrbNhTtjohDY8VKgTlp5RsvErE/0ZNBeWFq649/yHvnUX4IunDo
GBrXHPMUKlShRtg4umAKUKYGrZFF15AY+XyEW431GTPj7GUKGxmJVbuKUPZvNIUEtVWCL9jtYAzq
dppC9UuMX6ivy1n9Qllc7uKBJYViKsOuz7N2UPJfJ8jYbNn9xrTTGOM5xVwLpZRBbDfOZow7Z+1G
FxjtG/cZZm83fLaI0LCrmZ9jt/MOuep8VfHv+ORifuas4Mh00aDjA7VYH77dw4Hb0rzF6Stw8my8
j6GlBaM9Js+JhlXxx3N9biiI13ANUKNzbCxV0B/VFE2npimWY8mrjHhdN+6i5hvr7ODFefT88Vi/
39vpl7agvwa3V47B0+s/9ol5N5DXiYOYFborScMYsddsaruwrvp1SbDNhVap4a0c9eFa15XoSACa
55PaWO/IXhT73z/of007/8u+4UfFVV9Md69RUpV/mjH87r38GxV7Z9n5WCby9ef/uZcv8rV99//7
w8KBPQJslNpuIcKxSP/LtlNz9H8BFCyripApykw2r39cOx3iTS2TKxTYK7Go//Zv0Fz8IEAXaD8R
bEx99Ff+DcbbK/4yogY/b7l9OqRLU+6eLGotFRhvZtari91r52302qyRnat1n8xPltXV2YupCKvd
ls3UTuZa6ogdRl+pQvV7VAqzVPwKyZDDR2DhI4gMpGyCgRt6e5VbRY2gqspGq/5ucSsioESx7Tw1
/IjTRXt1cNDp7nJu6fkLje46/EHCemNfR3aCpwvG+0QO5L5ZW6K4iTVVDmh5uMhnNTd0qyguNWdq
+MlRUWjThV4YJCApbb9E0Hz8Mb49YXBLJXQLk42ld8Hre0fURICd0E6M3ddwqMq0CfD8y80gN/tW
OPA9Iom36ExyZfIrV0MUiZ/sOyd7AeMD5kJuohm4eGy8SwCbUwBmW7WTn/TqjAyX94p+L5QNT1ea
dCvGAX4DNo8yMlGFmcpcl7eDaeBoiswP73zjAJ2kxCy9IlRaaNd4Njf8bx/P0UlbD+4jRAT6BJjA
mkCI+J29XUjEVRdzlZb6oytjAjG3koYB9pJSMVDjoGQjNPEJs9uJJJ0wHhWk6HA3p4bIj7oR2YsS
a7xEbbSW/6pqyK54yb0UB8VkwDcA76tpqOxrTPb5U0mMbwWBPFGBAgMDCWFsa1I0jdafhrLG+fGT
Rzt5/zwaAA2wLy0/KA+cs28fTZJG4uRdNT1iT5fhNypFY/d3cz4n1Q+puplOxADGPfOTo5cKNOxC
qbRCcA4V+A5gQ2drMtrS3OyGR74LwXRgF4o672D0M2u2TEhq6ncmDSP+p7ZLbJ5arwfekfSKmAET
RJn8E1+YxlQUkclUSJwAMFa18i5F+Rh7NGUIsvk9P1FCLMonYP/bw4/Xa1PkgEVz8qE+eoe8a8Ns
2oBVykNfOMiLt9WcOPm1Hrtjjxmoq8dR+dmKWo7u/3cE/h4STqYK0L+A/ZBe3067mlahCdvdeWg7
jRUC93XxK21myfzAA0WPsAkHpRpbElONiQnP+7DMXgrTVJmlQYy5vHXs1g3TbShNt7+T9E36O5FX
/KmxwDvkTo5la1//89oiqCxM5Zi7JbsPfKjldUSoo5h6JU00/gPRqtffqVVR8UusjCSeJ5I+l13q
4yVnesa7h3eAbMCRNUgiyzb/9uENfNOVSB2nhziebKp52WVG7eNEECK+0WdTTJsmFnbt4mCoe2mM
9A6nisXVxRgxMi7iRrkQUaGY/5eyM2uqW8f+9idylefh1ntiM4VA4CTcuEJIe7Yl2fL06f+PIF1v
h34rqb451CGbbVuWlpbW+g03WVtgLIHT0JL/sMvGvkDrxEd4BYJs84qf/Kbu2z5s1XdER5r5kz85
9rLtIYAmAYJavucP+ggQJp5ulSwwmUoRlmqda9xFnWTfdSpxEPoYEcfAZj6WJifqJtiMu3ypJxbD
RGEBsuhiBZVfHeloah/n0nH1jUkuYBt9EslcONmhh7kGYaiIbIYz4iADi1gVTEVxXmpgzqkcRBUe
pyTKvX0AZH77Moe9Wz5pv8mzveePrkOfBL3WFTV2nD8gu7iIN+ZBk19Qrxz3srfn7SpLOhuhjhkC
4jG3hriwD6LuWx8g4oTf0WOC0u3yBUy1N96gidFZ97afRfo1UGGoHrcICig6pbjVFsPnZEHK85SV
7G3HDYGEtk8ThN9dYAtqG2T84rRV3L0WlK6mBQ7fuMqfECvhA++w/4aWezFmnQziva7toAlPGab1
UNSdyKrh2IXCHZriZxHT92GU4eNR0LxBHgxt3uNGXVsUqOjZY2gfus4XIjrjvYOLyjVEqlpSfZzy
cZ6w3M1yo4ztt7MO7rPO9eQ5RPkgj4/MlRBxMpTdEEbbNUNczkmaW34oMfulYlGt5zkfrKI8zWW7
hBBxk9knwE6i1MHX3tIcKs5MjtnKdrNHMd65hSpY8SUjXdEl/NTQqOTH+P5Lqywb/o3OkM/ltp7+
1gvKyomLUDUlt9y9cBbLirB0qYJaRyfgKU6L1LFPpWZO7QB61XSdQySwvO9LBtYdRxBEm4Ic3UQx
i+iugsMxN6ArPcsV51pDup4+hZUXlEkqkyQncEVqDIr6KcqzzNqufL8ZGClrlYTsG6K2LIIry8tU
1GBGjexLc4dmG6zpw1wRCPIDipFgZ3eELHNLIP7wOjvYOb5Ncm+LusIsqRttK+i+unhPcb3WOMU+
gkuVcqeoXTOybqxLdpCdg8QBX8L9e8ClpUwWeqg+xcwqwBHY6bzwWBWzGTFULWp+9GBLrYeujUzI
9yf0MqNdMo89E2DrOLijYqFaPifeH7VAyJDhkxUMmIi9ZMi4WsN5ne9wSvN6HMQK3OAfp1nMOHd+
UpFJoBoDYe3C6uq48H9KCRxGHpGZpL22m2NnhaKJaE6AoDRTXkv9NCKFU3aMl1Vs/anQnFIWdMAi
c8slb1psDyEziyt4/JN8QaTBTLBQwY+bkPOx+F2TtGZoponKb8kWi88H9zB1A5fd/XoepTiCvZBu
FfwOt80+fKgDP0NbFUuyla8XwL8Zi1+zJ9uGhK+MKss8XDaub4OhmTUKCZAIqil1+A0a9M71hqC+
8Wy0DB9+DbX1/vF/D/L758JqdeubyEWEA1H4ziqml7rEakJh2eatPLR0t4VrwXoxCkHgDPM+SYP3
F9Vv08hUG8ZVq/zcOckKgxYPkGkNPyUt0tfbw4S3OR9xBSdD5AcSL4PQWtuoNc5ILNOFZ41GUMpf
kvcR7AUriLj2/kwFvL4VL+m+A3p6sWq0BVk076/2fXqEqH8xPqFf8hcH4D/m4ZdwRUr1mDtvEgqF
DydU7dYeJn7xuFmlr0fMzQvPDO/7RNoQDOcueUjzLU6pBq6D7QDmyOkwFubW3wfU2maMjHY9Gqp+
dLBs1Caq8+YGyGmdcipa/PVc6p41nSBZZj2IARv0FzoqrnzBkahj+gxB3JqHV9jHhZ8GTjLmC93J
/EAxNOZHgyoOH6EsaIap00hZz48akbC8PHZ5zPcW6ATk3kU90D0cr6jGmrlSVsgUR6dfQ55g6sbt
LKVX8yXsAD0Xr0RZs89PjtxC+5HMrYrhTkgq9QjMDnnGxQM8tNRbiwezjAZrAc9OeU2FPkd9bpaz
Zn/ldzXo8yo+1iSLy4o+xNAs/QXqvDYWRQ2l2XZCNjm3xjMQBM3ni1EO/CBpDJrbVmr+uwKcD58D
e3YCHHA4yTW3Uz1mHARmVXF1p8j76cmIE6MfjumPmftzQiivjosnXSJMrDDqjA8NPGM+gnZklgxn
sAdqW74hI1ERb/Km72sAge+HiWpsClUdddF0vfix+oPvedhBFQzHyXtbMxL3BwZsyBDH3Z68Iu7n
8VF60MzCi/H90ZcEzYdu74llq3miOp+H4BButkOUG5Vvhs9ZhJk1NCzMFOcYykDEBu1up44GHmGl
Y1m6/FBMcD4vyzjg/8oG3YPnxHfrLkGarFzD9sYTjuITIRYpTOop0APzyjRDJTRZfLoz9EYlXPlz
nsmN70B8g1wrNR45rXUBWha3lFMG9zF8xqS97sHi49tDdbOtMfnFUcyfS45gOcJvhEovzFb2vGEl
0iAv7qEqXgP/9iixHVwd15zEqgZ1muBKrQ1P+W0mPcusyzkbEO69TTwE2Ar0CtjubqI68wDM+KuE
w39YMqhyxTGcBTLB+663QISlkZPF4bOfew6Pw2aY8PKB9W48Vdi1Ztto6TMwaspFUNXdv49kNfak
6l5pl950OaOrkUWfaxhk1oMimR58kOMIrz4Tb5lf1iw2RqACmG2mkaAQJY9bq8wANiX5Kpl10vaz
eIZVh1zEi780YXMbhlKgpwz4bRgtyv9OtWQHdjSvCVKDapbWLm6cSD2BMYNz/QVMS5XnuyxYvQJf
yIjcRr4mUzlJ99uAuKyCu13rqU0wN92G+mnztev3qWZ3WKZ0dJyenBIwd6IdzSxHE8vdTfzSiiYc
96hLLPtfT/L+LiXoOIYnCLzVPNZbuGmaycS/ZM1NNCH7N4u3HFrzie7teINhgPkdGFqLTxjBNn5k
ng74xERByXweJWaWck62mN3Cz3MEjJU5Mqsyac2//Jqy5JREogRlTv5pIA8In004tXJ4GridRqnj
Kju+00UEqyOd7c7nRcN/T9zzjP0hf5Rbm8/oD1QJ+AHLnEUiN5v57dsWL9jmvXFfdUmdCUeDtwsF
KmFLk0wV4xNgTmxdWW0RQIpOaP9z/R6w6kabb5axYzMbrEZa5h5VqHx/3+atcUVEak5bD7oMBM88
ztRwpsvSzU0aV/gL14BoY25Lvy04i64s8zoLMDUhlXFNkWnfzYuZk1G2uXVptJC7Fp+DqmE1Ht8H
BMyTCXp1HJoUyx8cq7oqqOzjFfPn49WHAz3SUMQHZjDse/qM4cfubjGGJKe1cB+Kvg+56yjPF1bD
DFz9VuI4y000U21W11RKc+9/vrw5uP7HwdZcnn4jBE4oDc5/i6YqvfTWTJv34VdorAhPZvwhfTZ/
6c39DopAldWnW0b/GvaNx38/OvTMmBnEGankv+eIXS99v5Mi8/1PURKZ2Z2EhXmpGoALk8RXPq/s
V3D882P/XkIANc/8iUG0gT6BJ0NB6/cjbTaB0MPPMn8waLfwuQwck4+j7xeB4cSO4a/j/N8XNARy
yq3U7EPetSkw/EfBvi4UjqkYG9/LBTW/57xmxz9Ha83a+7Wy//yAHzmYPCFwPdMSAjcADPNjM2Jp
Kj/vkE64/xUx4KahQp2uIe2x4Lj4Qzzhdptt6rOeke3Yt7oz8dzDKOnBGjZcBv7SG/sIWbXNUcpw
/KDv05gMPraB18S25mj15H3zvqhm8jrWOJp2GXGdzmjJKyh8vbIyEwyLuANpFeZGcOWVGqtSycn+
CE+FZnK6EFrWHaFe8nHWR+bcliv0XTRb1GhWjXgPs38e1g91oAiwJw9BdRqdHhLfj6WQpSgtt1Ce
9RoC3eLCOeQ17rqJfROAO0VZ5xmtAlKgP1/3Q5Qw1/Wx2gLKRwOGEfwwX4Ve+wjFsfgVHfoG85rJ
Fs1AowyhnTydq1KXWB8WI2RGAL6cvv7y7j4sXS7PMqDYSPPnjTn3Yfbm+P9Y9lJ4rwR3FuoumIG9
f3/f0t9jeWk5vXPD5rrqhxrJso2oXZQNg/Lngfh9HZkZbcj0NL0IIIzGx4U7hiVCIXWX/UCVvQvU
qZeizdYD3sEDqcIaK5Po/vmS//3wBkpAxMJ0DBbfRzplERVwOldbvfrhTAPhuDohKifHQM2a6VvG
VAaflWbU2RDfNlP0TKDC4VWAaPv8l4nwoe1tBgAMEOVPegAep66PqyhHTytIxGi9FKWKSBOXsTB5
G5aNxQAmfabfbbxnhtUVEFupkgMmK+1CP7SCI+OusxzVPVDKbQlxMsAL9B7r9G54+fOYmTL0f2wr
EdxvoKCQv52I9pD3kWeB72KsbLktL8v7YsT/3Kx1+z3DXSB+kwq7tYn53Tj35kcpcv2/DhbQYaAB
nG3ZfDz85T+UbWPpcsQdwv6lawKL9lBFY4TEeVrtkTzYywJaSkOuqei2VdBR61MoXmIsjFqoKZ7L
gkaOaSqtJt3uSoT9r8AUir79S431Df32+3gxSDAZDVfThojxoay/eDQLEtT2X4YMtjHaziO4KH1H
Toz3JuKfq+TmrKid+LeerJy6V1xvq/UwY9t1HhLVAG1BkwjDVcqtHcXiDr4TjQ2NGk5zH+KsvLUc
hRNjPe5a1UrFnySt4VvrMiP1+ssy/QBKIFJB4eEAHNoO7ASsNz9EDGZmB7d2Es9R0Acm8Xo/96CT
lJBPOVtk8jpE1t6i53vOp9/OWoJzBf+0zKPHrsDe9PcF7X+M4jBG6XPSSXGgJRBIPkyLeqmHNitQ
qxac1JQ8eChr+zfYNHvrlTdwrpOos03N9tQWy4qgoMYQCElBAv4c3ucSJSjsbZFIfVKWpmYf0yVh
miw+0MPkVOvAvJ5+QMSppiqHStI9vPl6e9qa0LRsbM5wvIWS0ecF9V1i2irvTam4RWaJDlVQkZ2k
w2bnkNBFMHioe0Gn4K/qxXRU9vLt8kkMCmZO454yJy01+pLceWlxQmt2owhaWgtD2NEASyblTA++
12/jtVJ1hrM0CnAIN6HD3EKAxhMk/9bFXeY/TfZkTltRnNMOmiSHbe8vc+NjCGf0IxtgrElQ6Ct8
RPd7GBflTiKa582hSpsjTm1HYkjnvuqbs6flTKD436KR4WBDN2Xfduhg/tcVOcENxdx68zdv02Yy
zgh6EP5+Fd7CSXLCht2zEStnV49DfoPFasQ8/fNtmE75b1ERxChEETYudGgQLPmYk23INEoLrbyn
1u/a0UOVguPbT0SYpYEsgXVxDiqL+vJuwiubiCOKoKe4FY8uYF9KnnPDedPNkW/m7P2wUKmN8dSZ
HTqAY2zZ5U4GG55+TCLU1ipaBZjz+hkewSz2wmYe9lNBdnHOqno0K38iU/8EtzsyDlO18uj8/fmJ
P8a1GOkkzuHmqXlaD7jBh7Q3zAqszYfokSOqTX88UMpdr1zcW5i3SE/4/kXhzKapupDD8SNHW9SE
ulCYKY174OxmD9TbzC9dWXL6v0AO1jMhUtIWc46ygZmNG2FAgWTdZ3Nr2vUOOCxWZ+RIltGfH+n3
dxgQNcjiIZoQ1t44Kh8CG5UXObqLNd0WQ21i2PZWChMDrn+fVyvW/l+w5P+/6wVoKSLmAIHwv2Bu
0UI9CqyZvv1V+Fiw2apSu+ds3adqKPP/qbmKFYcTg/3l+cAx2XDCP8RGb86YLtgs3b4XJiiTmnw8
qqG4HbpBmpLBnwf0w1ZBuR8sA6Ai1+hVGALohxHt7LHIKvC9P+yKlv6vI4gb1qasprApp/Q+xxMO
1HbrKzdKI9VQMU+bzcYBagTfFT1WM1D5h7/c1zuY4v/tyoaiDggavg7iDeS/wEl/n722TfiLMM86
qc21C6yIgsUk/RorE93/C2YNeeOuH3L640naZhsV/3QM8tFpr6i44IOb7/pa0L27dn36R/ZdmwV5
3l+s1HeC/hYfytpBmi9ziezfBhBdlLKRkfQ7CT5PoziCL5wdDu0+VgHt0msPCS0vvEvet806pKDs
fcq61pHLTZ0XUwLoRU9h6dDXqgBbXFAsjsp2j+aNIN79KjJFFn9WpDhfmZdJlRWnb0iA5ij6Xi6u
30ZzBpdKrKS8b0o58+RaZJs9ADgKN65muCmThTq69YbGFOSs9/qUIAfhvdkiRsY3rYexdXAVGlTS
lftQRJC603+3rSSljwJ58bdi1FsVjA1sZnw3GZtCTCQnuoPUhxGePIgY19CHFvsHqj3ga7Myx8Sh
HVj6YDKaqnnElbFKvFt8yRJfnKsQFUAaOsOk2DXX91p6Mq+DJ/dFrVta53TRIpAiKWL9McYIlu7z
GX90CawzcO8SmYhoPuQy9KFpoYc4bf0XMCNm46COBxv3th8HgCBfShRE/XzPPCdrPxZKOk61ax0K
h/9aaR8M8WUQLrP77ATLOsa3tD4z8bmDxFG7h6obECBLBUt/GXcIwZKyHrp+5d1iHOluqGbYFt2l
aUd5zQngGvhrNl/XyTAOMNWaai7piCSxIv2AqTqcfLsZ55fQbuu12Gc+RVPAyVHXqq9oPsaWRqf6
bWf7FU0kaWceXsctZ+/q2BVN6GoqoW+1MsALpta3dqNJyN6nBgRjTjsg/mrK7goiIjquk7LD1iEW
5X3Ebbg1pmdzbU3JF3L/Pn4QXWJhP1cG6OdhTDE/BKtRrF7LOTuV/uRdvKlBt2qZLuhG9fcRoq07
kJ7FbVSOcDikP6kvGZP6AgW+fkhZfcVLpUTzNbfLfr8kDmamceONJxoWtAVdsKYxwOu+Zjl2swiv
cZTDxNkvCt6ubSE9Gi3+oepL/WnDx8Q+UFlFmH7Fu5YZi7pzIfQDghniSvlWjm3fMB6CARgB5738
YkLBZ18kM4a/opCkz6J8fZNwbgqByrjfdfsgSyQsBrc9YsRFsvUu4QyTrNv5VRcdZ77yHFNTf1EL
XqIcL7JXmeA2/Uu5OamCI/YGvys3W16fP84I639vEK6kHaPbL3PslgfbHe1LRLBwTe0ty7tGYWc7
qnHofg5VlH2mAVxSFhi95BX3Dp+atCOc+8mtihKDiA4M7tCO98Pk0zQiFOyHddGY8RiKW9DO8Q5Z
d1xuv5aTm6xnEn2NaKdfOYdeC/yq8xKZ93TygvhnPAZRu7cySxmjlT7Y+0ZseZm8mlp3218Fw+jg
8xgX/Xe7GsT1Ai3kaggdM0OzwKQqiLZeLpQkb+yons4gGKzLEt9mdx8T/V6defZwxEBMvqD1Iaxv
s5DzT4mc2M4tne37f8gqJxvSRwj6NaJJKUygAw1HsV4uQ53jU2g7eDuvDkpQ4IjxVZ093NyAvkK8
UItUR1do9ypoWqxkvOApmNcfts6yW99h+UyDHve0h22kC5d2ivbB2nsHPxq7W4FpxLdVYESEyoAe
sYlDEQIx6x2OygEWidrzv5MA9qnnNt2p5yicunY7fl7QRv88YD9a7+pxzB9lscqvahGYT8hF47Dn
KGTeK+6PxCamb8rCW5AX95d4vkvcoWh23TZV3yv03lOAOu1T10MhE2JyYFr78Vm4WGVqGJqXKFsj
Px2Hy3W1OWoCOuJrLpqNaaYtmL25zq/DGM3LtEEY/7uySEv2MTU2vD6qQd7hCFQfCfQwSJNyw2/D
6Ys7jsMcoeZCPSLyJk6Txr0Jqenwu/JwL6XX8bjJdkMJWPhrWsk2/7kyIKdijLQ+UMpbH0aFuXCq
fAnqrkY93i4mYz1Ti5OkluggEjkkj0k3Ji8e4hBfKpX1L9M2bT81E3w/Rb1745O/n3CK+SVRTI0Q
c7m5m64tNdTPm913J6+BymTsDPzbYrV99rKFiGRXZUxPL6jDCzwgsp0YuupUB1o9UkLxuP/JvXTs
zjtWoTd8a0Qm75KuQD5vbZKHtlXbVT5UEsVzQi6tDKy4O98eL5X257sOCP4XBX7/B/atBAdXrtOt
j7rOAfTj/MnxRn21qGg+l/OClm2vsdLIwtbf0+IAI0nrKjlvlsqus6xQnzc3Lh5j2l/fkM0Zv7Dh
5xcstuhmc6yRUgFeWE2SBdegFB1vN2LhtI+3FSEym5LPEQeI/q4GRnGXL72QOw5g9lHNlfwmRg2D
Owu27Volvr6iHoCmsNX2X3IPSgcxu12Q0KnjC7xD8t0kNryKphzFA62sVytzKfVcw9baymS3tgvZ
6j7SwBLi6zrwpgi3F1xHsT1oEpFdz5bI7+iUNbeWv3ZPzai+8zc5zfrSeRpaMphKR9XtklRUOQPh
lEhnC/dZW5med00x2zecqPVj6U6TPBVu4/m7BJ09NPt7FR8TG+eNy7bA5QssHmSwCcziPk42XGzx
zUymtPWyDhV1Tg5XqyUjxjq051Fdy2QCrOMsypnPnS/bTx7iwZ+jLinxsFpU0R+KRKj7Ki+nFp06
nIyu2rLuS9yZu4DCY5Y51imahmG7X+NO6eJkUg97n8ilx+GdUcOGp77Erx6yPgbRZC67oNXZdEPH
qxp2nnbyL3O0YaPQ2014TVUsc/azQ4p4NVLCGJ+Ckgq+Io4oMQYhiVPecXq/mEZkogMXQlP1ZfPW
DL3zdZHGY9kl2CGt6IPqOEn4gwrTtCHQDwmq/wjPuXmTqFQhm93UO8tPlofS43CauoXffEa7yNpO
M80CvCYi6drX+FAt3Q7/bzu6iRrC6Z461Lbv6U5eVu5Y7kIHh63RWpeh+tSsVphsHsPf2Uu7p9fW
1qYYIlCZ+jQijx+P+xUBbpR1MDTpWQ8xELWdxuu8PfiOborrugBhl7YdrfrdhtxOl2Khvj1QBqnq
i670g/6QA/a6QV7Mw7NoKZcLmC/o2IexXURUYqHbnOtcCSBlOojW1J2X9Us4uuOtFSRLtGsrLDrS
yMd0YbfSd31y0N99nfBU3XtKrO6p7zPHO+BC42p3RwpXWP0OfCUVnzmNivB+tfw+IjHT8YruA5F0
5AM9BvVL+QOddBmHh0I0AjkQ6SzJoW4jJyoOwjUWJLjxTKF+BJDXZriWxf73fJqet63IH/NCPOeJ
CKqUY0L7MM9RdcjizHDLtbQJEqECwhRtV83qNrfKK/VxQr17JyQSwim0FBwQ2jZoH1SHzZVS4Zrq
uPSJr9PY/hjzDA8m2FFGNRkniZp9ZYexD1IVG5uNf5cMhfcQcU5X+3KiX8d8YMKklJ3mV6cX9WdE
eob4MERRfj30HZbhchjzg17yKTvT+c/R1W6X5Nz2WOpi0NEca5kFDx3i94cECtwVbgbWjVsv/pUr
AJ71+QAAMeFYtHfx6fre6Qgvi8V1GxQL2IT3eOTK4SCcsL+lTDePZ6HmLE2G2V52soYA7YcD/iSJ
02aUaqk76vMQ8nCHFaDCw5ap8jUDuyiNTcS0VyzKOd3WWt2yy7P5wytq9mVFfsEtZPfsOuVRI0C9
050onqoyd57pni5HgNf4ndtJe4xEVN1Zla3Q4g+Lr3bXPjYVBZecg9sxcrPqWz+7eEEHmHt88+xM
XWrXw6Y7U0sV70qKnZeZcHno3AalUC7TzhC8PlUcSy6n2Sl/QFqPnussd77WjjcjVNgBMhWyP3u0
/Z8AULi1iWkLHKjKljchJn/krQRHMwn9H37dUk9fu9bs2hiUvPRTbJWHJiwBswEI6EPsRTqcTAZV
LiOU8K2n4RvNlbPDpQuqOl5OVYAR4uC+FAXqWKnbcA/46kUFltt8744WJnOiWEVwbkPtRnuO8FOD
zD/b92Ur+vEf3JrQjawFkhHPbLyIXCRWPE8X1oibG/w766KUgftosJ9HB19ZnZbI0HwKgqV60djn
sj1w8jz2OgPRjlO2dw38Sl2JFWBwqnJSmutl0OIF10S0TwdaxRMOGc3yYxxX1gqLknOaFnSiXyeQ
R1MKqmo6dNXkXVLtzoG9l/jdXZjq7E/Uhqbs2EYF1i/Y4XGWJR0Z900mreBgyZbSur1NwdM4NM23
SEy421GRxUXGkvatniPnAYRUnIDsJodLw3EumhPm6uMl0a+bMYwr4IXLJTEW2dtg9bdeMTtoD2Sm
4LW2NtxQhXNPnoIqZhLtfMw7oO1Px3wKgcO0+EzjIoasojnGTrtslaVLTu112fa1GzS+SW7v4DbO
qSJDs4/J229ipxydN+vJst2q8z+F2oO6VTtIdn6H/hZZ2Ddb8VLhO666erFv6qIPeyzGLFamSPWG
uYneRWy4wbovwCDFeNDQNPHXPRrFWVtfrXFGSWc3aA5g4q6ZIB3hiEQ3JdFHpYUsv+Z57ff5fmap
AIWBT+MhcTAtEoexY06u1p11oa32XwiqLlNwKMCwY1AVSPBSD5ntgp/B56Mqx26Pa5dlV3eVFjXv
AcvEodRYNmG7DAJnUTz+z9ZKIhRkxVB16z4RxRJ8DVTgYpH31nC3hAGNjE1i2tuuky3iCilfA78E
82kQJ6zDLXrN/Qy/sxPti431Jp0hKb9p9NVQJe3ied0sTrZZNYdsEYTj8UkXFBTia8yB7OXWrhJ7
9Xc6H3BlOCFo6/K22PKqvnrx0HeZWuxSRr3iPKJ5vC2F/+VidQRw2WuzB28M8Ek7hNSDS9yltZZr
D5a8HMlxODvk8iiEMT2CatHva5DkNy6AfFJ3rNVP25rgvzHGeCuNUbuugk76RDe83AGL183sH/Ju
8cvmIGZQ0wm1g66PrzdSP0znLZRxqSxPWSJQDvNl4h/wtfb8E9it9gn7lubRAiE9YrwDfSz1NWvn
AGK4fbU74xlPk6lQ9aEPh6TYTwqs8ZJurgRAtoV6fWtmXSZlPmHNEEwX9PLLa+iC3q52Q32DI9Da
HoTXArifEsB8wmoeqmSZo7MkhUPDpROrny7dXHcnNdowUZYYc2t64FONrpRx8EEwqM1Qz4h9vR+9
bb0fSrjmJAgWlvHRyAkxq0QQnFToj+0+a+PlxdqyZRWpk8/SuY/rsg72c9l1PxTsTpXi6M7RoNus
idOIqpziQDqhYIUXQT295tZiKi5k1G632+oiP8K0mjLr2Gq6Yo/alTh0412GO7e/2vDshz761kxQ
boddlLl5v6OgWAacUKN1uG3j0NZ7NCz1+BX4KtDXVAmYEjtwuRJLKu24YMMpbt3mnLzb1Jfk4fhA
aexfZ6+ODhGGPJdWPsBhp79BDxN+hGiB37or+nZxh8VtGlljcaI9yIuJltxKPfgRF1I0stppCmYv
G6BT5kaWfNaWjURysYlj6IjlbuVl7/0ki5NDBT72pwUAneJhJfJrizA8PHO4xDc1qlrkdgYab+UF
GQzcfj8KyhdCpLeevMmv7vvZy26guuSvuXIY+XjeFigHGRah9baV2JdiDfwYI8d3N6um4BEgotGQ
idqeaBq19ATrILl3KB9G+6Tq57ND0aLcz+Cb/5k9HyYgYj/+RedXFRQTFTzILMeK0u3sr6EacBaN
4JIUqtlohA3bmgIzWG9hRbrl3tXDBHai6ehDJeWUTGesrYzVV7dB6cmzeeF2k8bAWzkN70QXre4R
lA9YOduDGrjPJ8xA8R2krVimo8DKEk+BQZIUdOtw42mhr3PXmVCUDnIRHQGzii/zEo0wx8aOpwTR
GT37Ch8N49Dlf5KWyXgH9Nm6lJwavm1YZwk96FqW+PVNcQV6nnLJ3dZSAUhRdBPhoZ4gSew9uy0P
m1z4mzyAEgH0txX7yUMJYUAn0s2GZTePwfotIlpMV8uIUMC+kVN8PwQKj5fRCvDPscBlX3qt2994
TeZexUVTR0C9s7VNlZMlV5ZVuC9rU9aXiyWGO/gW1Q4cv/ud5rPGIHDADHBXBgMOy9Hsl+tez2uF
eZ2KMVnQ2Gc1xF9EtK8qB6UPDEPn4AnNR4F53zjUHsWAHjOrRrTOtxL7nTVtAdPe9qCEbdyjUevE
K86leYg9bNAeWqcqvmBOpmbsptifJ/LzfeEpGZtxCz/BLacM7bl9dotigPdVgpTNUzR2v3lD239V
I05dRdlRe4QVs4uTfGLKN+pbbs02zknDYu0sMo8bpemiD9RdnrtcW2dVsaj3qqyjT6Me+8sxkLRU
VVRfUxeILqzMjp+oGJcR0yAPX4S7eYfFt4f7Sa3uGSPDEU/oKZ5Ntma3wJ87SjzRMMQXg1d04X5L
LBIn3HSWUxe4U3MP37XcY2k47BVT3d9JL9AH0hfnqlv7An7H7HwtsnXBPnF0UjFoG4RSANs/bnA7
hR+yR4RlfIxJ90+OnzkvPSzCrzZ/EuDOycDRWftKazu+WQBqnsQ0supi/R2S2XgnND49KSJ7tsM6
2O6S3KrJaBwk09kPVMcxY/D2cQTAmL++nqWr/qkoduzjhYOKRLFlS5fC6Z/QePcfKoQj251PVf8s
ROfQzIItU3vej1VT/VeHWlAPUi9sUHWLGXNM2zj6yom2b8W98ofeDzDkLCRRfohjgy9XEgYzmIJl
rVpJrwHQWP/JX4FDr6fZpSXq7r3eBi5zxhy1rTZMB+iyP2blMgc/gs7vMcbqkW/wUVtS9mhhqRj4
syJ41SCSo7YF41olDgK7e8gTzkbaGNsrVmt1qOzlrNeFKmYauktw9P1ujp/DrjOALLTUm6UhjgWF
HezJ88Ca7q01zHNAyT44eShlpPEg41fYzCya0AM9B3CgEP1PW2JSgjUZZf0IvoaYMbuk51jmNYhv
ge8RzQ3moKQNklf5ZsvPkxePHGFKbwmVeurR5p6qPWC6mHMfnflyqW4r1Ch0vx/mMA6dgy08PcgX
XW+Ts2Lgk4ty3c2IpLEDbqIgMlxkoJEqnFaR3OBJ/DC3kwaP6WWK5D/ayjf0S8osrvk3+IxRuFxZ
48CB+apahwzzpgVTlmg6/rk99zsijq4haFmb1qEBptGq/KiAQKksHm2Ynj/bXphW/fSOB0a4SoEf
GKLC18D3Jxtl4V1RVrTo/nIDvzdmzQ0AqgSLltAqhbL3UeujxIYyCvIyeq3fb6B9R+m2dYKf6Mnq
6Yv9pVNqWq//0Y7kUqBpEDshkwaFFnzk/pJ+LqViOf8fe2eyI7eSZdtfKeScAmnsgcoHPKf3HuHR
d5oQoY59a2zt62tRuhcphbIkqMaJnCivFOHudNLs2Dl7rw1fQ2szO+CedM33Tou49M9kwfxqXmD5
WKCXcMVB9Phx8lmEopj7yIn23zR+g42TEM2laJaj5dcv8j80h280h9dPkDHWieza5GP3PZXBoHP9
3S3/E87h/6M6K+Wr/Pln/kI5eP47Zo+Y7QmHB3iEnutvlIPmW+/QcoMIwCaNVtL2+f7+YjmYzjt7
Ma/w6OjCtMwlZIZJdBf/8x+m+U4Hu2n76ApBQy0Ahv/33z8A8uWb//9fpKFds3B38p//QBj64/26
0FHJrFw0yAYS959kVniAhVWL3jrYuccAwkY00ZbdsFOY7o951Nhw4Cs0idU4zp+Y7LkXdmZxSPYM
Y7wFgo8QXNbaa+7mHE/JWDgrzAf3TkpTZuXUDgQGabnnOB/k7Uwu3n0hbUZo/ZAcisgx3ld1iMEo
ddMjtN8NOsDmwyDTdD+RxZbguRrJJaSFoD7ildSCBHiNIE8sE3eoKgCplHl5Cl0z3/UmUd6USZeV
LZLAz0OW77SIj8Yg6RUT2F0EheaYa7gn7hF/FDOnMJ+uqtrLd3Xu+RezjIaUztwkbiat9xlrZvql
MSf0srGADKuhMputcI18Z1Qieiax2z8bWnZtTByPQmHcU7dXa8OhqCwb2iIrHY3LF3OeqUeL2Qk8
YyjJ2CjaDmmAYa2MFK0GckhK1zZP+h0gvPoTw7Nma7Y4bJukzXfEg2QPjZU6KG9yK93VxZTumSrj
07JGmm7ubAQdafRPlZeEVDfxeNNVifroz+P8zInSvImYZ+7pD7dnx0ynG1RPONEopre0+/oTp+jm
Q2H205rGhrsleXTYuUbGx4APurIyQN9DOTLhyqz+k+abMIDsOTD9mtD26GBhy9z0GMRxHFblWtrh
ZZHVxUHztAOFKJz1plJPzIWbXdMM9heSSjn8pF1Cr9wad9gqw4NA43qN0FCJ7QIPPcZsRuSBq7Q/
MYhKH6M58V/chsyTNHFqWnLOeFcPY3Pvh1ZyqXRHvxylTn+hp8f6hGtfXqTQG+9INql3lEgCzicu
7r095eS4ZCB5btTsJpcRELrt7Lq0WLXac28Rthqc4rrGY5Uwh2UYrV+TEe0eq6gjOHTBo33skfmc
Q4Ake6av5snp6nyHYJfmg+cmzw0O3HMZ1fYNhZzaTzEZ17o2mCcx2ourp4qu8O/J+1SZfoAoIj8U
Wn+oy3BplJa2dxZNLV5KSIaXTWRlB6zENSmgOYfJgsbhdrRi+yqvx5OIR4vbsWkh/XaU6VH3GvdU
OYwUMgMvaOi+Mrj6bDdTcYjmmnHKXNiHqgnJKvVqbz27pXg0rezjPJo1rLXIEi+uV95Xg6kepaxn
jqClflPFjlNSC+I+gy1A63TROZ/jwbCNYMTk9crcLL12o6yh2jBN/yPVRbwrB34oUkn+4CV6EQym
1m5oARQncogRqJhmcnB6Wt7QBIs715QdTReEj6sOXn1XlYcI9eaxovItcToAwXaLEstUmt2AEMlv
7TDfO/PYkQmvygNFJwVS3WcUtb750lV+cnBxq21pwTVr4tVo55ZTeltL3fqsaGkFZpbGgSLyHLeC
nT0jW5ke3LLWbqCQVQFfqIsVLs6YT3KsvtbaaTvmTnNqWs5ygU/0aZcWu5Cu9iXlbM7A5mYgAv1Z
g/OCWd80blId32gJFkQG+agP51If2o9mx4k+tPQ13XB3Rxdw2oC6g3QLZ8F77oDS1IhLVJ5Qf84V
VrI5ulKyynba1KHPmWfbDdphcpbiDq9XhJS+JzWVE2XV996a4NKHSM1WuspJtFgTHkpPX5NJvmIY
pp8iZg6XcxnivDW051RkrbeKIg45Se67K1YAPfDb0glyLXmida8fcp3jG0mlzUqkWfUhx8Z4CqvY
v7FpghyktKeC/Fmtu0k6LUNRUwY2R/JXB8HGLtVh2+vIM7qgpgo5D16lBx4RDvkK/6mzYeTrP/rs
GmeF0uOJoMbkolDDex9Ix54dUQUcQAfCVK2EW2lML2Tq4KicNf+i6K32ukvD5jLVx4ZzaJIzayjq
TWXIaAsZOlorEdcbWzbmUzYWYu90fMo29KptPKXiMy6Q/nJEl/9qmc2yuTBkfo6LPHkABEHospNk
/tZM/WhHY5VG2UzskWaE8bVhJIs7j3p/iJrpTu+59GVsq/U8d/VGTsI7wYxkJDXlVXxluunIjWaM
qLIsmxG/3qvdHJn9rqSTf8h8VT/kPaoao043cCrUdTaY1qYesIuAhdEVzR6ttJhITVunAb5oDJE4
+kaUvee0lq1H6sHVYLDdJjziJ7To9R69IJyNrGn9l4wAqXVRjvpzHrbhnpUpPoSdWM8QX69Vn2of
a3SMxxot6pY5kLwykjI/2JaGJRSP4E0+j95DNHrhFqGyfhcPCc3EwWVsMzMv3Jqx257buflQ0p35
qKue5b9vO0XXYLKiHRp5Y62QLa6E1E52qQt6cyUjDJx+C4NJWxlljyyjyBL9hhNDy96fptF9b1OI
rNKeEShsQL+7aaIm31cxj/Rqqt0sWynZ0k50Q6/5AiAgOwx5TJT0NGoXCeNIxrnF9TCU2b6z+xd6
ytGKtZbWjgcw5EPWOS9MZl/BX39xc/WCFvuWMAbaAGqseb2mOLR0izZtk9yLJqqPdey690Odiccs
HcuPUJampzbkB4fS0bjVk7lrs2Md8Sn6Y93IZuh2uTMx3r+k1KKNQGcVQMcmEVVn0SxO4osJGzv9
lan3rpuumZ1n6YRfCH4yvX0+jHxxKI1EvdWQTARhpe/wzNdqV3C+vEzqRqteahZQai9/wP0cZtsm
A2d09LSs5YyYCsa3ZnYC8Fge+zZxX+zZbt7rbhil1yERJCc3to0WoLmKw11OmLsqA+aJ9IsR89rp
Jy+epPZgN+Fkb4hbDhnnaEzODw3BmOtS02fkLFW5HRz5JDGcrtopytewmeijRdYTx7dx7yQ1HI6i
68/8y2nr48IMmBEfk9a66CExIunRKiLA0Ss8MjXQ9tQiD6WK802MMvnIDoLxXksiJEe5EUSlMZ+H
OGrOLd/mUXU4qeNkfF3s1sfWd7SVtLR+Z5TTTPN1KbdQhvegMcz2lCSHLNwilYQ7UoXdHtmZFeBr
THaSKSE54tZNoWK5ThstOigLiAzKofDYFiI5djriGgOCKBrc+iIOHWbg2B/e9yZhcPQ9513SDAm9
QelvkPGEmzbJq80YWvWEtj9jIwtrRAN8zfter8WqI3l5h9dM/2L1tDKCOqsZPa9olRifHK90vCep
96UrP/YktWf2Q9gwjelI1gOG+NfR9D+HuN8d4nTd/OUhLn/98Fogwf5cdkk3Hz798x/G1x/5+wxn
vVviPrElcPAyaOP86wznee8s3JsmC6xAO4Eo+19nOPsdWZP2wvDFSYtek+bI32c4/Z2AzuYjxHO4
42j9/ckZ7m3Hgd+yuDQM7AqLCPptjyM1amFJ09L2vqZRBCQp4bW9b8n7767J9bcWxg9HxR8PiouX
zXO/xjqzLi+k6x+7DcpAbcjipEEwtYx7AEh0sXvduypG/E6/aaJwQX9oovBa+H6wU2J2oq/xNWfg
OyMu3wWwjcEM97NR+Ve60w6XaNLR/4H2v66dgv341x/O/AlxjcF9geXZOg5KA+8Lx/7vvb+4jewG
3kC4T+aWkPqwqboLNIkRii9UVjb95tF/JM7bFFud5DeG/TmGw52DjKDcNTZJn/YwWOOKLHl6soR/
QP2cNKo3v9U/lPSEUC9Jf8e4w9+Nqk12hTOLAPhGeaTPXdzkGbakXGu7B6NzyiM1MZtBiFItnLvk
bEVY3+D0lvFubuhCJ5GE59XJ4kaAc/iMxlc9xpnVPrp1dAk1NdmMbl4GHHN1giXM7JJECMcL4tTs
b4Tsiy/KVNWVMsf0QehJuir1MN/aTVwyHyhI8qrKca9XIR4m1YidN+jYGCDqsTcgaMg7U55co6vO
TLFYl+kIv+p5pO1zZ1GotNq4b+D+sgVPPrBbTxPVR+nBX3RUMaF2VDEh9c3IjkD9t9WlaF+STPPH
bD3FrSuZg80j0I8Xko3tWV7EZZ1u3ZKImGAMuc8DPcazyYJflB/61q1fUmBJT6mfiVufpmccjLr0
P6Ue9K8VlBAX5aqYK/LKCLrZUskzLMCXHX/I4tyzA8SW+ZWeo2YIqH+qC5eC4URS4vjozQr7TZi0
aF4W7WmqUItaqC6u4HXcxlOi04lI59sYGMZGGnr7Aulu2FaT3m29wdHs1QQm7VNbFPEuLuOPc0vi
UARp4BT5HpJsQ9lxsZFcnLgM88smLzgtm0K7MTExXugKqsVKTkaGYGfQtXWWpKEOWR58g5PYB84T
Fp6LUm7MOcku9DTqP0XS6T5kxpzmGxUpp9xoXeIfuQQSOJfzsenyYETlcS5znYm8m3/SzWlk+GKd
Qo3DUpZFD75kpNCEnGw5F9PERibELGUkkIPk5QBamLNy6+6Uaq2FkKAjzt3RvfQVW27IP3bfm2Fv
rlEpzIgtneY2HHNx4cTy2p7G0Vh5nmtxa/P0TIxKcCJbqOuN4fNUuNrWbrXuMhOl+tDB+Qz4Zu0P
NdLcK2ZLuMdV1902dqcFSN1vIYVA57bVs8bB/yxULDZiVvKsuUptRp8uQVn6fYCFbdjOhXVTjsUT
IeaV2CeccQaLsmWI548lNb9YhUNPp93p8S3kq9mrRUq1mQ7rLCoyyDMCCHEw542jLryRPKFD7us4
vAOKE10nZ57e+mMmR+hC9F57OUZcCHJw+plG1r0FAyjqcto9kzeM9+7cxRvfoIZCk8w4PtBCPEIr
u9Gdld95ZbkbBw69z5NmQVsDPSAQ73i0ONZJrs3eVqYyaSzYTh3onWxU0e2Q2QuXrU6G6Ow0aBpX
Fe6H8TpC/EMZXjuNjE9+qA3ohaHu2C+iRhKKOakMtXgD9NAXj2k/ava2Qc7vfnIndC8o0QGHHcmc
xXd7lxExWzCL8mX2ouHGvfOHItm1eskyXBWuvR/0Ln90w1lbYCciJES0d8wjPpxKX43kSfcrW4v9
nd2ZCHtE2FwY02TvRaHpHEDhFM9r6ODGvYirKF3JZvnPbuiEd/NMbLkjSkQxpVHWW2SA5qHKMVGs
egsFSdbn1oHTfXlkPuRvOrjhZVA0IWIDdEzVqbEsBIvu4Bpbw5EVR+ME6UrtdwH5gB4R6HPMGSAM
/feIR4ug6bTyTkmIiSt8xj3z2GEsbibTqj9bzBgueCNJtM3gyiBx8gu1Bh2Vx5sW0ugB4bd/lduJ
80rgIO/PRI21DaVb3GgjvbAgw+tWLo45/s7WuuILgtz80dS76TrPUgd+oiqqu6iIkdhLygiDxSNz
ep7bfP11q/tPFfibKhAwpk+d8b+jmS+TjySAvf5Ic/72Q38XguKdBXyZlEVkA9hiHZrp37jMmq+/
s4CV+HS46fbjrwFQ8Fcz3/LeISgBCbEQKcg7XbxzfxWClvHO8ZfcTioaFF+MXf+kEHwL7xAcGqiZ
MLDig8BM+9a62kw0jJpcMmiuLcafwRAVKG5bwBC7MNZLgkmqeC6qizQztPEhmUgJnWoiLWixo2V9
dRNa1MZ61rFvTXgJHEVAL9ujlZ4igbcdv3XJMBlpKcz67670vyku3xR8AuyMtXRjiRmCli7evnNP
9iPtCtWezEifbo0Yp7Y9pnTlB1c/j9qMeejXLwhR9scak5cE6GO4FlMPPMc/Tc80uBf1Yic7OY5/
UXWulgY8syT0kGDFyk43RWv2RqvXL/7YoBAPemsAL+w7PTpEO2JGfgjdhApPDSQcr0o6/2onOme6
9sqE3n5V9tM183PjPhckwu+ssKxOqVySlyOm7AMov7B1Vk2L72I5MJbZNhrRxZw0Z5huc/x1a0GJ
8NpBKJZYMpCHEgAYDrgP3TAt1lA6DTxc9CO8wOEbaYKik33PoqPNl7OTiPsW7wKkFZBauDxYsdHn
+cQ+d7Vxbj28qYEbJXMEUs8fow1V53StIysnVT2OxD3NwgTxmyv5bIDsmheNhja7ysjbmAQwyI1p
i/pFDGOmArCqTXw1xQXvyJ9t84AOI54e2saOaWA2aPnusTIZEtw/VIIzIVns9447O/WzMPsyPnat
5P6LZK7gdyH3vEWqIO5JgxfTEy7FSXtvikVcmUjC0OmSVVN1oPhkqjNgW1BB6Gi8dF4P/C0NYd6d
SBc36qQaSh1kiWl8HQ4GdgWUlEW8ttBkJUuGvf2ajlH42M+O/zjAmIhW/mi0BcQ45yamU60CXTZc
pGSmn7RCmdZBdBlhJuw5ixTFhutoUvqjyqehCAlrpLLpGnU3q4qvdRC2ME4RDIf4iPVDsP9zcfwm
yfj+kD6cfKQDBnt7p7mBYru5jKNR3Wio4/E1/Usu3wAWJf+0nXkIcx/97goy6OiiMRL5BthstM45
vSA7/LfyeWX31WuUdvblVwm9xn54Hoc6vzbNLHoVKH/2OLctZM+IAl/LKBuealOHUGsoblnUpdP1
MA7dcnwYlzlaHmbzUUyOPW3syvUfGQbI7kYkSnPW9uBy2wzIa5YItMJpr9jibHIu7EgryWXpGxOR
z2zBmjTXKXek+DgudpRVYtbW+GVOaXu98Mci/VJP43SbFLpxjwchTxYRuv0qBb7WgL6gcQ9ak68n
z7TGWdGB57ulIMqLjXKr+oUrw8PlAhpVO1ggI8gwHQ3Uswzt6dZjiW83mnJZHQFnw0HNch3vG3Vk
jTZFtntmgRUmqlBM15ZpN4vUbp4uzLLn0rtVz6s4CEIUCa5S8zfTlHJdODyjb+zttjqVzBDaexRz
mvao9a5qLjrRau31PPm8k3w2WX7xpM/+Q2JhSbpF/gH+u9BarHdodA9qIF0DAXzBtWw7pCLIM7BH
QnCPuBC1jsE+zL18QsQS8vTUDdqH4OuNnE0aX1ylIYxaO8PyUHStxW/ByMYaioBG3Ce9hvUIwUbs
PMOu7sVVGvosFF7E6O+jSwf3HDteyog3L3hN9EPptKeT2KbvkVeOEWaJPuo+IVXusid6jdKIgylU
dntVFSUdLWwIWuhvXE6E7UZk5PlwVtPTo2xcvvMub41zSmd+evL6sMk+24yjkPaCMYzCTaEPQlwV
7D+K8UPP0OgAf9jDZQd4TdcPsTBVC1/PVZR4ZAm+R9REqGASeefS1P1ne+jDoFLGHdTlaQyMouof
Zih/m6yT8ZobYzHxRPHBxIS1NsMQsX2RkPZjmMZsr2O3sPcakpslw4/uYPIUoVCRW6u2nTJdVRAL
SxaZCjGUpz9KuxaBWejvNaz4q67MM6idZbdK4nHChpWJ6EMuQ/fzFJmQXrB3XUH6uuhHDtKbLG+n
G6dyo/e4r8pNwSaFS0eat14Tlu8NxOVbUepRCNe6QOPauS1KLo4hbg2OZyVo4NIVjvIHkUp35euy
26rlBKcNE+GIiFM3QzHWV9BRaBlbQ7/paQfcsKzX71O/j+8GK78eXX1Kdy3y3S3kmgmPHfY7cEjJ
HcfI/IHkWcYqbVeWF2RrG+s8a9Qx1/wMaqWVrAbY5/T8XZdlbzCrezad+rkkwCFep0qWW6Z/1RMT
xOXSoo1beY7dl8HCRznXzmSuFovWOgpd+QVCUrvGb2HtxRJMzIFRnO1IuhjsaKXPq2mmHFjLVgyn
Bh3gzstpLgQpjNiDG08guW3GbmFV72Bf9WtAxPVzmrX1yC41YKKYQ2PYzIXbn5vOCu8QnTs70Gmg
ofBRgWnXlEegjeOcNRCqJxbseU+SGxhrbfH1QVHezLJFpCQwYTb9nO5jCPD3gCfVJ13P0xM6DXVq
oZr/Vaf/INX4vt/2o3bKpj5BRMT/AJhBN0Dp8WNDCg2d6aVYGY9TV7d7aFr0pEeTTcjSYEan+lBB
Js/b/a/rojfNxK+vusTVAPAyFvnJUjV913mz4CPgJ7D9Y5OziiYErwII7gQ1xq9f50dh1rdP5yBd
olxeupZvWf0DLYJe+hFuV5IbWFP1ljW7nOoXG5DpH0bVfv1Qro4uy6VARjX15lIaPMMchh3/6MHG
3lRVbB1kTD9fS6Cd/Ppz/VzIAiBj2kctrhP09Bap1ES+W2uT7hxNiLLnEp3LzkaUHEgkmSe5xI39
8esZnENoPSMt+pnXR8Q1j21eMCFhUv/4bQsqY50dwwYEMq5lMnN5f/2ay+X6TuLG5Vw6wCTTIU3i
y3tbrM8Y1Du/7axj6zDfRrWOnY6yJGQHLifBHmjRJTUDrRj4s66lbB+/fgM/36QevCquMx6Yhbb3
BlhTlVajT9ANjn1Pn3UcNfMwGZz3/w+vQkgUCi3Dhvj15q5BUT1y4JfOMeqwEs8JfV3Xg4jz56/C
gRJaHhIxHrw3r+J0pmhsfFhHH3vS2gG5GogJlcavX+Xf3Jboy0ymA5x2OG6+uWIZ1BIQCAQICqx2
O6K8uCmGeXQx4CFCPncY4tVvjnQ/r1+s6axhi/LN5E9vPliZDNDjc8c6Ev3jPBu9Fx2VTkjQqif6
c1NCchArRypukV9/1J9XFuid8KOA25FoTuPxxxXMF0h3VG2LY9bzdIcV62TnIOpXqeP9Bvvzbz4i
NwduTSyrIOzeLpZuPra8VCGOX9tHqKirk5Jd/ZJb3DDZcoKblrvmzz8fik9IjwuD7ie44qCDjo+Z
ZBxRprT7srBMFBsobzjo/PZJ/4r1+fFR9+lOQAK1mF95Pz9psdd6OuvJUbXS91akK9jEN7t6fksE
BFL/NI9LCHGUydNIXTdSa8nz0AwTpklNWhwuKvs1j4T8RPqFSdWpyjy+9jKHBvOvL8vPd/iCXIQE
xIq0hC4ta8Z3G1eZ2CPmxJA7HAubiVIwYTAwYUJbDanFrZb6lPW/fknj53XIR91MXckoD0avu7yn
714zyumXgALkFvc0at2JqUK96qDDffJagy0zrsPlficK5tz0efMyDLYyMIv5020jRYOAKOpVs6VK
IvdoNvL4j596nF5IOtFikoujvw181Gn9KhQ49hGyA0W3bqfvjUgzjwC2S8RGDSiaX1+Rn549hxka
TwOtHG5R6+0LNolciv5ZHQcrhGHBUGIxSJfcplPNafzPX4y+EeBIyJFsB28edNAt9OEb5AATasXr
tMz8C53wHuI/4K4mv3mxn75qPhmxgRYyimXHe5uFXWSaUctQn1Ge2Rwso6TjzuJB5JT460/1JheL
yshhuVyKB5sPx7D5zY2cm3EyAWEaqSBaBic6Z7g+0DzZEYhNrrA81elAJ8SK6EjH8J8mTiSu2a6a
fNkGq2a6jZmmoWscOSwF0lD1i3Lbdq/TfH7x6XqZWyAly/G8yTgcgxiYr7uy8qvfDXF/vhls+Ls2
DVPfNpmEv3k6kpJRyoJQOAo1A0pCzHoqRpJhIn3+46qL6S/3gAW9iZYeOsQfH8QuAq8zMDw8tmRD
HTyirbDOVw0SDYz8J6ucfts/XHav7xZGi20NDCiPvguhWv/pWypVYRpNa1tHp5msz2i8B8x0of/4
tSEClpyuTqNy+6GaJvGbh0y8vUUsXpngSvSENiN/KiHUDd+vO1YedolFwPwRZVrGHEJPPSeTu9lR
vSkC4pC9D46RZRbyF2nIsx9VPIFmGyV70aEEXAnB2FLvC7qIKlv6NU3rLgcLlEMK6yH3UUtSWrrr
+f3XuK20kt80JjYKg4VKYWSeWd3AmoHet9xeucZmsEMSZdRHTFPY84Qjp2sbXkof4Ham74cej40e
6Uy0pH6SI38J8hTpkm5kxQ0Wl/TcOp22w/zqXH/DWlRumS2RNfiRvrEtaEvrZSBdu/dXsdXWF12G
KCJ4i7kYvcQg6SO3sSz2BrNZLE9NYnf0vvVhrF7RFpcVz4xBkBXzcSM3Po2tl9EUB45mBv5UL83Q
Ocri62GGuLlxtUZVB6eiRbnzWzBLe4cYDez1jeJvVeP+VXwOeI4X2dNS1zQ1z1oMz3b+QrectL/M
iFoO7jPjtuwQedp0CzKjiLHkAR65yCIEZDfY1flCBL7EFk1jUWe3ldLZL9oeJBNqPGe6hWjmXUQO
qRG3bm3IT5PU+RSjmdrqs+mUvXXZNsbSihpzvuZJT/hBPrr9CmWHpiShGRaMC5FaFwNXc6Cj0dOb
S7IOYrJT48la0wehc9UtlLydh27d3CDD4Df2TowTTQF3OjTTAn6fKtI0YDsodi2f9AFaOHFuSnFV
joPd3S7ZPpIJKoJbdLReBU52dhHbaQTEHIahBQ647ruBSKC6rMc1jixuGBVxB5XlwEFCuGPiXlhD
COolnrQl0GwyhuRctTk9La/updqhiefPgujo9irq9am9N6BN5zsvsbnByPR1xFlLWvaGr3UAPXvu
PhU5C8/SqeibQVkDJhvSCPFI+5ir6YvfqfDaU8N0/a0FR1oeb4bICePeSoX9moRxHG4kU956/+2x
cgRri748M6Nrpt5raSe03jA/GvfGZMTJnm4vvXnRWSzjrWNzFwEd4WQWE3cJ7VcuPXMzlf2HOanG
YTsl9OG/jWYMiCNAFZZCAkE4/bjKtV5xUS6d2Jb2PPk6HH8mQ6cD/3X7c7HPt9cxvStcGthbFcp8
vGTbygPsfAIvzGNKxCaThny2uLBWOFgwk3wRJTeybHgjhk7vZFvnQt6Wymim9z34PdwPuUt43a1X
+VN/iZbeWAweJY73Nkzmz4gQuWVTqHjWzWzUdIHjmdrY5PnDGMx+zBggxrtJu4J7xWKak/EEd6b7
RGGeddEKS+tCsM2TAZTAKgxVQW9ey+30mLeSbv2c05Tc0kFTHi2J1AqPha5PtNrokHceDTLVD4hu
v27E/5mT/nZOylPzXc3yk+fpEof9Z2yvPwjmhPH1p/4elPrvOGZycGAcCsmXOuZfg1L3HT48mhUY
5pmFfp2h/j0o9d+ZIMBtZnLovtDDsun+PSg131l0waBB03lYLNt/Nig1BJ/o+/1bBzII9Nalh8Eb
BDv8pmIw48zHRVrqpxJVatz0Aeo/bQ3lDQFYR/DOJrNM8DCzOdTtdtLoK22cujM/TxhJJNlRScmc
Cdf4hJrUr1aNmaonsv0s69Hwqa7WozQ+RJ6IHoqpd4MkcuynwbK6ywZa9LUiLDvcJlWKTLmKNfcy
QpJiBYMz+fVOgzGzb4lIO7nppPbFZN/kbWd+0EYrnE9MoybgDo7oLobUt8oHMwt790Iq0JPIbZ2x
hz2ApedT+nV4K/CRhw4yDD8l632WIxu+RLjX6maA+6B/GVN7ZNbUD4V2mZmJvdQChVujnrXtO2Lh
CycwRVllRJOHyYMB9W4VMf9SQZuktFctx5af3LZq7hwCdw7SBWAgpvRTTl2+SdwE6oveoC8baOvv
UpHczwTSXmMVCNM9/8S8nN0Uqxb01WSPx76DdYUacNMZ2uuUWRj6dVg4B3YLNorSNzdE//k4xz0g
QTQqG3ujOGbeGnpuXwKFmphi9q5xAF/ecOpXfvioSF67q107hHM5C+/Qhp2prSEb2vkpl1/lIW2Y
PqPAjjcamccBHn+Xa1APqwYp39Hxq/yEL4RBeF+MyVLZoMLK5nk8deADPewzdbxxE0fdNiWuBX0X
RkxnoFousa90i0Q3kiw/qnJN82iIAytcgp9Ake0xz4vnGhwYdgqpqXsU0/kiTBrdZA9JxcsfkxYg
yUMEVBpqSs8eO2mbETyKlDtmI0ArDnFkA0clMtBOjNdIqhZ9CvLplW3n/qaQViCa2jorO4Rwo4fl
xvFL40Dv+tZDELbxGfcGWVaNKRQAfPpWhTU+dvyO3KxOetB7NRPVkC3GTa7CgeQhr16VmntPQvOa
eLkD6qBLe4Z3oka1cpPqbKEXxESY7SyM1kc3K7cllekDIAJ0NIa7QswdbSM1datimF8gycK5cpNw
Gw7zHd10eWjaON4oMsguGuRBh5p8rW0XNhggiI7H5G/IDfGS6aqwpuRo0Urajl6VnLR8Vge94dEU
8Moe/Fm8RyaG957ImIUdqwVWl6LNK92uO9qmmR6oyj60VBPHNrGiU8NkYq1UscBp5h3jM2hFdb+1
QPRkDBjXCcgqEp80hOY1GIMgiuPPtmqeyaFKkUVUNVwTXa18q828QLe8ce33c7TkagKISGYYiam6
6xJNrhY0xooxQxggDTOueffpKQVv0zJ47OoDAo/+M0AyogNik4vDw7ZvarRoLhtkGaluXzXNoRzt
u8bMbzMvuVBGSF3a60Eq1H3idPCvpH9EpH8LF+fAQWUhc86bKOXqR+CevMF6kE2z8+bpMhXahGa+
RxdZ591mIAERe5H16JiM7ceykGuSED/nlt6uRAlQh3ZPfwe7/tKDnxv4nSNXDWNlMBbepVUXLeQq
jIM6ATPYfagGMPEz3JrakuEoWioaInJhVDGCoe6RAaKwfo8O6qNyAWE0QvePDsslDgYmZlNopufY
79J9T19lzVNh3IDVvhlSudFAoHqqKs+TZ6Wv+bKaZX3owitJsZ3UCKJvEwCYx6ru4oAvjJIGdjVG
QkhgJH6vkBV8ibvC2GOA4YiC2n5FVMIc2Awuj6hnzY1kWb/pzLHGzOb4hyx1b0OnvWEMrm9ZJrxT
lRKUE0giWp9YV0DD4JGB1Wl2WPdFD3Guy7qdzhe11aumZ6Jlx7fmNPmX7aSjbtC6tZUWLzIS0CX8
/gowAYnpGFamtHZXqpS3hAKwugASCHs93aZmRqKLVlmvsZWcMzNmd2jCAMefv0vS7j4vM2criv9h
70yW40ayLv1EKMPggANmbb2IABAjZ5EUuYGRlIh5nvH0/UGZ+ZtEqaSusl72otIqLSUGA4O733vP
+c4S3I3peFEpNTmNkF3vkbXcmyEumkwZXtrF+WyF+kHvTYvnuK/8PMumTaSPfjs2h9JKdsRCg49I
anGpa2G9G+3mDXSi6ZnN0u7VTv+EvTDlAU6ZZOS4ek9mPeIK1Izb3qnOWRs9WKm+ACNbIEquKNG2
8izFeRbOyOhVmNDGWEsrxb62W2PXxsl0O3Hr8k2FtwqswmL/BVXLYDC6jSF51RSweLocLuQ8eEOd
HqmOO98cav3UEJG4qcmWZWzulJDM5syGNN0vh6js9gDMjkMMiRU+MQF8jlIxqlR8NrNsS06ahBYj
IGf+hWNTuF+brlTsy3lRxU2UC6L+ZFNfZH2M9WkcSq9KzOi1miyxJX/gPMU1e8KY3Wti2BdBeQF7
mo01cRxPb7q7gT5oHcv8bZiKvWPPnxPo7GCOIkCVKahJYcr4NMzGAbGJ5ososHWCh83lksgkAgTM
oK5cbGjayQTJ7M+KQYZAHxpPAUTfW7pHabFBK15Unp2ulDAiUK5DZYBHWjaRBQGRqV08FvuZXA9X
07TKL1a8jR4WASoPHGPO6sIKDOU+UsZ1ex5Dt7QcZJPm5ahK/QGxRnGlhnDUXDFnIkTIjin3tkgU
+4AOdDmCDL4Xk1q9KoRRwTjN0Ub4phwNfNjfUHJClPOwZ5/VvaFz3nJluNYiSRi9GLvb1iRyvlAU
CkjlJp+j/iqd4se2MRq/J0fgiJPq0W5F9mnC5a0riF9oXA6gCjNcTcIW+1Gbg5cEPq6HDqo5GFiQ
gEUP0c4CoYfOuEq3eQopNm6HJ7iFrVeotnIBjCd9QP9Jhu7Q2u9Wb4ZuzxifdDkjeyltOd9JvK2b
tLefjJQ469zO5YOUCwjRwFK3uoyST0VYQFkYaZ46Mss3hkHUx0Qs7uhzwxJc6AbuLObfvNf8eiEV
jJcnX6omfZ3J3bt1nGJ4NNrBA/8ZXWYqTKsZOyhalUrLtzZ2KSyqVSMwDjbZqV2Wcp/0veCMUIQX
mp7tuzRAN2zKymPAUd4ijsCOD3a2v4HjZO8XadWPyuLsS2ynnwaslJgjYwdT/JLGIEu7L3Vqv7E6
Zz7CdcelhgPVmmgnC+PdrnKa2TUReRHlaLFBUFy7nW4MZMnrtF9AAegoLQzUOLpZnxMNwHnWtfM5
F6OzH0ttcmVUv2Vhrm37KYu166oatDsWyBbBWG9ksH6+ofdEEaKryEXK5tUqxRMMYeMUWlCGMs6C
D+rYGDAH7MxG1CBm4y6PDG0NCLJewSNHm3rpQmcTRGAAaZt79L1SX3dW6goTNg7Aw1H2cOBi2DqF
oV8FFCp4wEY88cExYlSfc/LYRjai6WibBxp9yVODRsIHYxPCXuUgql1w0NrmxfDQOMvB0scvjLGs
XV3Jxc2Zl3k9LALEKaVOJKjpbNgkd9y1I6nl3QY8FUbcskw2k+ifh050W30B21ZUwWocIR+xCWr2
v7TcR6LA9hlU3QadW7Y3EBpsyFAdjoU6egHi9gTTBjIhq9lllWWf4ghKd9IhV06lg8ws8rOhbm6b
aBA7VXvFcceBCT0EqZLBPV2nfJPVuhsownDJ7auw6Tcbe0iwu1lz4ck62y8Fz13eACJgsKZtS6Wo
trEYXPRFNcsJ8nQElAO67GFjw1F7Hp3ubHHA91WbS5w71f0EYtSTqoMyKCZVAXukm2g2IrqJoyHa
NkHCsazYE7PyUJbi1kFcsrNC4y0r+ntUNeaVYi03XU6dogO98vEbCAhpwHNAPW6MymwuFMjzfrMo
+gNDtxbPSZ7fT/hftvQy2erAAzKcakCmlWhDIgaqmJdLOmv5ck/YCIoodFrbuAziL2mjudokl5sF
8aY3ZdYGznS+sSY7uAfvcK6jXlw2ApF4XxfvHH7bTRq1npYs5TZSsAtMYkDq2Eb+kvX5fSOS2M1E
H/q1KBxPCA47em3DBlKSjMAHFpd5THOox2Z9adnBq0qcjuukk7UjUmi6qWekkA6EdSwGklOPVmF4
qpJLjI39pa6W27ysxy3u17Vnos6XeuIcFQzmeONLA237wADekeOZqe+Xknoj05Qn3V5ewgpCotb2
Z8pcuLpJirJmOQAAGjxUabsselfsGpCg1apnrU2qfZ0214AnT8UUsTxGNe5NvL9+VVHeIqYzdgZU
EL2E9G0kyWn1UHFOUI9qat+bMjI2Rry8TLJ/C/rwlUxgnp/SuOm7C1kG9+WwdKszKnxWCHxASZsd
unhZtqEhz4tjf7ar0m0cp9yBYi83eghaNAiwYSiFqp2FqG6SkdOZ0iYqYb9LS2aFHaqXaVCS9Lwo
170FGY2sjGlhS0jwH+jsBDXSgyryZ9tuDw1P8PPcRF+NdOQZCcZ5Exl622xGkXXDJjLzp6xM8tKL
Yy2/ZMuClziVBIlu27KRLmmCxc3Y6d1+APm2JbYj3SWxEjbbSm/UiPwQhr76qCHTo/lJkVPV92Nv
ZzQ6o+HAqTo9ODIqdsIphA8dNTyNam/5TdF/mpsFRTUmNyxByXVBQt+7Gbf9aYli61gZdrPXszk9
9mUw++Yomk/4HkqiRvQXavjkIi1IPAhC9WpZwmE7tGVI/og0tj0K9gtaxsKrl2naGeWEZGigWhqk
UPyOqYbbAGgJDBwnQ2EIN0Q3uCHaBP8gpGCX3obCeEu9CkWPvLhKDE+PsuDKQia8l9n8aue04XNd
ItrNuGIcai+KPiv2TTIfzGZAtjjiXM8x5ZdtBMc5dZ4dVY3d2pboPvMIUW5lkrTAudIdU35864y0
EymyrInjHlW/L2Ci0hnQt8xQEh/PV3bg3HiACIFSmwBsn+UKICkdd269WXhZGu+SCDwtCT+3GN3F
jlKYjosxJU9gnxxO0kJNL9iq2YVGqoVLsGOnoi3sDYRl4eqBNEkDwBFCy3tTanp9gvyobjB5xPs2
Fdq2WRn/KAnVU5fW3bEtjfd66S9mZFibtbbQl/hSY3X3oNbm10nDbcTEweiZEBE8xeAEUJVtsIN3
LnZk5TSK5Br3ur7BTXkRWhISmNPuOF/X22l1IbXT5BeaugtH+h1ZZ1LLmNHs9ykTBVKMEM3G3del
rFASdhcz/ftNMwd0uMk6CCATMs/ADqNA0Bi7iK+X0a4xWuxzE6synuR9VGbowdPK5NAyH0feVHi3
tNrVvmONxDDucgB8HWTyGkvzYIv6ekJ5fYiB7ruUkCeW6IcqGApf9JNHqcWTTJcfoFc7bngbgDxo
Pe7BaaSNsrDp0vNFta0BAlIOdtJ7y2Cl27rWClKbo6V4rIVC22QcR9vX6TGzdt7qczjzjYbOS62R
ysset2FDOdgpKikTFfAhjSI1iMdjZNO/NkXxWgACuUlg43ONzB0pPpGL4nC5R1FxLRenc6dKAzPX
qj4ANLkRTZNY5Nebimtlct5Q4CSfQER+tbX6sl30E/HCLwRo0xV/6bR813f2ezPMGBDtePbACCRb
kPhuneCdTKqEYJzhndCNFKBG+hwRjurVa+sfSBIoVRCG2WLTK1ngTLhFQS8g0ojhZNV6hkB7DVwS
HG3bN9aEzFfIq7wn2kDhTE9QZAiJfRwoygfQiPwhdnIE7zn6z6oG5jit8PhOMte3TiAZT41qbq1k
YnYzga/36eKgwMl6LPiLJmt26Lnuz0yUm51o9cyBfSSaQ5zVDEBY1boNs8PGzDka1xGaXk7k3SdF
WHnr5zZqT79R0rHZGozYypNFjQD9sdZ7rPFkstYg47lGZlDRc+iVWT33WGBe23SSaXcOcJLRsfhL
9/P/ul+/+1pevuRf2/+1/uA3Dhesc1H3v3/8VxBaf3/u2v3+4V+8bx7xm/5rM99+bfuMv/qXpHP9
k/+3//Fvp/kfOvHIKFbR2b93LB2QvRMT0v7gXP/rL/3TiJf0zdHpMaSm443DiJ/3j2NJgzG2Wsfx
tn9rtuN4/qcRr3/Dj6nIHSy5eonk/zTiIZM5lpTkbDnWN5yZ/p84lpgE/NiHR5qiSwMLlEpwrgnQ
jE/6fpQdW8xzMq2NjhPua3pOFYgIM5l5gmtJt2yeNOGuWN07hM90aToyaIKtOtjmBFisK+s93ukg
2NplZh2XRYrAy4aSVL6OAdFND71S7CBtzcpN6iTNY01KuknMgwGRHk8RL9Wgt8M5G3MGgBlILH3T
5+oiNpTZ1tlJLAmxCozmYdGWTmyKBOXaQsha4w0YOqOtMZbBsW0DusXCVupXJ5nlmw0X1+3gk3qw
HgnDIV+ga7ezjZsZsNYo9LOjsx63Tm5djAKvYz70t22mKz5SegN3SzaoVAmWFt9VSTLfTJHaXaJr
zm/zRJk4s0+lEm0TeyIYpTDVkJIqqW4zsxp2KyjZ08in2Icjcle9auKTFtm7KcZ+sInKuPTNwrSY
OkYpF5M5vIZfJah90Un9MWOfwofRZHca7o61O/wcstBdmeXsuOSeGtc9h+3DUM5oszX9OrJgnJqF
JT1lxhc8wYS+NqSSXRrFeGuqNHzwyDcEZ00yerPg1OyE5MyKIxtSSZ5D9AeZAmYVVdcG2mx4wVxV
XI5RQcQTx7z+TAVUs2ReBlWTvzNucPwhFbPfmrHNLiDbW5Rgb2aATV0LtGBrKRz6rJZ/AOd5ZNBI
3hWnhW2VmTD7yYOVOInvkgaZvTE508lAZXMdM6C4qVLCqnQjejFLixFJOJ2yFalOwEwCLDQQm8aq
lJuhnPK7rOGEUKRZe4mtPkIXTvkROOkNMV+EVtDLosqI2/t0WtDBtvp0Ocdkw1X4nT3N5DdV0BS4
6hCEnxZbAk7IGJv2jG9Lhx+bJNCyqko7GVGtHme1/5Lx5xluk/YhB6Rz7jwFzq0Eo3lDBY9FhOFF
sKnCZbkUVK1k5w7KLlWncrcofXGr6jzRTIW7s54KcZrZQKrGoCHAY39Rsik+4dQxY3ziXYTBPdKo
uNKspqcxCLdO03HXJ0HoK3V/Qh/VElBpXQwDRg5gxsUqsQGLZTNd3xtFRnQIjojBnYDpbnoM5Vtr
6R4UUsUi8lbYK1U/IAJmcCZKyeLzPHLejYzmSsE7rM2N4zqZuNVqNUMbWr21lZSHPCkfZgOFIfPo
55xIQT+NUbBs85joJzESqbTeqfkLESsVB7auYhCsPop+HRHNTrCvQFNcjDYtuaCvQjTz4onFsL3S
Aen5Sgs8OktD8zDjgXhg/DdupwSrfB40+OwN1KmJcpRBZG6CWH+ivVt7vcwpw2WtH5IWJk187nLg
u3WHo6kgUyigMkEmSmdO5C6sPoBnYxX7KSF2W5Em7a0dGNlNZZvhYUi4zPOS4gZzrOkmn7JlV3SQ
x6qqanYL5eGFaIbj3BiMv2YRMFHU2vFmFN0DASzKXiGN9HIUWCN4wcpWjOodvTmRcRDRGj25JoDO
yM+oLy/zxn4t6xIju7U4nxID6rzQ0dbQ/QiuwQ/FV2bUvhSiAgGJTBhurfZiVYNJHBmngOcWZOFO
hUPkMiLQT2FW5L6qmzzSapjReBSZl5HhdT2z7G6iifUuK5uy3Mpifl56Gs8Q0oItDvvuHM/T/OzM
E4VHHqv1Xd1Md4UK3DCE3oR5KBLOZnCyvroO8TYeDJD+7Y5ePn39zBxUwOkJ1pt0CMpNXHSZWxJa
d9sl8r0qVY6F+qT5Y2RnuM1tDZqUYnWc7Ek74Vgr4rwnFokoV7INAfgreNuixaeTTPxbVE+84shQ
aB0/ROT+amI/D8W3aIioZ29R6rdUSUqKRgFd0KNA1q2rFFVLv0morPa0C5PlPInGukHwW94ZdHck
bjQevUPTDebnVoubY7TkM52LxTBfO57+eKv1Ne0nTQmkwMdZyVskfAw2AlASx1JX7WM9g6vvnKSg
v1p3B+YS4VWU9dkd0deU3zRe5S5KAx5cZxmjp8oWrTfoIt9rnHlekDOq1Gh2A2o9nDtxDo1GiwnT
qSR8qrEPDkNFT3Q01h6CMS1Q8Fja3wkLUMcNyv/xgoN8i2dNr1VXWjMkzgUXfrhJzN4ADzkt/SMB
AfVL3ajxE3tySKGR9xetseRXwWA676sjB5p7Fhi3JHUPjwqGvctclQepWdnXPDesL2bhmFiIIoNe
RG8OmRc6Ij6YAJdzVltsE5DH0X80NsfcgKu4wclpP/ScLc+Z1WZfiHihl5X3Om0azPXjDQAl64F9
xPFQWIV+P886iTNSVsFWS7UoPDTxNL2lcewIFiOsn05aDNeTZDAPKDFSruPEaquNbuTNU4JS5dLI
qhCxfNAJudVx/R8cgiO+iK5Ob6uxuMvabCQnGurpIUXM5mppxMtKukp9tdQGI5p2bAkA1ts4AFOG
ZPWiIgTmyRzn8SvAxPoZHe3gF0rikMwSOnQ1p3pWjo2WDNeFyXqzMdpGeaP1017NTUEoioEYdN/L
GVeQVMbq2QknJkXzEkCT1BhZuUmc1DMk/Tx5pA8tBMIho7tFNoMkTpkM2lCQKw+8czESP12tZgIr
pxpZX+R4hmzUJ+yAgfCKWE0nVxsUcwdnIb4leELdkRQgiWfrscMR5JDsWJ6ZwZjakMO80+UZOGN9
1KLOAu4N8XAeCDfIdB64Vae3neyGjgSdMAoTnbzGqHAgobbVjda3Ha1J0zkzp0LCIIOSOo2WOJIC
OmqbPCuap7RJKG/ikJqPmqYtP6ezXhVeJxxUCVVSL18tDlAXgTpWLiLxVxFGzj19l/wF62gJum4F
wbPEM22aGWAp29FJWRHNaVYPMWnYF84i5POAhGxfRdUcbvXQXAo0ILPxKhEInLpAMx7IRyI+wM6N
SaATGFABl3q5D+2J/5sueI/3iRHNpFUE9bCd9Eh7IapAJ47AJDJKBN2N6XSgbBIStZ/6hQOkF6pj
z7OktgR/FlL74tR6TZxUboXKkfFw8Dl2uuJ+BpHY+kYRTae+7efdkDBVh7azGr+lkR6SML2GxweI
tJCX4Ty4ZQTJh1Qhb7R7ciqIXL3Bt0MYjiQINXRyGbvAEPUrK+NsaDMo39WAZejhNoN4dUCyWggC
qvChECRgMNkdGYlpKGHmrdaic3CyMLxsOx3eir5AcgWzv1uE2blLZWR+r6r9WaP4tfom/xoxEm22
cW/JrxaatWgztEUEMbNr7kOEaq+WKAMfWgjgW+7m0m7ppPcXkT4hluSY1aIJM0H+xE2YAD9JBeMU
1RmKTbP+o1KijKXFGC/KoI4es2DKPsWEnezU2CQDXgv6c1ORVccDTv88bXJnG6qcEXPqYagbSusX
Tc0cOnYYvxZ6mH5ubak16NXGISJxwCQMgZGy5dXBspxWIfhxxD135htmZ13E8VuwxB3ZqV23z6ua
RCBnVUlmIbThdHmsUJEiL9K15iU0anlt1LXyVVPj5vD/9Wrfau0/VclI8n+rV/M5cMRfflCraX/9
nX+KZPVf/AjV1MB3iVV2RiX8d5Fsy39ZLBWmg6NEw+eB7uyfItnQ4Lutgln0YwZSMgOh/t9qNV38
CwUbrgRbxR1EEfIfqdU+Ss1xVKzTKfDcq7lCXcV535fI4TipCw3yfq8TFthxZHXQjRKv65xFz6F8
I82mOMOKgXDuRBidvuso/ILM8UHFb6o6Zg66+Zw3kPD/hH0jhmthsj11u7HXBxKHcsvTYj2DIhzn
+//io5zVZSQFXYePSd6NkQwaBqNuJzRMapiOOYa0EF3pbtT/xbfiUgJkgdlnYbj48Zou2pSSVySg
dk5TDLV0qd0Gnz2pRbL/6738tz5ewC/fKw2/XcDVfSNUg4fiJ4PfNHR9mplcQCcOON/O+g1TSOt9
GiyXaXyypSRWSEhhpkvDr/zPbCt/fzh0wPUphk7z4Xt2mEIDo+o6og6EtUKoIjqWov6DD+7nZ8TU
eS7pCgmLXtNHH1QLaKod6qAHEsqckmezaLuNOdVy8JIq/6PxZ+0Jfee94EtBzeDd0g1iSplhfHDI
mPVAqY7SbxfOFlVK2nyVhv5uhzhYtCw/WcRI/dVb/Lf3cP2JHz9Rx1qGixGdK1TxHx+XIAIDi+eh
X/nGJtA+DL1sQKX3++d/vRk/fYrALmMzK0XmuF7m7+xkAEI1ooPSfmfEw8wxTzmHCoc+xK3gH1A5
//7TfnUV9e8+7cOjQasurEP07dD9AH4F4MHCIWcKnaTU0s6qAUzT199/5Efjyrc7Z0vMWgb9Qx7I
D0vZHLEDj9SwOy2yxBWQ9uwhJLYZd8UCL7UM8QTUt3KYbUbFov1idRRBxAPu+7Apd0PvDF4/6SOz
JVm9TZOhHGYM5hs96Oq7NYWd7MOQU369/GFh0n5x/w26oKpmmSiGf3ri7Da0IPnyGsUjUTc48GF6
bWCYDR5Z3iojMyY2lV2O6H/SytNBIT+ri5yuSRqrLiUl3zasQudKs43wDy+4+ctfjfV5fcNN/vfh
ZUiczEoXM+t2hOaQGxWZLucrQjdtC2BMHbb3U2wQD0s7kIIZ7O9xKpLm3AYkodCiYPg5ECaZipbz
PPlGG0OrAjcobHU9Cc2nsNebS91alAPMHmiQw5o9IBHG1MRBP/RjrDx0BJBuHQMNViMU6RuGTs1v
NLbXl9OxSxnWE/DWb+ncUtpk5ikS6X0/2u0lrTwcMQYohsboiQhTuquSY+ce2dRKiCFlCdtWcFaj
WX2EjDLs8Dgo5N7P7+ls3HbQR6hxQojPVtRd8ZML//dP688vCKZsDga89WLteX94WElJNHtzXG96
G10qKWfo2FYPWjx96pdgFd/k2n/8SvKJeKYxM5oY2z/6iR00DtAk0A02QUBwmvAyLXxjZnxuDAQR
JBx9/v03/Hndtlc+LewAjS7TT3bNNuT4zL3pdslMBK4+iPEQlqPhMf+Z3d9/1M+PKX5G3dJV7OBY
KD9m1YTU9gkiOnZBezBPdFS0Qzn28g8X8JefIqyVTmsYGAk+3LJcDZS8G7mACnFPWCKlo+xpstjX
v/8yGgfCDys13wZXLbAyqUm2ox9X6jRWFs2qmNVOk1a6AOgT35ry0LXaotwIsH8cKXjwVWmEx8Z+
bPRwV4o0/tOyZPzi1+AIo9HPMjG8fxuufLdh1HVJnvcgW9TWmfSglGV+MCadj8KODrkhFnEAkO14
jVp+zcpR3qZdMu5CUx0u8mWB0JiiRPr9pdF/+TtBLqGRCtcYqsGPlyYUikJEnNHuCF8rDmpjeo7a
E+ZLtsZlQFgDtoMey6DJq5wBv7rq1yQrKyb4y7GL0pUFemNtGi5heCHIHp8Z5OvbOu6qu7nosTx1
2BBxco3HYiaeXO3+5Cr+9Rf4Rh/mSM/7v9777y5qoDVOPtsjF5UqnilD5fejCO8jVrEtQ6nEDVpN
peS2OnasJj/O0fJix/JT26AT7iuanXQ5Bi9SmUKXsKg+2QB6UeAXR8OOHH+sGGijeFDYK7rMb2Ki
Cn9/C755V348R2CR+e4bfHg6x44k0RAj/g4JUngMFqcg9G4q3ERR3S6muW305E0niXowkGgymUb+
9PtfwfjlUwCfYx0w6pr8+LrjdBDjbPbtmudMW76HtPvKsepaipYGsaN+KbNhepS6Fr21wHX6Idwm
pU5LYO32D0gDdRVeZ4PjlwxgbaQhpPcVgj1V3U0m/UyRhNrXudA0lkp5R/vDM+EXuSiNwcXB0tIG
Uz0rJoK6pSxf5KDeWWB8tqHQ+m01Oq35h2v+89ENOxPoaAam4B+pln58aHB1S+yfLAh1kj0WwU7S
33eVhdSUcsHP8vur+4tl2+IMTOUpJD/4I5ikhXxSNCw6uyos3p3YpiWokV1EQ/ZPvmr75wWGT1p5
GkJYdMA+vMzAqnvsqCZPUhN+Iuc6fMQ1i98xn6kmzDklPke1FPsYWNqfiNy/2H0tFSi1NGg1qz/h
Q7owrknpRmRLp/Mp6Oy1RXuriuA9k90rJa/1hw3q29nzw1sDuFN36ChTcP/k8CdzuJ3imEeWMry4
7Q3OPTNqzbmIhq0xLF/VIP+E55W581xxuBF2jN4qxMLMaeX39/eXD5NJC4nBvYRN8aHaiPHFmhEC
8h3mkM5V13Y9AvEI4FkZbs0oef/9x/1i0ySfDOnMSqH52advOQmgY/qpu3lupl1YMUldejv6Q434
y+sLhgKUyHp50Wj/+IokrRaWmqjaHTVygwtlIoW4ILDQCsiLGluDt3MgGViZ64w8hTDf0g3IvGlQ
TgvJqX94X38uym1w/ZyWYfPDNfn4vo5zb5IAgWfewNDh4QsO/bZZLuaBri/aZWVbtXmxi2QHeC5l
5PP7K/4RNk8dZLMuWlxszu02dscfrwXwaWK5C7XZzaDeXnFEKOaGTOHuqo01JDejVVoWwyp+AIxi
B6fvYNWZic+fSBJkNjJKt0BRx4shMhgI6F3Xa1scJu2X3/+ev1hobAA3cGlVyTnnGx3mu60wUpja
Mt+vd2jyEObDJPREC1VhVWH84ZL84qMIToQyo0racFydH68I+vO2qhtZ7zBg5++CKcPNUkRMPxRL
/S++FmdQE1fq2lL7aVXDcA4DFTXbjqi45gaCheWXswxOSbN6Xv9HjnP91+rxG4bbep/5JNoiHBEl
Ta0Pzzx98TApez4pNtTQDfBr3OVhrXvsbmANplzQYY/mPywfv7yU1NfEVViaAF/146UMQ7XonMis
d7OuDdsc8jqZELjAGpUZ2e+/HyAPftiHVZOThuoAqZM2Dr4PT7KdirIPcYrvEI+poGyIRKLRH4lx
cUnigvhpNa3uWpzJs21tDKPiUzmiFlxQqeY3uW3ycjHWXJxD0M7Zg04GXeQ2RYqjqspWKwfmv+iF
6KDVnmqbrR9G2QoJL9ZMpoKvhAbaKm3bdQYTj/gIFGo+faONk+MgF68krzlhZBBhWe91aAqZQIrh
AzJC4UKSXaR/Bvga58wlaJYAj6WCiU6gRIwAhWzaRPdtVmrzISvoru0i5MHCU9RKA6kzTcqu7dOh
vTQxv2CA6/o5uGEEleF67G1l9HOk6inmWsGM0S3SQYQXtmSoh+fEKBO/N+vsbgBDiBi/UMq91kD5
28xhozcIsOOHvIW1s5l6USYH/HxhtbV7lNX+nK7Y3ryai+acDJST8dZymF7v2paJljsN5jyBhp0D
9cR0I1DpO+QVyoKcedtmiMmUfJGEt81M2bppu9iibO4qM2aYXHZtMl+jjR3uilg0nTcrtSNv1TK3
Qw+gfdgfOMRO2FsmJ/bxcKCgEqv6ZNu2ibMrGrYoLwvW9p+q6A4xhq1p35MAnG2nLEf70woC5Ahf
q8x9bvc39Hn9fjCrx6DSs89Mv9XbrrDGTZDDjFPWHAOjdq76bMYb1/pTJIvbQNJEFVHopQtoLV2k
o5s66OvDfjgaIM22OllkSWoRoNXrgdsnk+FDhPoiYK56A0Hf/A6N3FntqHqMmi1E2QuizBHFd1I4
4Qnf5/QqOwANAtrjppDDy1JbMO6ZkG8G0obgOzyoqoWrzaqvTSdvPA0S/jXzJ3giEDdOdp5FF8bI
/aBawD4bBw8TQ/+dqWg3cQwhCpBycAgckaI3SXsOFa3cZuwSbttiSyCI+ACqEo7oMhPZu6RX3/TA
o2iOKTAZd1HT2ps6ZB8JNGhcIITrjShiY+7sdWCL21yJMEKPNgaFpSFQTel6N9BnfbdwdL0Nwqx6
LmxU/0WECnzuagvJTte8W0qNv6fDuGLTsN7JsjQPTeagVSWk5GCoMfbuWdoeTYqjrk0+o0LNT835
c6729eciDvbSFHdxP38G4Vh4o+rQqOuDzzlBBA1vYG4fhl6SIaXUaJRN5VPq2IjnAiN2rbC0PTVh
vpiN9bIRiYNqgLrhNm5wjdVhQ+x5T+oc5rJzNweSrLE1F08BU1CP1d42uniPyirfF7k9vIuWgPQ5
JnggddMh7paZPJMa/Rqlua42UGZLBqok2MAg3ug8PI+5rhoYl2rqCDZTFgnCNManimt/CeYUVfnK
fbVT7UDyy+wpZVf6lrbgASWSHOoXlzv4K6oEPGA4tk8kO6wxJjPKMUJNljXgBOSuDw6LzBNF53fe
yTUUBRdKWu2NNNN7F52GHDZzqUn7rCBdQWgubTzZ2TyYypH2rMoUtKzjfYPuH5s44ZzuYufDp4iu
/rWeJfonPHhpfBgTq/FMJ64vtVG3/RK8LWaGmmZchNbt1VIDzpP0dytPLmp2qthk3zB7hxY6nrDc
JiMw6/M0tdadAGnz7tDcB3ANPJ7iOxhUd5nt6Z45U/7eVAAgN3Peas/FBMSVEs28cgodbqhTgJ6M
2nnXcWL5ZBNO+DS0/BwA1pNXdnp9XEBOb79xTnRhtI904RiDJADL/G7oeRIiw6k/R6Fdv+FgT324
xvVnhFfxPsHCn2H461IfTVn7aJY1gjNJPq0LmyvvsE22vBzoKTGbqoIYUgvNJyhn49DXJoGFtJA9
qlKn8VPqppyZLTbwTReHw0MdjLBzbcz09sYJxwCbmypqbGCMBonqjLD7jawjR6JMoztEUUivZNPr
fsvlVB4QM/AVQfQ6EcD8hV/VSoeHQZ/68SIMgvAqtkECkl2zXJSdbZ9FBLuvIrpjJ9TYuhs6HfwC
J5H6aFVRdJWMbfVM6073aJyZV2HDq+oVYMX9BUW3P5YToe6gAcKrDPC53OINMK94iWpeKu4uTfj6
mOaOuJJRVL02Q9j8H/bObEluI9uyv3J/ADLHDLzGHJHzTPIFllSSGB2TY/76uzxSVaJSatLKul/a
rB6kMisxGUiEw3H8nL3XvnOW1nxUKfc7zXJyPudy3gcJNxXF2nyBNwcppNvWX119wlyX3qKd502W
7rmz6cGdSFv0DLD2Zus0J3zV4eUyqBo5U91+GoDxwt72m98rDTtCipdwW5sSDkBMN2Lfh516wwXs
3jhLY4wkmIbxzZS6IKZHT8r5bclsB7tfbY02hjGIL9F8afJarjdjmJFTmgQNUrEywRUS9H2E9bwS
5mMNuPkmdTEZ1V5CBAqs8y9e7OUb4nAR1lvGEmFXDigiUS1Z27gLGlR1ItrERj9ctJJfHgX19ISk
in0xjtKDXfPTtTDimz4k9AWhnEsFjn+UiYXdFMc2j2BZdeQVZZs0HzEUyo4/EA0AEuN4LDoIyDXS
sIXnnDZWqV5I8Jy/k64OKiPGAh1Fc4Hvt9OrvE+wBdaghR5STDHPTgXAgmB3LhKHBsSdrq1fbQzz
D0a4oH+uyzG5mT1ZmivllO2nAnvPbeCp/lkQlQMtna/bIvLy0s3M6L6Bg3U0c8T6IQQJNPmgTm4c
xV0LsmS+FbExfxdLlRI06rjliqZ9dG/JzDk2IikvPXvkb6wWWFOmmJ7AL6q3ZRwcAxgkLfGtIZP5
u09CTLmO+gRRHv0WLFUkJBIX5BkAvNjJ0VesU8OL7p2EI9cKblMzH+UweCgrelbSglOdrddzWGns
WckNaSiVuZaImG8NO6OJO8wF37VQMD+Onl0F5ZoE5O8VxEXyOIXM1o0cm+8YU81nJwYlNYBe+eYN
Wd+D35+aO3aL5XtlZXW79qwShnaLfu0bjtQFYSe0+oNR19wWjze52osxR/mhw8keF6sw7sNOsJv5
HhFFddDcdRGO676x6usOYfTniTTSO7ML4pvIa0A4hqSxpiqwUYcmAObngOe7NOLupUlTEnVbhFvs
8RVupWMFKfM7FbV/xZk42tV9hFMTLYFP37SzewbCdvBlgRp8Hck63g9FMRwwX/DV8Nq8tFsnR+ZI
fsOt56h6V5eOemrrAV/pknzv4or/S6Ek3URDbX91w9iFYQ6uq3Ywj1n2RGTrYHvIxetxxUTT2eRd
y3PY2XK+N7GC3lKEjNDis+jZKmIHK0v10IXOFSJYjaLHxxV1LZSrPsyuG/o/cB6GUyZB5dQQEW7E
KGHI+0ROaJDEHg6ZcTV5Rn1TYgl5QAleHcMp7WM2XQlDv2TY2MC6O7ppdxrmGWE4z+aViMf2klzq
8hQncMAp9SkBQ8Z/tFBfQ2wpx9wvYaKRW/w2FM6pSYXJlhbwL1thiPHMej11zgXuMeeFeltg9Jyq
r+Go50xVt0voLB+bqPKZliUUpCD/5xfMSvE9xNNx50/1wauKZhPiho5h11WHYFxe6f/Jz7n0FzKK
Km4S+WsxGz0nnLU/z3i3szxXx9wQNppBQ9zk0ql35HIw+AK4sKFCHW8deFx7XJTqoW9wm9tjGN/3
ig/p3ci/7QXMOhrT84pDqfOKd9t79lRXHNLUf54ygQUJ2zJ1IKUcQtqZhLp0TK7SgMYNrrVjZC/m
10RE4w7xl9gTbku6UEosF94hg25v0q3I7Ai3MdjzC4oL5yVz3D2okmrH48QGXGWcTmOvCdF4heH3
Ie+tl6l2zOtQhguqBek81njIgP6Hzs5l77qQkULE7fr+3TzwLbmDmpqdT124arsWHwTB2d8WRk3I
4GLS7JqMZUDsLFQBDA1Esdc1Pl8yHxS+N/T0DBBWJAJb6973KOgJv3vNCLc+kY+C+70pyGdyjMtq
JtF8EdYLXBVJVkOzSzXcb8WMjYIM4Lt03OipyCvKDCSWOVtghsm6S+8Dgeswh69+ocA6ryORbBNX
4/vt1r2RtYt8ORlhmACrXY7zXOn0QYPXjoR0xgNHPF8dT9lNgdAP9FO2YJlrkWbiqiNjDmIIHLer
MOqyT9JyvD3oSp3xN0FYbKAFtyuIEtNtiHL2cqaZzanOH8ghwGuQn0LgxfcuIWlt5k+HaOgQ8Kn8
quBbvlDl6LPrV2SUMeCBPaG6S/q+M5aH7EBESvgJ8tSKc85rS/bMWmKCWAMiHNaZDwsPxkNnfppm
PF6V5X81F+9bBLfpCxVr8aUArM+mpYwnv3CNnT308bbze3k3e1QsBQGFDL1h463jKUqgIojpMFhy
SE+GXY1gJn2h/AO+RRx4OGyqG2OM4dWVs1/d0L7Rtm7yJCrGAAWbUGXCoZUyK+/wScs73OJ4UdKZ
DTRLxu6tUBaBiSpL3ppIwN+xDP7CBhXAyW2z6mF28AB+aql4+N5SDjkSkjtvCQPwZ1EHvFFAOH7m
bUnvbIEVSAgcDckjzm/rkfqYk2mO0PwU55N6k3nVvWE60ZzUmVDE3NGRZmrpoi9CZSYJgS1vejAm
0y3YregL2dkcwp0oxUteL5F6Iw0NC4e1DKGPj9JFDdxMbAwqmcYKdk83VDsnHOlo9FPC8kisngIH
Xnv1kBA351JjVtEX13T5mbCe4Ab6eEXdDVwyllFpz12+GRRXuc1c5FIaZcBvpTFQcpWlTqku0sXt
ODeKciCEY6xH8skoXvmbF4NE6KMz0n7coKufjb0x6xKgY0JKSMkkw8ssEU658VpoYeviDAkzFl51
a1Tw0ZehHaApxD2s4lUUu+SV9T2fSnwLZNPRscMv7zfTBf7Rr2zGkykmdRJx1r65kEXNeaLaY/yK
13bjKWAc56aAbTrlg4t+rNwXaUa7B2UBivQS2/ehNukC3QBDR8bfuYt7MUMFfCAFKq/5Cpm3kv7Y
6Pw136Uf0tYizy4UKoZhL3HOJ/BXuuH74NEbXfWWWydXnmEmj/k8WPuyL8sXaYb+HcwEJNl1HYjH
ManVfJhow0c3gKQm9HUDQRq02h2uOi0jvjxE76XB/K9y8ZqIlGeX3n8yb+jLcBcHo+PPLyV065TT
S7p6j6xSg/qWZior9mHfNgwwQi20BslvTetC8PysgK6JBSaydE5jqnCysg6p6NzEqbOj8FqaKKQa
FRmbC1wuHnWwt/wsPsqJBB0BPrEEDAb7YAE5d5MMtlg3uoQsiFLpIFFYyZOZCWsLb0GcmEnDyJe9
fScRKV+iZUqflyUZn0YMRO9t9f/XHkyS1tpKVd+7v7ouz07KPy2Z/x85NRF7ao3Av1vDf2MmwiXt
kv9Zs/Pi2KSJ/O3fScN//OgfUlTf/Y1pgDZdeloBQjHxpxTV+c22NEuRNrken9i0yP/wa2LK1HIE
+p+B1qtYHj/1hxTVtn/jj5I/Z2mXJT1K+z/xa/riQ3MZ765j2YTyIgUN0L36uh/8w0jAz6dGtgUv
HMCbrGQzzBOYqiqmX2YNbThtaSARFhsIP4GOgnvbOZZWGcIQWBQHBWvEkbyzl0nm28qt4uZg0F4d
tZG5lGIlEA68ydQNLueIkA5cFOY1z55z7Jyed8tskUMGBcU+DqnJGHLMCkDP51qVAMngkni06nOp
gvpzTXwqJs1M6dNlaQaXZmI5r3iSzWsZapZbRe/SI5PeCuq9xfbRblVu6B85027zLJ1vraZD4oTu
Atc1x0Fa0SqY7mNgL88yNaf7NqOlEOUabGzX9D9uYmxV1akiACrA8O6rNxVw1MIwxbvwHGlnluf4
Jv0+mcHc9EDLQn6NOnRaiLdWDKTbtM1H4ZiEoWkiblUZ/cFmyvO0jLzaShuQs7IFlQQ+bPM6tnQq
X+3jYnmPyCInDPqyH/Iqh+SzqLesTfWb5Bz7pAqStSJiAlaIU/hjDtqVC6KN3dc55udWfcwFuObI
1Y5wd26FTQxcFiUYJ3vbo1fmhRO/taPh4kFuI+KgFo1WYeGSVdWPwr72sFmRfeUn1zZ+qcsAei9a
vRSMUJQOiA1gHxONx8+8R4YwVSLqRU4SYizrmjv8/oUWIgYNHSOXfbZ6/Q0PMydFvlKlPnmcm6bL
sY54DU2QjOVGMA9P7wwO8ugWIQvQphrIkV8FShcbCBxhwY/E/ID5OHOEx9mhM+QbHJ72TSddGFVU
BOKl9RQwXEJ4DXgn4/I9iXTYlxjK8HkuxvtuUe6OYTD4L0iYgCUtleHJdDCwwMlhYGhK67F0WIDY
w/SqpZSma4Woc0eKKn/TEln8208iri3Ri6ij6YiHVgfq+d3AarBaxTcb2h3pgecUPfzZvXNFyJIO
4YkVi8+wKCaiweLR88e6e/MpL+Kt0JF+ydjwEPrhxBdc8YKDkhzGwIvzrC7nE5NWkO95CDhjSzeJ
9WbyWF5WNbqwAwxO+2hkA3XQDEya3i4+kmUl82iCNYZKmWJTsmIibDpv0+TwkeWCtmQ16HUy64Kr
118RjVj7KF30PYGpi6quEemeACDCwKis9vMw4MpyzPpzW3OyPC9hpg7c31xVF5V+2DO9SCOPAMTR
7rkloxXPt2e+v1wsSO40fwA9eU74bFt6Lqq5wTYG34AF0/tkuBW0H1gB+pHoCzprVJfcPABjfNkM
wY8pzsB3Hn7j1qCFvd4D7YwL5xkn2QDdkcKzWmUN8+eCnEW4gJift4sVIEhP3HFAjiL5dQQU6/cs
wkbocEqEKSwwwya3UuXA1CA3OebjYHX81jC8Ld15tsmrqkI8mQVtswYYE8dfHc5T0UiDomUELcgd
XyX2bXbmpButmtlPqYo2AsT/AXa02AHJDC9dkj439pgYLZSanN/Xntp43C0UsaQL81AwE26lTpCz
2bGkVY3J/aym+irOiEQ5l9r2zLOch2zPAapKWKFmwd9z7jDkOSaCrCMpTojIfOzcuucOAty8r1no
6cpK8uZzLqLmQJBxvI+6hFxD2nXXXl6QbhckWbs8KEIBnMPUs0XaC78wOc6sKCOkhMYPZpiP1PZL
fYorn8OaXTIyOcmIRmMmaBj0DsaZNUzW9lCkOkgiJbZmSz+QNcWEgwUO6p6vtVVEWwrilWhKoAV6
JJ+LsEB3HokGpqzFNiYq1oupOlKfdLjUCPbNW0mvMa9THSEopcn10LhgKDCEeuVAgKpmrNA0W7F/
UeLHOf2xNHFZ3borhLIxfIaJZWYXAELbQ2/6jD3Pa96xMAWuRcfvDAFKr3+Or+Z1nw7EArgmWTu2
0K8R5NZNdzfQi552gvKvWLWq45SV2Ho9hjO877oJwmcDHyWnj/OWhnoixXLrjywlNwra/pgFBCUD
P3TGdlubhnnreDxdBe6QbN2P3F6beMDzEyeHwHkey24y11PjtsnuvLOSggXiHb9s82ymYICex5iA
uRd31NEQhaN3KXMgl8RJOvc11LlZWd/IOzPpLZICyzd8aJhbazz/q6DBHADDLGYHDouFGJjFZSMr
qB+0ezaoCTNOktJMbqw5mQ9sP7YcQSFAUuGIATvMJEB0CS8kc0M6tn40xdySNCzulqz4lom08IM1
GDGsaDInyaBzJV9RKXhq8n5ir+WZBH3CFkMPcrTcjDNH671VpXyuYrM9hdHUY2lF1DdRh9jtI5aX
I1Jj7i6QTcxic1zDYuyDW7P0RcSzO9g7cP0gSU2zu6YVw+G7L2LO4nHylPqNyxG8jL40HYMEq2ou
lQjdddv5a+FnPAMwJExpjIeum48q6WtQnSEHSZ2uWq2ZvLyUTb+ra9XsDM8Pb2t8/JmEL2ohR3yZ
vaI2dMik9NAAm5VkV2WKaDuet1ls0TPHFTUxAZ5FnrSvOhDSXuNk67qy8P2aOIpXqVNDDiUse5eX
1hAC5l12oofC44KWBh3oj/MAz7UGJTR7nJ0OIcsS+Q1EmYnbn4QXHdrRm2Dq/BNjXV5z6dQc0skA
UidH88kxh+rKEF55w4QsOPlWxOo1HYqSJKi2cZDVyYp2NJk7ud9fMC8UVwhhaYgpw51eC8bZT7Mv
n6DUN8Vl0SjnrsnhxHKaGoM1I4pwFwz28F0BBfiaBISnM9aGssci2zZgM6FfzS1IzCw8iKEZNvPU
QVgMangcjpNx+rNVdhUw9p+vuF/eG7z8kpHJGPEeTwXhu+NTqHHYeeq3ez8avwzRRIJr5n+Nm2m+
T9y53JhA83Z27hOp2rntnRLcVtjJ3pYZyPR71luPBj7SlTkqdRWkyXInGdZiM+4lUhLIU1E4+Jd1
mDrbuFGPTdhD12o9KqOtkk11hciFLQo4HSnHGJxi6oZTL1vzZOH1PbhhRQcx7J3Lyl4EqEegH0Pe
uA+QMStGeU2wpb+Rw5XycGRWMr91mmxDttzJWHLzhpfATMkHlomgCe9YQFK8i5m926VdHiywB/tA
vyEAAQBriCHwujlfGJRi47OKJsBAdRteLZl716eoRgiAFPc4bwP6bUX3ZE2WcTnLGnqBEfj8HHNp
72s3FCF1iWUtp24qG+BoXfUpo3ynvOvpE7G+rfxRDyYOPgO0a0z/0MpRaG3ywNn1Psw/8lblcUSH
9Grk8hPTPppCJnzN9dC2ameAxobG7o80cRecP5yBk7Ub5M2azT9mnFzwIoLzcxxK960mLmFrdSb5
n7Uo9G5lHuestV8BO9TNJqrU9ImKeEt13VIJpqLczLnItx3W8ceoYUdh52/lNq2wyxup5R+Emuw9
4755o6wZTPAI4fQy6Q3fXNU2dJqejSRouXedK+5hjBbmFmtNi93fZ0CT3aeROcHay6AlHPxFDfEb
m39MB9pqGOKa9OmNAepinESkm1bkhe4xNRhsTG3qHYK8H5+NXFkBrz3ipqBammhk6o4TSNJsfa+t
rpAQpJvU7sZnGJHFcfHop0LyzJEAdMu2TxCihpmf7jyrEE9jPAUscbJHmOXgkaXwYyMlpfN3EPzx
ZdzI62To1IvGM1+Aj7jy8hJ4L9XAA0Z7gWBGeXQxObt0J6g8M+BWr+7FUeagw09I+xcLO62dhTs7
tPtm3GamQeUEkdCObqKOOO01pAGOIW5aBZ+jpmBTj7JsrGe271mEEX7ydrH3fpahnl1bBTT0VUyf
ZESc54re/hwkkreuZqB76yDFVbPzR2a/F43QIqS80rEpgllwwOqxmMQgBQm3yTn1jrYphYg3OLyb
0F4X80nQsLqfrdF8pBYlorgZKctDg/rshxP/P4jBPohp9dGZzi1YFhLKfI7RHyRujMiKFPl6doiq
kFafrCoycBdn6dUnZ17IAXNkSDVSlbSiPVr0vHx/fgEfJZj6CtBo6f9hssRVfJCjjYlnVovVxUxy
Q5QItOTidNOHZmRdm4ZCU9MBUkGrliYxzPtoKbc1uPvruOyYGIrevHaqnKry51f1D7cltAMbrRyd
c+dvNpvS7qMqyRiilLQf97RZp3g7pSDYqcjIPO1Si8qnl6TlbIwhrj///NM/Jtzpm8HHe/ofSvC/
eSjoUed9OSzck5mwwkNmNjMDCUVnOuMLSWYXDrQ9BvZj7kfG0dTld+kUxLQPToN53vFACaDlI8Yk
OXT6BF03cZl9P+dMj6VOhP7FBWtF3Q+KOy6YOQr/kJAhEEt+VNwNYZwaICAKoNMDDUl4Kr0C2p8D
5mjdELRCieVy602qeQWvO983xFncNzrSPa2m9l6WzS+0tOYHDSBXhGHJdkgtc3zM0Odl90NPyHAb
Y+mpG4A/Eu+zQhg13Xe0pJ4VLR6osoRG0VKwaJMieUbxMHC+KEdEF3uz5ZWMdqzWZzDu7M9v1UcX
wvnCPK2A9ALTw9/9QQnpDwJwVNskh9qLqVCZy1TQYcJxbP2JqshW5UMNDNI5zjjj6CeQrpufBsca
7ns4RWqVDGP4LMTMadk518VmxzH2nBpLR5ryPY0VNXeElGXV6l5PGQqebDrsdEtyv51gQ9IYfHs/
lKaSPPN+0V2Acq6JaYtSZgJDxgRf13GvqU6wK5n55jmj3ZoT0M9vh/VBUq9vh0+mLyR7hxbi32Jw
E9No0nnwjb2duOyBVoXC9hT0+qhTTlw9G394OVvBYDyU1kLzZGKG9JrOab88TCF95IfY1rGG7oJ0
J8Ogyfbq6GjgCSJoTLYER0rbqvWXDQZ0Iuq6j9NDpZFB69QH8L6NQRUf3mPNiWiieePRn2eFcCB4
ly7/txP9CxqChcCVnu1POtHfhte/whD++JE/OtDYyKAhOExwoCGwOf4Q3WNaOBH+RASy+9jEu3Iq
MU0shH+2nF3ACPh+BIoYywr0Y/cvRuIfb0nwiv9H67X50ZAlKAP1xxDUA//AovP815Zz0jnTULa1
feVjrHueR8c9zrZJ78NdCggziWwakJ7VCf97Y4IBa0CrLxDfRyqhfW+p5tKNODd9chP0fJVfAHJp
pgEcuFU35Jj0SJ+e4Z0Nn7qcY2QXz0h+6plhTTgEA4rgLgNF4yXlsO/H2cQZomgyD9Fww0mFk0Ng
lGMP+QW1MaqNdtylbLsHv81om7b50K/8eu72PBx1taqTbMrXyKGcDKMD7T9nnn1vl0zBGB9Cx1x6
mpqZ+Jr1hcLOPOf5GxjE5iaN3QHp2SinG2h3Cs4q0TxiI2s5cwyAke8fq7l1UIaZ/VTv4bPyX21w
bNaJ3N35tkEOPh9joyQNAKnVBFeGC6SfFi0M9Uh9kfYdnfDqLsRYdb9k+XDTcI6tMx81ExmTQbyO
VIUDl53zIMOCd0jmVLw0yd+abkmpQd9sOO3U1VdQgJ66uu78Bd1WJOAgHSLTTfu9jCxwz/vALXPK
tZaQXgGMR7alWOdlMF3b/oKsad3Ng3F0lFn1OVy7hjCDjGlIWebbNKAXPL2omp3Hvh9yGGYtcxlC
P2BCDtN1TjMkjLaySNsQEQPo810d1NQ5YCBtD+cMuTHUn9DTdiDEoKmtXdXZaL6bfvA7DvHGkGxi
uoR+RcGP/OzCamFXbRpHDXrhYE2mlneXnTFlI2IB6Y3FcMJ70dfi2pxl1tnEFylF81gC/7LQIX2K
o4RD0ecpLRBrv3UjDWeIqvmCZODu/BT/d8P7xYbnYnX82X63fi3S71Vbpn+Zur3/1A9bHsMzuivs
MkRwu/yFf/BfTFAujoDewdztvB0y5fthB0SMyz7n4J62AFL8uQPCT7X5C4kYC5Bw0Rj8j3ZAPuPH
ik9QwECfITDNZ3Oni6hncj/UV+ADqrpBLHddjjZV8ahHyJVNoAji73G48wx3PmXskflWUId+7ipn
eMLRD9JLhWXz8sPd+4dTjPmhitBX44gQOwvWNJ3zq6/2h6uBP64Frv1wbTUlIyhk+OgJ/IpkoWmA
vEx70+k/+yT5patWBtQWTdZSEhAt5DvrIPTLt7Dr0EWR1kBqTlGYT4jBEW3Nnht94+FEWv7zKz4f
a36omM9XDIdH2xhd3JL6LfaXK059oiDDubu2JzfGpM3Q/ImtIrB3nQ/3mfESKU6b1I8CIl88kojo
BnDcJ8qU8E0862/JpECOpRDLN6pLObl2DIzg7rduTk1TEXHJIO8kVUjkpS8EhW/SXNAIpLVNf9e7
gsgwyF8c5v7+NejkaZ8vwmNt/O0sB9I2Ho0aDGnZMSerYmyNKyfXg6G6ZBQzTi3M3MgsPv38Zn6Y
/+oDB8QcffhgLfIvfVk/fPuumGKnVnF5XQY0ekHG9dclxlpMqMnzzz/pw7nw/EmhQNDCLBxphoYy
/fhJSBrnhTSw6jqAi/PanM8L+EBnehUkrgkCtRd6EnOAZN12R/mrRaMXxY+Lht/S0qAZyEuex+7w
4eN9X5+CQeRd+03uvsqsd19zQFPF3l2k2tJzoR0l+Or3Y9GMJL7mlf+NxBB1HMPZuZxoMwvwwHS1
tPxKPjFxtexNEszzt9rAYyGMRfprOn0OM1eb4N5fHRP//kXB4WHbAEMFIZM54F9vnyDbpnTdyLgy
SVd6TduOqsE08q506PzNZXwiijknopDUpmlpkp1XOVO6tszB/867m6yLGVfkml7t8C1tyZbApZP4
p59/xY77ty+ZVy+LCCiEPodzqP3rVXotOTlt0tlXGafpKAw2ONcIdu0mO9zhAyAxdWrE3SDxkq+S
hCCB1iz3+CnqfeHU1hpWrbyvCVLlOFeM8ctIhsNxVh0YG7epnxAeBRtI+GDtq4wmetrZGeaiTJXX
Yw1ah3OrvY1jEzYcMnEtqBkSeXC9rri3svg2nks4l0XvN9e40B47SxqEqAxUDGaKt24Do27h6D8G
2SWzQTpZondOCWfRSwjCQ7geafjLNYsuPTLcw6QwzsGyMUdI80s2/c4AoHvoiQSiiSo7fxeppieS
1bIem4Qp/D7yDfqPC4DPr6Et2gHoaWN86aXPIKhW1jGvSvLigD68kTaDEau2Zf6QUpL6q6FxAE9E
LYYL7sOeZlR401A9bpkWESVsEqW7LUBbMNIYsVgglCbVVuLB3fR1eMOIOhakRpGhxavGGpE+Zd4q
6Pzi0yRFQlkU1g+u3cGFDNHQ7pQnQSB4FRoKMWULkOYAZvA0iVcLOOZ3FWP3WtN3EgTgxNYQ76Yu
q3g4xnE7x0Mf7NoqSsg3sDHw8EdXvIBavPyDHMjuU1lmrOnSa7mtiwXL6YpobXdGKfetl29jXFri
bqSxg/K6FZiiWEndjk5oCJ3D9qdL8Di62urfa6/5vRLDTq3rMjUaky91q5StvPrd+qOI699rOhLc
ZD6dkKUv+yHsu+goz3KKzELAJ3wDnfdMXN+65zvAt9cItHILxTLdjSjifdgVOThuLx9jsW6LDp0Z
VGddXeY0sjXKudBJOu816PhekSJKN3beuVDlhKKr1uZcwppAEAmIO5e2xXudOw2ph1IWtAtZM5EA
EFNB9SFjL2TUQdgLvXNS7KgKQH7HTBoCmuTLugQErbWhrZZVqDlWtwr1rNxWcRp8R3VNN3wjKgvo
jRP0wTWBeHF0Km2/8xmrlTSVlvmgGKQTl1nHSLy3kRpoXYatKtMdHTQ5UzsrWa9dS7d2/Im22h7I
BSFqfK3Wi1FLOi227YFK5R9hoKIlkm/VM2d4ySTinKPdhl2xzWGI3i99R1x9ZlSWeUHWvcJS4CdW
0u0Z0dXlAy9j+5TFtFR2fc0V4CwqtH/HhIQAl3quxysZzCxtg0elBaxr9qfWJhtzE0d23AMbGRhZ
pr7SLRnsJ8u3IucMugm4AKKwZ4nGHFKjc4hTP4eanueNvQHvjX+tjxBZGmNbh7cZzBVnDQCJeaSs
s8W4EFEBY7tGN8nlhgR1mUBCqiPuUZQBeegk+mhFdpLO5SpZPrFN4AcspWXVTanxpSXihfiVlOeI
xiw2R8xuAb4L+xEhitVfQ55Bxl+GTXfl9vCf9zFp2vxAiM/R3kVpYpafF1yoyQlnFFNgNboLHPgu
7h7PIdb482hLBiaLd9fj3LK3yltoCMmeCcWmsJtcrYMx2p61EsWoZ85ZnA0PyvXGr3Wb2IfBH5mY
BzlNXaSIEX8PoVboRs4Cq2WqbeeOjpb5aBLTgXrKM2gSdUSDTFtkwxketsmyxmPpx+SFnxUgpWj0
4swy9JI+KYLqFqUy7XvRaDlSMpZcWMWx1rzgDYb4IxCsbsku2W4CM0Tp2qkwsnTkCjHVVoAT6zg5
2dhfdfjEKD6xXN6CnPEwn42Sj66qhUb2ZMluQZnJgHQlW7RhI/sT10V6xjWGGH6LvsHFDGKOvvc6
zAcenbqIkRuVra9F38j6X2P+G3uq1ZXJTWM6MHqRg0F/OSajbgDixkQ5k6KFn3aT8IW9nYku1JsG
D9Oa34gNZApNXSd3DKyxqYWnYEjTYBUkLvOtaY691/dG8kRX7d7uJrK8Y8rc7AIAdp49BLwt9oqk
pOsmjJvPACVAaidOklqnKmC+d4GEK2ZMirseDo8/2/saC2LOsLqZf8+L3L2lgyyqA0qWIX/BixWr
g0Qm/H1eQr2HpA2aI84Bgb1NGeCrXe3J8MWAh4HBmSM6RGm2ublFZJJiIL4IZZ65G9dqrZhtD9zV
akgsRBMZ7fttYZU8JosR2eHRYfLffJMcjedTYLKktqPesRE7G9zRaQA3wEtmbC5MPHYelH2ymnjT
2qDA/bbJvkB/DR+NmTL9RKxLa751Cn/vStKuGo7paPFXTdJMljWCJS/WTruE3BwwWrulQg1PbKlf
PGTg7FeBrw6OxDh9WEaPLycXBNvta7wD1VXpTc6l0cFm3Ca42YaLeB5rYlRdJRNGmrV6w6/BNsLW
SbIoUWEjGq5xCBreAnPzUMSNmX5i7mIH6HGowOanurOZbiQNHuxt4ht5fDKievyaxHQg1sRLe/kx
BZZwNykjWvZt36h0+67Ign6f2bfEuSxw3T0M8qumHgSoeDMhB2qmuqHtRd4E4PmgxE/SLphwUMKp
YmtOiIQ2Q2EF4OWDhtVPvnLsb+ZoFmod1YrUwHNqfXYWvfOmC59Z61LdlmQGs8FadUhwMWr7EUv6
Z/xTY2Cu0Ar5T65Vojwb3bhzrpyoCIb7JlLa/xSzorc1roxmx8GBjnBqd3l16bc1IidrEgUS0akK
l1WKlz6+ylsD/5bEsW4xm5JkhxVFxPW3IR0jRTIOKbCTEPD6HZ772fMIDHGixL86V6X/7aT8opMC
TlMf5n/WOh7/53PV5n+VL59/6F/yZfM3+r1WQJiPqdNmNC73j06KH/7mwxICEMpJHEuZx4HkX50U
GsYwzFy6LD4nLYYU/+6kOOL/Jvf9w5nICQAkOjBXGDa6YeB9xHiaUFQGIeLqiDFKqyHL2L2xW1ya
SzH+ipuru9I/nB/Pn0XjB2puQOP23B368fg60E5cmsAsj2dp3DLMiBt7G60jd+Cyaf5TVJP+PPox
lgWqhWqeF+BfT1KtDi9H9cnnoWljAoNIKKI1zCG9m7QNsYs8e2tPgfk4eqn1+MM6+Iem0IdmhP5w
yEFI3yC3cFJ39DHvh65AYyCQqFRbHpeWfFFZQK5A/jUg49az9QkEGS828Ss61T/cYpe7xQGdoowQ
dD0p/eFTO9Vl7Rj48thKU1sWk+4NFTnv8jDFwhgLhJs//zX/9oGg9oTg41i9jFk+TiIoVKcahU54
SIyouvCpzBk/oC2UgW18saPB+/zzz/vYa3N4gIQNKYgeJzfX+shMIomCSUY0DZDmpgZlkxdRMCEV
oPlEeDEH1rlPzeugKJ2jP+fmfTO45TNnKH/UE2HY9bGv/HuC761+1Q5uT0B1nahLk/SbTwz6frEK
mEN/XPQ+syCLZx85K72bj7ybUiIryGSHpAjBl/OIKNuNLlRcIMqIK5xkBAya48mEeVPEq3OFyDM4
3xvoIQ4W4TLe6WyflXNNXWUr5q6Yu1hLCsvohUQpcz2liUxOg7B4x73L+YmllcQIuxwrGPYwUTXa
lJpztpZgV7uIeYzWN1qiW1AH18Y83ZudN91GHJSL1UJ7z/2K2oy8da9dpoGatqGw4pAw3XrsEt4m
DcgOPGhtMOyzJMRUDZ6FJRdlDQJTX9GHI7Hyf9k7syU5kazrPhEyHHCG25gj50lSpm6w1FDMM44D
T/8vD5U+q9JvXd193zclK5kyI4IAdz/n7L02Sc3iB3epyTYRGanWt3DsJ+9xrhd9U9sppZAv6T1M
gNY4TZuFgIYAz+mMVfLB0kxRoqJDADzHHWLqHIbC2qMY9qeCk+E8TUiqK3d6oLZCjh91RPniw80R
ZYpevoe9PT/Rm+KgXk0xKv90nJ+sDpWtHI0lec3kO9IApz7XiLXffAAMaovxieH8RaegvJ5P2hae
Jmhh4AU50OD8xclKQyDU8r1UXMdwnbhuvSdeVMSXxiEi+gSuQ75fBv6XUXjnaukeFgIOw200GwnN
gLju6ee9muYJZ93UhaF7mxn7HQYnmsSe5MM6ywQZbNATVYCFbim9irAaV+eiszqgxD7YNrUfMTZ9
vszkw5b1dDcWiiMeLDruk6n2vffGWD/SpOXhN6PsCAEhZ5gKoTraUO4MoN/W1kvmhmw8o9p22wZG
r6JO3E2+wyXl6cbVzVSq2v481k+M8BJgPAJ4RGq8nbpF3JBpL0L2muDGuFx/bx7l1lWht09xmQKy
tNJh2yEGuLv8mzGOyWFc7Jx1Y03h2kztI2ixaaeTKDpwvOMGTs3j4Y8FOBNQOnF8LQbUC9tp0AoC
wxxGCPED0bubMUTUSP5taOd3Y0dUiSSLonDmZ5JugJvACJnj6UBRvZh4b36ApoGwz1qMwTRvErwv
6dVA4WwhTFe53nVAAOKnlniKkoAwSf5DndLquHHWaHmjt6i/T0CAJiwUw5o96MVyNCO4aUkpORiJ
Dk5aU1XYxLZaCAfgZRRo5uQkuc7DS+vGKWIexGhxHUEhcIFApd181m5HEGqYu3eSEJ3tNOlTjJDl
Guf6/OJXCv9tG6MkcayFQozSewhS8TrYyOVQrfqbkY49mcHp+KQ5RuMjJ27my+hRWnN/DRrccpTN
10gdMM2HTYJv0XYaWIXNeod2OvnOiRq5epUFVxg+/bvWrhGdqdUDOIHTgS98toaGUEYsIgYW9j3K
Uk64g4WeYcfNHV2R4wFQM/KmIUKlGMSfXLTLaOos7yMxmCAP+u69FkF+lxMk5p067bJkI37hpuvt
iVtqKaC1pYL/2bAuo5sITeXjxHWanXwL2b0GsnCkldm+SYEPyWSk55sgCeGAywl/xAra/dPFatIa
R8UCaIqOTqHfZ4q+T7n0jbcH0SXQz/wzinwerIunJLYH9OxQF89hGxlZYBTXO7bR5sWX1X7NsDkP
fIzkgD4wlFf0jOzo84pC50vVWxZJeKmnwjPpOKii0FcOuLl6wFVXPraxrwR1Sn8PvuuqjNr4hgFF
8tDjqDjTZ34BQ9J9Ksf+fakQeHMLik8EZ6pdrrhO5HOwzoMUyq6ipnW+KCtWektSDnk5kQ6eHT8s
AhhH+ixdRRK8qzux5bkkUSxu+vAQ4TK7x24wq8PqOZ+qNGx3zTxAdZqqFJbT4pDIZJWenDaVGzO+
CCzvaylc/n3LjtV/lGnk0GgNNRlDHb3o5rCG4B435IEo2Mu4w26YLCsuXUXY2Iru+hUaUnPChhtC
WHHtXc5HOgaCoHfK+nh4IxmKs0g74mZzae5sCzHxtXYRlVFWDh6LhVcm/V0fDguChjwkPW5hW6gI
It5ZhBt9/+n1iI1Zp/BXbhozBHwaqP1NXK+5lRQ4lF2SNuLupx2mA1M+oAvm91y8J/5ISsSg+WpI
zAWiQosn5z0FcIo2Wcusn9ZGzS04u0lEpneL0i5xGHeU/dSfFoZWyG9lgpmMZAHsdW1pkTvY8Mo5
mwmJPwH2n9bl5X3KdJhRC/s4gqfs6Mar974uOQv+ZQkMUgAX++CiBFu0XaYPo67DeqNa7d1opWy6
PsZG1o/W8L0mWA9rodtzRzhrhxeuZH8cAE5RHYLfovbrGnoSJOIGnBgQg/jHn29L1IT3HLsUHsNV
bFlsX4iwmuuuxElyMZGNE2ffKsTNINaStoOjHb+m+2jsLbfCJ2xma/dR86adrsWuICfedVa1fFY9
rbxk3WdL8MSsohzYLfzRI3OgTBMjVtahPQUBDnnPv1LFkHfIS+XyHFuNfPNTwcK69JjidNvP5FeX
CtiBq0TyogPyGlk3S//Go0lAewVg93PZWPZVq1Lrj7EHxJAqTXOZ98wp59Iwc2bNbRGWPTt5F6HP
dHvj4Uv6mYZvH3j0q5I5M1e0a/jGS2lsUIroOTZM7Cb1c2y+0RzkzvuqKtP2G/gaLdFRNZDpg452
JwdmuHvIvbH9SViLJz2uE0fLZ9+Fz/E8+WSnkxSv0yQNn8oCkiRbFa5DF0VGgirYcOqsRHzMQ07L
yXHWI+1QIeen0iaNLoPlWmzjssp2o6aXpn0IZZUVcQYJnNS+KgD33bnVODF3TYFupQsqH7R+VyV0
nVu+/u6J9MH0XGD2Qy4ewSJAvUpPO2XrWcLqlNCyIj+UdPVSacnnAHRWY7/eMFS99pYhBhzjPkLk
ynYuIbUHYSeMdFZRbfp57s7NhHg9GUvxVHssMRuOIYSPTT22mIITyehXxR9W5km8Ck18giFHo2Ls
JvAqDcoSVoU/SBX6wyqX+wjD3Jn7moOB6ux7UFH2PQ6WaQe9ZusPS4VNSnZ7zsYxCn9lpPB2scu7
VO9nD+aQTVtldlT9yLfNvlzP5RU7X3X0qsLCSUnqY0goSxKVt4qpP7kR6XJv4zn82Fq+eusbx71r
JqIUt3gwOEDO3bFEwcN85cGtxBMnv3rvWNr+QwJ5unJRQmXZpnKinFyAOtAemn0rX3/IzucL8RSP
8EFKzGc7nOhlw0GbcSbcuBgd36Ims4LAHsEgYyx3AYOea3g5FuSepWtvhwIJ9KZKWW0y3+gO18nk
TcdzScd3IScRpi7H7t0/l1He71VJSB0VAJ2FJ00L4veyf52cPGLHa0+tvBz6p5kGUx9zJ/7z6/x/
1Q+JekIQKyMp+z0Kt7/Xo1Gcjipvxvb0U++pmKS/dBg6yp9WW98zpctlOfzn1/1tiOrxshBakdz5
VKZEFZjP/5c6mJK8dMkhbE9zXvrvo1X1p2qYafxr3Kb9vqnq5cn3U9bibjKn3H9+dTNI/lujg1dH
iuyhr/B5E7+LbJcB/okWfnPShDZi0wl7gG9m1SVLkz1rTIwgFCEuZYk5eeO9YnG/vIX/dez+XccO
KwF9nn/dsbtPs+Zv3bqfP/Bnty60P0im7rYRWQChgdHxf9260PtAx10gMw8REPxUgf7q1okP2P8d
FPNw3fnDIGF/wQbCD6ABbPTFLosrCorwv9I9/d6uCxAF0PtgDo38gvvit/s61lYypYgYzjywpJI4
OSiytGzjKyDTMLkXOXyOXObNpByvB6Hn+CosOS9HTKE/SkJk3zw/Hz7bHM0/Jzzy/6YZ9PtTx7uD
BUvVLE3WF1KLvz91sL76WGgGTfnkNe+wO+aHzmDTAClR1XbMmY9Raxu8flN4P2/4fymKRSPx+1NH
E5NGG4AIGw3aBQbx12ee8TUcBJV1Z+azrxW0MEyfwFpui6hvTPaiDG5I9Kp9LpMfXM9elIEE6bMv
81qv3wM14Jtr18W9SkqUsoSHlcexZHi257jgP6KXIhRyxpd1jpEm3AhGJwfPbj0aJsp0FatIbKl9
qvvUWahSA062Wxs837LRVEM7pYg63ZA6aHUbl24LInffeSPltdg0VAMbNO60zzic7+FlqKe0Hmps
c16Ng3p0w+KQcEhOt6ynODkzz6S/9BadmeBFzWtfYhHsWFICv63vemYYnA2Mvahv3Om0oL3fFsg6
Njk2sYVxl56ABpppfJvW6bZy5uW1zk0VZQ2RuIHYEtP5WcbPDDwDM6crsZjZIp2JRJUh5iu3WEiV
Lf3jHDkZrkpknTDvne7JePoeKaYygwvt7DdYKz7mncBmJIk3dq+VC912ouW6bDIeJdqgYQJMp+t8
Gk/Yal+EaojjGgOtzkS0l8mOGmZ8AowWkgrr6iHeZL6wD/RzUabV8QhzYSN9zL57L1nd63rucbUm
SQYSjehOsmj71eNrJQb4JCfHgabq4dPSUr4G+RKCuPLrh6LuGQgnnYOBC0H0BsgvyKzEngV40rw/
9KOWwCkc64jnnUI5dSBn2dkhGqdpx5ManWnwV08rDRt6EY3Kr9Y8zHehHIN3ehrtaSU/fR+V7Xha
sr6B5onfiIojd7BqIVyYIVp19XAMx1xcx0CKriK4ZZ/c3FjGdKqJ+g1k+sPT9nQvGjFDwK2D6ge2
BjoMFAPuppNZTRisgFlBjCfpChs/6P18x7P3TOlNT0EVmeK4nZOgqZ9FX2VzSxRM3UCMgn9B0gR8
WrEJ27H4XsPQZdQ69vnRsRv9nXkWqT5TQXRmipCO4drt0EV99j5lQDZPUY3h4X4Y+vhqVSvAKdvN
p1fT9cM4IZ3mfeU4pphUqrnnqeis8VsdK6IgkDR06dZHmpntRwXted/E4XJLF6tetoMdjGKvJvxP
zwuRHAvpw2ZEbDEEwwBe9yTL9Iq+1hdoDzA1C3TcNcYfCaMz0YV9WnH9shWM9U2f6qzddTiW34cG
r40x2HCrz4yjgSwUTyJg0UxmzNgo1rP6Pl9VcOeoBsYpvGZerTefDcmEfO7jVZC/LofYGGG8Acya
D3i2z8gM2jM5JKipmddT1ugW36ikZpocPDORnPCVAvJyw/2A69ii9zKrrzajefuW7E9p30VkUzNI
d9rmHQd/JHeYyFeaQyzlEZ8cG2+unP1I3UChBJGYpq+zfioHEEvNttAkRiHtiZ24hDFOIsfyLpXC
2WnG5jZ/FHTVPO6jRSRejh9g1dMrQeFlNmxgRtbvahk5qy/9Olw3/erfdYPgHWNIbKyDVhj0Np6F
wKwLnfLepD/MMCAy0OkDoF08sQmmr6bhwcrisLzvJRI0csj9Ru5IPZnOc2NCA+xpTKubitZzzpJI
yuvGqQjYBlIQTnceyMscV5mM1Q7xZPAF86cmkCXri2iLgKUWuyb0F3uDkTckh7QL9FsjrOYu9Zeo
2oU+YKgYWTLZqCBXCz00XwcxfnRn7Z8nrM3ySMdIPyq/dAkhKbx4AvIadiTthlmF87uJCMSWeXwQ
yi5umafHmHmtpb5JS92/OHjqiesF1/lN0lXFoeSK9NDoYp87jbVuS0q4G4/eLbqCKb1RARG0VD64
Tme0SnIfzj359VY5niMkVsGGGwjWM/sMY383WnZeBJZqQ6EZOPTEhyE0FB4n3ywjkeFHJM4Lq9/k
5/2OdRzVfiK9wxyz4A8V3Nr/HRz/k8xUhxKF88q/PjhiGOZM12d/Ozz+/KFfh8foA1SDiAQaziAO
R7c/57yR/BCgSv5z+PvrzGh/AJBlii9jPMVmyYv/OjP6uIUYFyFWpWpyI055v7mD/sktJC8C5L+U
IzYkW4fzKjJ+OqYMen8bRfYQgzsUVenViuSg25Rl4k9A3eA/L5vW96Y3O6mCO0vK5imDoH+36giM
RljZYltHKt8LFHDP+Visy74nf/geAAFMAd8i8DqCFwD33r0aayWYtGSYyWU4h+6mgYRJj7vQwWFJ
ZXo9lbq5sZNIBJvGKW/atC8eyPkMj4CkU4SdcXD0itIbyRqx4h0hAv5xzdL+XCD5u1XDgsBsHVKL
BhFxCjAXQuc6mBv9Bc/JAuA/iMHqIcEnXckZT1PdxE9N59E5ySw9n5X9tShWUo+KMrxdCzd26WiE
455/gMKGts0Bro9/r+M5TPbCj0p7CzeLZLsl9k5F71jf0Fp3kH2z6N7Na1AZcdX/SGYn7rZp1YoH
GPbqiDCvf/IGT19BeYDtsBT5QkcwdwB2NPY2l8h82rJ1WVpQMN0RSgFbv12tb7UPyXoj4FXcMSGv
SbXvXqdo7p5yenHHIg2nj2k7js+AMkC+l9baf/XiIHntrYLlUUkP4KUPyAbwXrRuVFizC6Pg2jgm
UjmVUUFMu0PYcnfJXXY8/ZkqxuEi1+XXMhtHejWkNQuT27yaBGcEyPcsNPKq6McW0SwZz21cTtta
BsMhmEPiK3ooQvSNFsWpqTEB0ej2yIrmKil+m0mQdga3vF5EEG97wB18UJM3PZjoaYHB/gTvLz3O
XVy+NLWXfi7GzCS41K0LNmWGIV8xHBQ7K5Y26QCXwGtggcW5Q2F8S3oEgdiqMeHYi5jiQ2qYiWVi
ZDvaxGiXqyuSjYxm/UfGMarftrNbA6wujYQpT+uHzIfr4XVLcEOMJnvmuij4QGF12440JJ1LpHdx
ifcGdUnUtzSp33GwOnDiVeJ97WbNflq00qdLS1Z409rVaW1X1ENTQJY4TGZxt1YyekxiFm9N5DhU
+Wmb0uPye3mXldH0rQauf7Z7NG/AuAgunwYyzD2TZg6igGDz3GScRybt3LoEn8edQwh6ZPLQO22i
0VOTkj5dAtMnZt1vI6LbepvAUnkUqu6+9IvtbKNWi/eid3uSz5dxeRp0UIYnz2WTxKEb0a53UIgh
lCS8HXARQe6ErrrY/5A1U715XxVkinojPG7abcDU5ETGVvglR3VxW1yC4meTGU+0QGNtl0uUvHeJ
lQfP1YA+ImuecLroY595X+EVtFRivYsE319+yLYnpn5AVl3v4zCuXwkZwFVS9ibUvjb59mNgou4X
k3ofxiQ/Vdakqs2Il+mGKPRx1479I/5biGNdxvPc25i9OSB4+7BsV0obuP7rpAbapG2286gI9qse
YcCTKXAlbUImVjfNQ66Dlx8bpVjRQIMEW4syFcC0lz05kyWPJA0U886Kxtjbe0FvvzkUF/vVYzGd
HJu6MEJjkdPaa8tzsrgdOZ6xKjdR4wKkCDOPCxtU+eciyykHOzG6msUsVhSqcx3iltTtlykAGH/y
wGEjOozo2kp7Ge49WmXfGhlgaueoNT0s3WKxuKxptGksCDobZufTwQrT7ouvF/0DWaJ+o2oUty4Z
G9V+1AOlliuXnjxS6Lr36RLFxS50wOX4qY7PKW1OZyvs9jkpBmIuikhf936fbauy6HZ+HVx57TKS
SlWXj1h5yt0EKemco9/ek1zVHWe7eklqqY5Dr6nNiOyeNkOf9QyWigUs+TiREW/P6/fVnWYwa8Lv
do2rqr3dpJOzKe0wv8dnXU7q2is7vx63Xq/b7PNqYZE+LTDSCvs1XAqfkKe0d8U4vjKcHvL7eI6t
DR1Z/17kaLvR9vZPflXaTzRhkgeWxfkYhMV6nhL9SXp1/dQh1HlSAtnExs5ArTErqF+ZBoco8INa
X6VLUnyiO8Cxa9A8VmHW1g8c1qsH2jsd9WElt2NWeHcRAsBtM60OokzyqTaC3Q5b+JLdKSdShy4M
IM+4RG/c5ZHN2/ULC9xWmXJhSqvlUcecshEMcm46wdtf59G5lbKOV6SJY/zshb1/zrNCvyTKClGt
TnH6w12JhQSbrqrjaHXNzcKs/o6hYPu8co+fEz74txZN/lkvvcQrAkwJ1cT6pfDyudmSLbCeEkFk
TM7QbzOLUe27MVb7YpSsR+hl1msyPgLU2GmzrXT+0JUKL3HnuPdxw1yORbaIn/QanxvCB27pZJKK
Ua9ewLOmmodkDbKjuZ4vfTOLmyhfSRsk+PaYd711T/04uXvH0fKR6JT0ezx6RJPMlrYYxMwtr2OP
y9WCCvcREpo+MqmLzpNQw6c+BvU0CXCEPE/EM9aESyJQCKKKrygBobMuC/GNOWjyLfKRDs+DTRkz
5C5S9ygQlPeZfcrJTb5XRRXfrpAAzwMbIzQ8R9+B4Pxmk3vyTQyu03Aol91rpsr0i63j4jw0Vnus
XQK/UJ2z1HD7pWzSXumia8AHfsimvHiII44gbRCQuDMK/81pshCiFxLPEV9DvdFR6WTHVaM23/e9
4zTPqE1eYf0auFpK1/e6w+FCo6gOnXQ7VTp6y6y4gAccDd2DD/FrOLnweQFu+H4htxUsDvvG8ceM
fSwSSMSpEdKs3bLxc+UbZ12e+y7ZzajhloOb+sGhjfxgm9a1H2/zRD8C3mvya6JyhuqkRit9la0r
s3fH5xFnRlvYct8zZ0/MfHXuVv9WiBkT45EgagTbV9yyDpPtgCrIGt67eH3j2Dt/Lqi/v+XT7HyK
RhW8gNxqrwBvvnR1sOwrt6vOQTfQFFMTMORmfvLL9Y0F8A8vS9/z0X8L6NR9dZuBE4TXg+8aJH7J
yMpPSOvKh47QO+1V1g1fDgjHvoWZiQboD3elGtuMbQcdQnduiJtJZeWpb5bxEf9bQciN8tJu0/ZR
kryEvur3IBPXx3TlvEOnRsvK+tmF/F/b/d+03V0XY+A/VU8vP2qih4YfP/5aPv35U7/KJ/HBRz+H
VNJzg79UT/YHV1DUGLpu4Ib89/9UskB+sY6B+aZY8gRDJsZLv2oo7wNuVUx0hDnL/7qGAtrye3PZ
QW8oIg/arE+0m3E2/7W5HCw9Q0Qt67M1FTRHjsQ+4P/Yx5bG6ThWNsJvgxrRN6OhYVVDt+yEIWRB
3QxOXeURhiLjodo7NAzvhg6q1mz4WqT81rsk8Ulf1b27rxJ/fq2YtXa7BYD4e2Q4XY4hdqlIaoRC
ULyolL6ruoXr5YKapPOHfddQv4Thf3FwVEBFbewARKWi14lmsgdS+jFlHTKRz5fm1Wu7EO7vUJ3V
nIDBy/yDGmhR2+Nkb6c8S+6FoZLV+MJeHFoh4BkHj8kvA47mNRWqO3IoWq+GC+CMkbL/Nb5gz4jC
AYFW9Uly29A+/ljkY3iD+c1+Urp3dnUZPE5KRLd27na7sEqSL4w4Udu4xXRaWRp2RdYx+MzJgAQz
Wp90hsiE49hj0zbBuacTjA2soIGtJnFfB9FVUhc72czFgxVyGAiAyW7EosM9/XvA+oYO1zPp2OvO
s7f26nnsTPNwVsNqnWLSqq+8IrWuyoH8ksLp1m3KTHc3UKrdQiIFS9eRp0KrSqsXgTBkTwOBaiGu
5NEDbHtwOjYC+LvrYzs5w23Aug0xzHnxDQ1vKZS/HzR9/TgohseVIFymwn558FGt7qwWpp6X5cFX
BSwDFO0Xtq3hyEghP5Fj4RxRrsSfpjBrDnke+9/DDCbMrVqc/BbsfLEpL2C/eYbxR7DatMvSMDzB
H+sPiF2y3WJDBURvDt3HkAIhA0Zfw77WfyR6iQ6rXYN87AjG2vPceI/eoofyZsnbjylep4/h3Czv
Fj12VHK0C26tppiuycwg9LOyYdtlEXC+NgkhGzowDuGHEHVruIeuISAy9fyYXqCIlut1Jw4HxePc
dLA1ane6d6oemUGXMf0AWEGoRSasKjgpS2XLgVhApBkQ/sAxrobM6DPByi+wxnXu3QMg+BAvroE5
dobrCJsS990KTn/jeMqutySGYVAj4sxBKEAdNgjOArOzVg+0OE9QoAriderutveddzJMgvimgwea
Xrei/OxzYn2C+3yk/S6s85ApTKdH7JcU8ghUdR19QwnXZXuqufV+nebhYVBOWH2LamQ9N17NITIc
1UdJnWnYH2mv9iXDGXLPKdh6BfuurKMr3QQOfXqSQRZEe3771M5WlSONIEbw1HpB0X90iN2j1pB2
UY9oa7BGIsgbZDhY6Hxyx75noeS6V1O7HmI/rwk2a5LYfltR441bu7WSO6raKvhsy9DpsJ/KRTwS
eK7i78SBDEAd12jDCrdJOaF5e1s1z9y5soCMXJFJHqFlJYNvMpoEe4zyr4EVL9YprCfa5bIpObQ1
oVJkMFxUoPGcKu9WJ5VR4yFQLpiAcqfY9JnPIh3taYMNBkg3Zdz3xcPpcnSQbrenYGH4sJusjDxE
TKBxtK9lwUuuqL+A0RryEgGYyHqLwURbUjVmR9Y+MzsvYpQUdNVhn1VJlhMpg2GwuUe/5TQ+4u8u
dccLaMDeNQ304iSYA3DQae3fz6bRI03Lx7ZL0qF7yTXe+kB0XzA7OBQ+kCAJHughMa5VpI+56T1h
nCNWJyPqkpjMeCcvTSpHwW1RwkmPpCGGx8Z0s2raWuulwdUL2dzMpusVt21Ao3ikFVYibeehurTI
lOmWjUwADXTmKE0njWeVpppI/GzfJ41rHWzTdQvKNt/7zrAKzMFw12i61Xc0opuncAr8u9Hvpjfa
1jTyMMldL0gmN2XXix2U7eQ49hC6N+uqSntTDevyrVu6r+xR/Z2R8yOFiFFlMiAIaRR19jOZpTF+
vDz8KBGqPnqeFbM51OW5RDJ/34whsiHyFq4mJEPf6IQwFIvFbgjwkbF0xie6f/ZrEYhsh4YxfJtE
R+jFGDstvZ5uviYeaL1F2UwiWDeTJqaX/AuNHXElu4YBQDIfcDCT7Tnaa74d3RSKTT653p6kwfWB
ROYcJXF0HMq6/UiE/Hhe/ElBS6vXo5wq2W1yoTV5G/jFdEl4FfZ/yD797ITXsHxbGNAuU5Uegbrm
9YF3eXLjmMTUxInTh3ZJ9HbCWL4naTE54uZDKQ+2GuCm9lKWxtV7dUHoshfKqH2fQme8FcEqfkzK
aQ4SHsm+ELE4+UPnfjYBPnsnapJdK4bkgEa6RQA6lneFrbtPiufwFsJY/wABObpB2VZv17TOb4p0
BvbnptNd0ZBTI53SP5Xr9KULveyGGKX0c9wo+y6OBQx+pKGcBKq1pN1Hb7GpXPtumIld22Y8+Q+S
rJxj5Pj9O+mq2w7/3I6wzvGxHyQdRK8K/XMVDdFjAcT+WuRF81UzAd20c2Xvi4XOZ2onn+OeYbkg
hIDDQ0BFD54Ju2PRh0yDEZjVsb33SH+5lVlmM94YkIay+6NJs9x2Z/x3yMsZwlgOVOOdGhBNbjwU
vZHF7GeYZj/adlhotsQUABjBZjoiPwtNy8YufJHw22wdIv/joe6ncUdcjXx3ZkICZ5jnzE/t3Og9
GRBVPFXQPYNnFyYr+jQk3VmSvgz+0maP/5uO/EfTEYlY+Z/O9w+c74elnN5/owo5P3/wlxnO+4A+
nnM83iTO0Jez/J9DkovyBlw4N+VFQWPmIb9GJc4H/srQ01gOIlQe6K1+HfOx0AnpYJILBV4SI4j5
L0YlP3VvfxmVsASDeXMDgVEHqQ+Fxd+P+SXztLVq7QW3Tl0sOyUatAyy1O4dG1cTGZK8cLdVlUHS
0qy+0QbzU39GUY8qATaLzrdpaZOF1JFOJncpImFrg+ZLMe7+1k5jfK99f7muFmHvvAwLyWZFUs7k
xBoGjCuLt1v90mk3lovinDTSBb40IAoOdIBt16NF9f4JBn5/tSCGvEN1ZKMgXtePMS1rfCOkduz7
yGbPIKKio6eH9vVkdxFGCjHbwTuGfr9GdQ1ddNP4Lr5VuyUeuVIzscBpfcqCNfthCZF803TUb+FV
BK9yaXK1i5Ch3qRVyUFWBAyxN/BwBhYfmQANthBIYHMqryc3yu+zJh1viRy0jiLOVyKpYrIrm3Ga
9whKikMeUDhtJRdlO89g4qzeB4wO5mAm8Cm2CVCQ7sew5zILi3nNRhnpKxMSta+x250cp0tYXLny
XuaJK71G1cNouf5h9Nfq0V7L5iFHhwSxg6pxM3GOuiJWpkWkvSKD0WlwcBAxjVvT7KeTnth7cHM6
3fRFy75TS/szcp3xRjXe64B991kMQx0eETZF5c4h4AGtpgoLcp2V+2kuC3KzlRlitUk+s4HE8S1A
WM7grk3AU1OvtPam4cnkcbOPX9SkRlcKAanee0hNg+nBsON2g6aZ6iFG9ZRioj8YhSr8WfUmjGq1
pzl/Pw253EbIWiEHjFvqAEoeo3l1jfoVt1iMGJ0AMbpp3m3hOZ9x5Pg7uL8FtmAUtLXR0i4KVa1v
yeqkEdrajRi3RZHnT7FR4Sqjx41nlLkmqKrIUStUHntqquxmF1/UvJER9uZRLA/KiH3Bhn4TcWQd
moseODXSYG5y+jdGLsyhpeJEF7l7EUoaZACb6CjLx4a7bYtX9rox0uPKiJAxB72uhNxsyEC3DilK
uo00gmVtpMuJoh0uFDaI0gibIftgXDdiZ1m27e1iBNBBOADpRuW778WMYfwilJ467puLeno2Qmry
9DC0YCbZ5RedNVoxJvNGfL0YGTaNbQ9Jtu9VCwLtMC7n7IAcShuBkVg9hNz5T1m3/inyXiz8V88O
1gD9LAdQq6Rrw2wXnwTp3/nelnl27fd28AjRP04/z96KRJoKq3QPdWRMXiS5L7z+lN2x/znI9lpC
4UrMU9O2j13SdzCjWfKVVl6dn3VjMFZls+ZYzQmE8OpjD6p7egaL4Onn8ae8J7lofQrXnvK3ohj7
td4xlqkD6I1ycLZL65MiPQ0IvtCjZUnyVoksgVuaiozvx2oqxM66Wez9vKyCQktks1Gu6yVIdiVj
z3CPPhx4xGkZQ+9NNbUevwVFJAofR84aqQky0NhcobrBLIg8qxiBBdF5LM5U1ZxyGVjho3qpqY4X
OBY0FLbO2BNJTvrFvP/fTv0f7dQO4LZ/2qnvfnzt34fi/a+NOOfnD/25S6NXAA7k4V5ge+LGNb/v
z11a2KBQJcpqP2QbvrTpfm3SLqIFRJmhj9YhuCBOf23Snv1fbcohO/9f5dQIxzGnC8/oaF0f+dLv
mzLuJuYd6XTjEmk1pQzwaaX7BQEQXY5EB8qEt7TVOTOTkvQyNCnM/ESaScpgZiplFTJeqXn7t72Z
uThm+jJfBjGjmcnAZGI847i9dajXTL16ZnrTXwY5k5npRGOY3XH0dLfFZeTTmulPK3A0ykW6d6OZ
DcVmSmSTAc7wya4fRjNDIh2BcRJZGgXWVq2vEFExbprN5AmKC3E8dmrBSQub6KlMw+qpd8ZP9PLW
8wCvB98Ukyy/k+sTA7L+aU7c+MD+ysgIp93e0i6oebwlYHLcAo8AT5CXekawSRzoi8Jw+x4EFSEV
QxPj9lxx+HZdOzyABUw/d1WheASbvN25yeQcohSDTSC79EnOfr6fbA/Mq0Wr6IYUHecm7IaPWL1Y
2YVwgn7jTa6ztd12falHBTZFzF+LeUb05NIdPdnWlN10WU09W7dy+JL9P/bOrbdtZNnCfyWYdwq8
Xx5mA8ey5bsdx5lsz3kRNLYjUrxJvEr89ftrknIsxskk08E5xMHhAAPM2G6xW93VVatWrUoaLli0
VETr0VV849aVP1MKv7nIYhO8wN8Z2JfKdaa0MnJdWIpK8J4Qf0UntOUtPaVXMweR2OPGR3ApB/M9
U+u0JsBOyqsEQbAbX4ttGItxvbvfidxXSEZ6WpAzvIV1n59R6JZcOxu1vjJRQzlz0Q5cENqnFytE
Zu6pNY/oIRgq4UmiQ4A8ynzdPYeaVl43ZFtmG81R0C2JkjsUT4z7YmcWfyIDGH3e6bn6Ua/KANWm
bXIb55ZyYwTODD3+4oG1Ii+82Sbe+03uxg8QX6uZ5q6T46TQ1ZM6CZvTWrWUE8XItqTz8/xWK9bp
1Qqht6kH6EpAy8ah7lLxvEfDWEFiILAnQQKTN4mmlIcQq9qJf5fkODlHNtJHJzsCQtHgp5q5dI0H
0jEXlV65lwlFKKemYa1vzAyBszLh8lf0hsrjnLB7qyk0qasUb3W1BiU9i5Zr90ytbPrM0MD1PR5i
wp5aNrchnVkJylHQe3Rh7sR0wcw172hT29EWvRirvEwC2yGT4PsXQQgrE6n3FddyZD0EWkw7se0K
7TEvVCnzyyl4dqhFhzmxqe4yZdn8uYnWOsTMaL29XFvB8qNnhtat4Ohlrmj3XDnQNtS8ICXvQ/Gz
jGJ3VFZNGLMnEzh16abkniuQL0Y/zAlJESa0VA9cesbQV3h+rntadm7taKdFdx6NKsj5dkMHCjub
x58wI+v3O1rbniXwlk/gGFCNpaxp0oJwVH1aVmuSVzAMTjJqrm7jZby8zXxTP7Y3tvHfEWQOesEq
GUK8SK9QwO6Wu3vydcYScDdSTpqV5p9RShRflA1pNpx9WjNMK2VjVbNkvVNv6TWmaVOImGF8o6AU
9wlMYEM7Mzud01t1s5ljSYJ1c9zE6RMthABscL+21wZSNhCpQyugNgqN4E/LKkd8faVR00NrzOX2
2Ag0ipzoAEzrFlwyRHiR/93eIYWs/TvL57TEXa7R69nMIsiaKuV+UMgQ5j0yloQE+gxFMaA9CLU7
G17UVi1z9X6e7+At/7F0YrptANOU1RliyZz2i2at55AhC3cVb4n/qaup77PVduk+mstw7idT34nU
2vojrlb1xjmBGKmEM6Usi9XTzlmvtfAU8ZAs4+KCpPf/Gbm/ycgRKgvtjG/zGW+e63cXz1n+vDvw
BLo/28frxgTNCtuBRiLC7tdpOceawLIxXAeeomAvkrDbewLaxIBl4VCnIjRxqb/6Eq67E+J7UZhF
jCUydj+lg05gfugZUKgDQETRh8ASHFNzBwovANwJrXqt7MwDSzamSWZgBNEgCC99yt8vt2q2qe6X
0G0vUjXwS3pkJsWdv1aQng2Jtml8n1VRTMWvhy7fvDSO5rScPtLXW7qqLOdmcEdzNOpww8Q4Wnqb
1bSBtoC+r+Ybx1AD5x+3emI92Em1iLTddMlQH6sNPHEUnZo7RFE+whpbAZ4hI0G4HcEatwieoRit
musS0XYac69c7UNupxQOrAv1wQtxTwDaAv1DktThRQ7wRbGai1TGmj+sbYdCB8vZ3sRoy1Bar2kf
5o2uoFOpeJ/RACWCWNNCBVGNuMnOlxVa4hTaheuFUWkF1KfcmzZmvjpqFwqNNvc4c/y/+P4p46C8
X4WYXWEkw6wh5NWAMKeruDxvQsT8HKPkD3OrhvynY7VWR4CkiJ7RrIH6gQTxhQcH6bhre43Mp6V7
zRktsZszGEjZeaWUfLrm1vVRslJ2sxy9gGkdQATCYHuZRSgPrnhU50ZDwwyXPI6+Xip/lqVh3QOL
ow9ul4Z2RVm4p57WlhbRHpEGaJCRSu0BRWWiqXCrMloU+9tbl5rsz3Tz9aZbYzO/AFb1n5Qo396s
sW6n7fvl4q3Y2RkUc/59rlM3TWkn/QGnjg0baKZmZXIK06ia0qutmQUpiwyVqqDJY1X6NKcM9Kul
C4nNR6YxDOsrsmG+fzaPtLABBC5EwspyQqq+UaqmeSKi8kcJubSLxkRqKTPhwxerqpwVcOcf1gpC
24gj7lz1lK3SQMyI2QvuOrxYlXmOvCJlNl6eWwHsM8u6T4F9P2WKEd37EOgeKMvOr0iweR9XTeXO
fEPP7GNMsnEBMWt5Od9Ar0T4kcwA9RGXCi24pvDl6acD/Yfi0pRJrho8EavR8+TUUiHThdamqPEp
Cptocw1XAzL+qWvm3mkU6cbn2jbq9ZR+UDGsdQPZBUrkoSzNKJAt/Bs0gRnLo9ckCro25eRTs6ug
rbLUWdFQJ8w/zGNvdx00SO4ZAi5pCnV+HaM+AYayrF1B1tdmGbp2nyIBtsTulg6kYNVgMNsiiN3T
UFPze0pHHqwiKq9iUBv08nerKbUSuJqrslEa+oNF1/Fy3hTTXLPtWSAAILjb6ykU/+Ri2eJDFBZl
qAcBGqH3GN/lAkiqd7v4vSXAJbQE0LIQgFMsoKfGsQugJ7O58E1R3h7qyGrUAq7awvM+ooCZVuZz
AWfVAtgyBcRF1jpgUwngKxEQmJ4WoGGqAMZKAZFt1kZ+DXkJGhx1VZe4LNZ7hBR06EEVSLbaYm3w
u8DdXAHBRd4mKI/RfHMeKgHRIeC5fNxlqxXtldNzcr20xBOQXtKie6sW6UNzANRPbQHAFgtUVgIX
XAqIcNOihXWl+bTEqsAQlTBp/thagACNgBgrY51dNOo6/aTY1u5U3zhUDRo7JS2OgP5V5SQBKkDp
LyrMY3RP8hOjTMAzawyFRnP7WkVGBsCzntNJwd82lCcyfwNNX/oGnK/j1MmP7WaZXZTzlT9VQKro
ElO7IV31EmQNjtQNgseN79AP0UGvFPFE3f9oO0uVsCdCVQLdIdoOkTnbTalDh5C80m06A9rrfIoU
4vaUNEYyrXfxIm3UzQlKBTrU7Y1zk+5KKjBoKI4Oiu5TZFNvVwYfQbHktHGbjCRuCM0pofCaDjnN
HfworFJul3MyrViWTVjMP3u0bL6IUk6orjUaBG9xitY2RmsLH/FTVsfo1yhQv2GJphRPOTtumCy1
k1N4F9k5vqFuchxq/QMcNz6o8LMtBW/w16YRHZSua7WuID/XipfccG3vbvIsTHekNZviBO52c50B
X13+33KXer9PdBOnDjAodnflc7b78EyzyeKlKkL89H3KXf4x/We/tM8hvD1Q36r8bxwwyEei3dCB
A9a+VPvG3xsjWjCx8un5999MfYIMuK3rBj3OxQM0EtGHu/+xoqkOXhhYjYWEfvu8/rbffvturb4/
wx/5ne/NAGPDV3P+9PtvookZLy23CmBOlFfzDymo19N39IktskWAUd3scUK/xAZjmD542bAa/Wf3
gG1OBBiHXe2/Ytzp14tA+muik02jiVWH+706It86BP9T3z5V4KL1hNy370xM9AVh0PVfMrM8mL+K
ICal91SwdJtgfKvg2EKAQm4VIEfqLt063H6SEBBfr4KjIVzgujRlQRhRPF22dkx7QUP2U3YVHBpx
GdAinN4eDgyCpnoTVkDTIbCMzhRwRGVtgQkyb7KZLILx9uGCeb0LbG+Cngu1frBb2md8q0BefUgk
+FmLaJoTw/VUB1XNbpaDs6DRr80WaIWrju5CcOk2KnkIDMpM0dCFkNFvgoFBBJlBecY2Da23FaNb
BG4FUYQqZRANl5MOW1rAEO0zOArwSehRAwtBBRAVzwgNIr6R7CroE2AKBJX3W2GwF1zsIQwcqon1
bhVgyI/MQ/Is6QOBMg+UfFDIfhUG9sDTJyQPNYsC6G4RRncgsNm69Cq4E+hPjk61dzdLBnx9N3go
EbkIEal7s9EFJ2PyEFAllF0FETGRfQOu7jf8wEPAOHIcEAZD5al9RncgHJAZWasAzE7ZiyVEBNpn
sBU0FfBeNLy2R2cU+VrcXxA14wBRS2S+7SV6xoR4WaWIof/5+PYA8ZzkHjAJCJAwa5X939oDxM5d
NVVftzUmOyDU+iWnb7DDKV9hF3QnQB0cAQ/gBG0NCjURLWuf0V2MsFll4wWDWeoO5B4SLu0zuBld
a0JnCnJ0SDS2z/huRujC0ntBpRYQLxBFum4VBk6SR4sOIaunu18QlnE5SfobqoY/HTUBk+ADETv3
sxzuBQyCStBEO5BuL4zubiClbUg7zDSv1YkLNBNlTvEwy9deEtWkk1Z0B7xpdBZhH8R0oogv+OZP
AMoGXzL4ga4LaPr1vF17AjwhvKbeUnRQzZhuBWoDZB0jkAMY/oKf+DZygD10DPSSUNnsLMXoPIO3
aB3/wBKApSJVZfSh8SCr4ACfEFHq6t5cjg5FIqCV9hIBEFAqRQ9rcBs4NnYQUMHw+ghhdHYQcq4m
7RkIZg9T1JEYe8sOAp9AD8QIcuraZ3Qn4S3JgZ89CXiJVIF4ngpy3j6Dk4BVpKUo5QaALO0zujtB
h58t6x8RMzNBg9v/bc+A3AI0cC6H/syN6FJAjUGIPkghiRoYGVe+IJcf3ol4S8J9FkF0FyiO79vH
Esh6RKbY4+hZozP4ssdfewYe+UekNCDHd580om8fyQXp6XMNGDYcQkFHbJ+BCRDgIQESdeu9IRxf
iITavewmIKcgXB661vWbYOAWYwhF2SZpxd4Qjm4V0BsX1ZpSlgD30CbJTHP53hAOXAPQdAftDcF7
7fbK+FwD3l12FQRooOmux7Horv5BoOiQecFWWGTgup+PbhU84AzJrSC8QxWIVBOJ5Nfm0CEFrdmo
WpGCbJ/ROceoFHWnUyJMNCc4wAAie5R8EC3iFcK8gWogxPbFM7qbkTS5LusYYBQpaHPItPYg4uBq
aFcBmjvFZiP0jjX5XaCRSDZckyCgM3d8y6+Pgsf6gBgIeeEXQzEu3AwtMelEM/12Rf9OkiV9PPj1
pcDHwOp8ycGODTeChaV1B1TCIuAKG6IABHikfQYWgV7GVHFT/UkL4fYZ34mw6MAseSuYcNFoZwTr
oL/6Bqug6fSPoevwizc5OrtIdxxD+nbg3DNJWEhvx4sIZ8A6YDM4fVg9vlXoVEnknEWBkNjCE+of
ZvnaOuIouAZ9oEjHj9Q6ChxJOs0Ino55oejoGycCdiZ7jgCz90tHFD5yWlVpZxkKsomQDRPstsFg
F7gG7FX0LIHSup//bznLj2mZFIIpvwzS5KDiT9Tn/chJGIzwhaWOnwQ6RLodCKl9BsEjfgK8E8gG
e0R1dC6zbkII+bFVWDzFQXIcUMIVPBac+C9cfRBV7j88ASrQ2+fQHnR3A3lImBej8xDeEI34WSxV
EA50yJ34y90uGHjL7AIm71DL0HvTo/MQsFNe99X8cz/JNJCkZTN5+1kOzoLgaYuIAqj1ZZXG5TOD
bnS5v3++CCAIOrIhdMnrJzkwiuQUgFwddsuewTu2A0HEI51q1t0JHeTp/rhPow0DB5BFJB9NCA4v
ZvNHt8IP3KIv1VBTP4ie2jqo4Dl/q1zqW7+wrxL5+ud97Y8o8NG5Pg5+UZRFdZ/dVQGJ//7XgdVs
i/df/XBfzN9+Tv/n/QS//uiDz9rPav8/z4LnbJE9ovPUFiD1r3mziKml+q9o8dciXry++riyOZ5f
3uT33w7e89WF8DcDD+R0uqof6XHp0Zgmhy/cQjvyA4eLJF/k+6mLr5FelxxS2ZGniyj4nGYDDcDO
okiPnUZptng6aN7ZcSXlR0ab/LEIHksu9G4wsSR4tHjHsoMfP0eLepE970cSI3dFANIj907Iu/Tz
uylNIeO/goPN0qGgsp8yY9WDp4OBe+MoO/Lpc5otD1+598hlRz5jxYPg9Yr3eULZgc+fFv7BBtS6
chbpcaMoSNLg8ER22JX00MlTsBhYkS5hJD1yWh9ui466Kzvs5de2qWPHSw/MAOVjuDvYFx3JUnbo
q7QM8q+WuaMuyo59vQiSA+tBNlYUksmPS6PLRfK0H6m9zDtejfzQeb549Mv8uSgO9nTPVpAeP3j0
g+XiMIzt6GHyQ4s+FWlxsLPpnifyzPJj5zRsyZF7PrBNZLFFHdCvGP1b/Qm/LRz4Evh/z8O5TpNi
YEP0rppT9qW/J0Yo+dI3z9Xi8N7qsU/5d67fnS3ide4Hh9d6Hz/+ivG/LcwkvSr1u+vnbfB4cI31
zNpf8eZ/oq6038ytSemKeqSHTrPCfzdd0P06OLzN+uzGr/mA40U4PPtdCbvs8N9qOy/5dd6GER7J
YVQDWVyUT0i/MQ0sh0hhi5LJDvz+b6TCJZfkg58+Pb87z7+627oqfNm3v0/Lb2zEnpb5az7g643Y
o/Wyw3+3EZPk0n983h5GlQYvTbZJ9p3/KBb+fhRhU/rkvuywn54zJLgPYr5erkR65IDIZhAF069J
pEBkh/73gnsnWRaHR5Pss0huSg/+nBfvPr318l3FtvT4Qf6YJnlw4Ln1zC3psXcpyPxyvwjtPukk
eL4/8ltI04u+5Nf4014a560/OwTXxG88Rs+L7F//AQAA//8=</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_xlchart.v5.10</cx:f>
      </cx:numDim>
    </cx:data>
  </cx:chartData>
  <cx:chart>
    <cx:title pos="t" align="ctr" overlay="0"/>
    <cx:plotArea>
      <cx:plotAreaRegion>
        <cx:series layoutId="regionMap" uniqueId="{C8864C5F-2650-4019-BE90-EC5C80D140C0}">
          <cx:dataId val="0"/>
          <cx:layoutPr>
            <cx:geography cultureLanguage="en-US" cultureRegion="US" attribution="Powered by Bing">
              <cx:geoCache provider="{E9337A44-BEBE-4D9F-B70C-5C5E7DAFC167}">
                <cx:binary>7H1pb9vIsvZfCfL50tN7Nw/OHGCa1OY1sZ1kJl8Ije1w35o7f/1bsuSNoySed3xxIeAoARJbanWx
H3bVU0sX/33T/+smuVubd32aZNW/bvpf3wd1Xfzrl1+qm+AuXVdHaXhj8ir/Vh/d5Okv+bdv4c3d
L7dm3YWZ/wtBmP1yE6xNfde//8+/4dv8u/w0v1nXYZ59bO7McHlXNUld/eC9vW+9W9+mYeaGVW3C
mxr/+v7hv+/yb++cPGnSP8P1+3d3WR3Ww/VQ3P36/sWI9+9+mX7vX2R4l4CYdXMLY6k6shGTClP2
/l2SZ/7u95aURwgLYguq7PsXvL+d9HydwsC/K9a9UOvbW3NXVXCN9/9+71teXBB8yHn/7iZvsnqz
qD6s76/vP2VhfXf77qpe13fV+3dhlTvbDzj55qo+Xd0vwy8vYfnPvye/gIWZ/OYZctNV/NlbfwHu
y5ADkv7Dsv1zrBg5AiQEIZSh+xd5CRlG8ohzzBhHaIvZw9xbyF4h0H6UHgdOgPnyx0EC8/nOpHlW
PyzOGwDDjpDkBP7Ql4hIciQEEbZQdAsIf5h0i8grJNmPyOPACSKfrw8Skd+SdRW/oVYT7Ai2AZOI
7DbCRLlhTo6ItBUT2H6JyM8l2Q/Iw7gJHr+dHCQeqyQJszwEzfpWdoahI0wYVlSw7U6AdX9ubpQN
iClBueKP7z83N6+RaD8yTyMn2KxODxKbq7ypg3fuOs7rN9wxjB0xKjDjUm7XX77EByN0RChiNhYT
IvBaefaj83L0BKEr9yAROgPjss7eEhzgYpRybMud4Z+YGYzsI8E4JmLD4p5vm1eIsh+Xx4ETSM6u
DwKSmx/SxedK7cUn/y55to84olwyKreEbIKLbQOHBpVH7Z3Sm6AzYbHfF2s/RpPhL67kMCjyWVhV
eWPCh5v2n1Mx8GeokFwhBhpr85pwZJscMSmpxATvZWSvkWg/Gk8jp1vm4iC2zAupwe88W4fZ3dsB
w/gRZQK0FN0Z+ImBEfYRwWCAkNy/V34qzndQ2V7Fi4uDa5sdJCRf1lUAHmWdZ2+IizxiGIMSU98x
/ASBUynY447CD3PvnMpXybQfnOfXM0Hoy28HidD5Xffu7K4Pb/KHVXoDlQbUjGBQWUxsVdrEymAk
jjACDxOpCTavk2Y/Ns/HTrA5PztIbL7cVfW7z6Hxw+yNI2iCEdg/mOxlzgodCUAP4NlZJIDvOUV7
tVj7cZoMn0D15fNBQuXkWXZ3U4c3Tf2wWP98HzF8xCXHHJj0dh/BbnnugkKwRlJFAMdJlOaV0uzH
58XgCTrOYZDpF1IDM1jdroM31G/gekKMGUkID2w3kHqJC8bsSHCbSoUmwPxUkP2Q7Ia9uCy4Kvcg
t8rJOqvW1dvtEiDQTDFJbLnzaSa7xAaCrcCrAb/nUd09V2c/l2c/KA/jJqicXB0kKhvruVynBfA1
85Ykmh4JxSFo+aDCJlRAblSchKwNsrcqDryf5+C8Wqz9GE2GT6A6Xx4kVL+Z+K23EDuCnBnsELzb
IhOFtvFBqY05Bzf1/jVRa6+RaD9ATyMn2Px2eZDYnN+169v1wz38zykAtY8o+DLghO7yAhNkMBZg
ajhVUm2h+Quh/pk8+3F5uI4JKueHyc4+3GVZNSTt+k15NGQIlC0E7Jvda2J4ICGtqFIbu/RIE57r
ttdKtR+hl6MnOH347SB3j3uXrLv1W9of2D8IKTAwD8Z/ksWR/IgJJRjFu6KBiWZ7jUT78XkaOcHG
nR0kNhdxAiQ6fUvdxo+4ooyJnXeDJvvHhuIAiBIg9JDhmWQ+XyPRfmyeRk6wuTjM7OeFufPfNMRG
j2yqYF9QsdVck12D70NsCiPOICj6XKf9XJLvILK7gikeh8kCILf+5/pNtwp4+hCKJoRMgtBKHCkG
qTaCdrGcyR55hST7AXkcOEHkt8PMQZ/mTViFb5rjpOjIhi2ABHg329fLKICNgR5gRYh6Kul4vlVe
JdJ+cJ4NncBzepiG/yyE8Fn1tvUBAtI3Nga/ZcfPptYFKm5ssC6UTFzOV8myH5dnQye4nJ0fpNHf
pAg3f4sifNDzb+DTgDIjQMoeC2cm1gUqawQXBIG62xJr8TD3NoHzSqG+B9GzK5qCdJihm7O1GZJ1
dvuwSm+AENTYciKBM79UaVIcSQRZg8fyAIjmPFdpr5HkO7A8XsMUk8MMcl4GUNb7blW9LS6QEBBE
EZvvnBV7Eg3YRNMwBAIgab21SBN8XivVfoxejp7gdLk6SAV3DZEBqO++e8OQJ+VAyYCNoV1EZlrQ
AZSNMkoEBiV4/wLD9HwTvUqk/Qg9GzqB5/ow7c8qu31j0mYf2UDXmHqIZE7i0QAO5NOgsAAY9f1r
Eg94hUD7oXkcOAFmdZjAfKrXwcNt+wb2BqKchG7yALtQAFCy54lOjEHxSaDSREy4wM/k2A/GdtQE
iU+Hmdv8zYRj/pa1m5QdgYUHtwXv6pomLuc9GBsLAyRtn/56hUD7UXkcOAHmt68HaVrg6FNu1rdv
mHfeHH2yFefAjLfKaeLSQDzmCCIym/rNh725ZcyvEWU/Jk8jJ6A4h1kj+CWsbvKsCt+yHg2S/XBY
hlOx8/MnpBncGUmBs0FBwBa1CTivEmk/Os+GTuD5cph07Dw3cFTAWZscjnOsH27iNzAwsDEoFGQ8
ptEmOk3CYQ4FWTQhdhVrEzPzern2AzUdP0Hr3DlIDfe/UJoGIX9MlA0V0VsHZurgqKNNvo1D8c1e
B+c1Eu1H6GnkBJvPvx0kNpvKh+M7U90Nb7eLNkeioCoQVN3+UnUJmhCiOnDSeAuOzR7m3pqh18m0
H5/nYycInR8fJEKLuxwqO99SycHZTQblgBD13EsPFD2CI4YUjuTsIqITQ/QKgfZj8zhwAsziULfO
n+ZtT3duCjmJhJpauTMvE/8Gjt1AJkHCOemd/zM1P3c/l2g/NOePIyfYnB9oFjoI35BQg0JjUNUE
x9SeKjSe+50KItUIaAOFg7n3r8mOufiJNPsx2Y6a4HGxPEgltoR6jTB8UPP/nKhhiP3D0QCJKGyB
51AATJs9tPF8tkcK8cOkW9vyc0H2g/EwbgLH8jD589m6qtY3QVPd1XX1sED/HBXo4wDRSjgzCMb/
/jWlZRCeQXCwEMrQHibdpWpeK89+cCaXM8Ho7EDNy72P8+bHoeFUFBMUTtTsGjfYk/0Dx6GZ2MR1
HsjZS6S2HsrPpdoP1MvRE5zODzOFcwJB+eYmfkP+TMG7IZIowXfFGpNtpDgEnyUc9sS7SMEk+Pwa
ifbj8zRygs3JHwdpds7CmyD0128bxVGSSRtORe1VcYCNhBpccDt3708o2msk2o/N08gJNmeHaYOu
7/o3Pd6BQW9RxRTe79UAd6ZQ/wRVtk+b6mU67Sfi7EdldxUTSK5/P8jtModIdPiWZelEHXGIaMLx
552nP7E2QJyZAtpMNuWbm9eEOL9CoP2wPA6cADM/zLK0TVTjj9zED7b4TagalGcQtikJfFj55zwa
Cp6htAbBkZxddmeix14j0X5onkZOsDk/TBuzyrs3DM4AhYZGAQJab+zviGJTKHaGYkK8c2/QBJef
SbMfk+2oCR6rw+TNV/dthP4XcgNQ7Iygook8GBjQVc93DByHVjbEzCDvuVV2E2ReL9d+jKbjJ2hd
OQdpcpx1En7LzZseuAH+TDi05AAKttVtEAN4jhQABNEDCZG2h4O5D3p1lwZ9lUz7UXp+PROEnP+j
/fT9TpCP/TPddb2e3TfefNYM8sfv3l8+tAadDN2VKO01UFu6tbqF5pzC3lSoPzb03HzJi+Kmx8aM
fxlzt67qX99boP+OEKcEIqVgpzCg+f5dB30QNm9BFQji0ASPQk0vxLHBO8o2vvSv76FVC/QqIJC/
Y6BjIWIHjhW06bl/C6q0bVsCd7w/SQJn5R+bn37IkwGOTTwux+7nd1mTfsjDrK7gi9+/K7af2lwd
nEaBKMempBiSVBBKh0Ot8P7N+hJanMCH8f94TYdD7pXdeZPe+lXiBsmfz1ZjzwSwWD+cAHTN8wlM
T5O06GECFQkdqFQ39jpsz0PbCdLbH0/FYSVfzgWlgpDKIRTqpPmmBefLuQZc4YQnDJ9FPBlQVOjU
goZqYtC2InHJv1ZR76ubIPdUjRaoIJU1QrkAH8LsGFFU+ultXuZK+hd+wwJwnRae8dFiUFlzFyqk
wvS0Mayy2AkSxbhKKjvyzLWK0HAimJV710NZzyMS8uOqjvCHqMyjUA+RV2a1QzLia0UNrzVphdVV
umupXbs8Scsgvipt4rfGESxrZe6CEGmtQzGQSmcNOTa4CD8NfdKcJF7ZSGdsh6Sbp22Y0PRE1jxy
eS/Gc4Vj3n21ciR0bPlpqFVNjANtMxm9YJYsxpOotgPrqkNWyLIZbX3PtgqnjqO69xYyMWG1uEdk
t0936G9vt5u8GEzoB7t2u48//uc6T+HvfZfXp19uuvU+/QQO47bN7w8/BUmZjdarph/aSPP4XSDM
TrrNTn3xw1/UxncUw7Zr8HfefKXW4GhThP99rfHYPPSZ1tiO2WkNKHxlEtQCBMCgp9wmQfmoNSRk
vTbxeykYFghDYflLtcGh0mljMXYa5UFtbGrUwc4oBmeet+ecHi7xBY6gKHc//0BtbIo/gDtAYAcK
PzcEcKNWnqkNhdtmDHPFl0pVtU6DQOnIL6l+tiZ7ZgElVzxTTtCMEnoiQ7dDUJA22oQCX87iNW1J
aO57yybKMqxbZCutei//mtVt/yEVkq6SsYyNm491AZz9EY89c2/w+svkUA8GZ11g2SDPNbnEQCRJ
T2NlL31m5/Fcmqpz2x7DvBzFlxEm+dq308LWVRZStxqH8K636iybCSOomxg86qGJwkXdqsShpVUe
N3EeXFQqyiwnSjzu1IMpZpXvj2dNJb3LVCSd+/9xEZBigJPuNto0J5ysIDKsoGk92sty7MmsZ/k4
T62UrULZDZ9KilrHw7GkMysdWgejvvijsxvl8twfQL7Q7j+IjPQf8kopjdoxXNh2MM5bFSer3m7j
uWo7fJ2GTT0fsrGOtJVm4VaHbPtC7wFiY4GmNwGcd4WDRwqaYoAJfXkTVIw2zSA7exnSonMNGhPd
t2ZYyDz69uPV2piiv8y06aqxKabltposFm9xlRYYZmqpj5ZDXQJ4QpXHpqblR8T9FIjtj26xzR00
nQ/qPqC2Gm7xTYXiyysjuMqy1EpgPj80H0GjVHpsfBsCAz+aZc/6sY2Jh/ZI0FoH+la/nMU2oC6S
zlJLQ7pwoWDVCmqHy7hS1z+eiOzZrpwAL5Gw8eAU7FQpRD4ctOjgHlySESerUVZkFthwzwwDADek
1CQaB6LSeV7Hl0PL1WmRiNhlEfYugyYbT1LOy49mEFaoRcsrXeAQtbrFdFz6SeEd50k2LEK4Nz+1
vswGh46IWdqPutFo5sMkfcHIDE6whcuKiOpLJ8Zw+eOLhEYrU9Sg1uC+WxuRCg6T8g3heab6POIl
TTCaftlFFOvUz7uV9L1qZZUmnudxRbSg+bc+MZbL48RouHmjZZJGzbzFRT2PC2POizjsQl1n1C1F
hr5gEofn3B7YV9ml6RdeipnBHbnCdlom2nQJdozwkmuCYnsejNC7vm6D/lPgZ8SFdvLDIvbnOGr9
r6DO4qWoOQcGQ/iyDfP8BKxLsEwLj8yoL8KlldmDk/MwnQXQDWhR0VxdG49Hq8iKUjfDZVDr0vdu
AjA8TlrF/ooVY3tRJLgrdTtKdpqqMlm0nuCzoiUMOEvROKIReeLU2M+Xscnjz3WVOUmZJTpLB+uC
28VwOwxDpVUS1DM/rumCeyyqdCQC4oxxIVxLjuwjDyi6Lpoq/SL9IP5W4CDvdYzsYXBsE2Se7nJE
dZ4F/e9SZbErU2KWcHIkWUVD1J+OpS0uRBIrt1ZhZmuaht1FU2fln1mU8DUqq5nV25ETePGdFVvq
zMoSy2V+6M8saY7TVIDUApezmNirvrWy89wrPE36rKu1b4ylLZkBcYxON+vp5klUOMDsLV3lQOhw
Sv/ggeg06wO08uM0PWVeMXyykrgm8C4az3FjeYke2oDMENgXJ0o7uiC5rVbNyOjaeKL6EME6Zasa
NbZTyopex2yeBQXcEW0S66akdJ2XJp/HAbFcWvTAqHOSmU/ZUDVOHvcdQNNHuupzf9kNzTwI6Efi
pc0MdFu7qpN80IPV10qbgNxSA5gbgYuPg0nOQo8HjtW1sdv6SeM2Xmx0kNaNYxA6Lkjka+QzpiO7
96+yyD/zfPE16Ae0hKc6oEsPj8MsMuLLUMdrkmaZ25kqcqxI2J9r7qk5NQafyr7pjjMe2zpvx95J
EfV1E5WWrlvkaWlbAaiopnNwmkUOi/L+xFK+vYirPnMGS3l/WEUwgDC9Nw9IzJwgpnmuDSpbuLna
TrpghuJ56CuRuVEXhm7jC7IwVWWd8DHPT2ugx47p+bCOugp9hDO2Uuls4IpoRKLiYswRIASORHky
DJitgqxPlpiGaClz2C7CGnIUa7skY9zMSEcCHcig1GMdeE6PouzGtMz/PfJwcytkNfxOW9Mdp0q1
q7i1a936BTs1yCoWZR17DvdQu2ow7C9riAvdJMPgU40iWeFVFtpyLF1cinSWIj/VvTX2n1iLsjlF
JFih2C9mLMmZEw2Np23ahAssyuw07HNwGxB4EDyHH6OsiQs3FH15bBcodkXeDAtLqEqXFYrnXtQO
39radPk5GvzE9QogBeBgIG1yErsFSZUb+mA58OgpTVBTzFDbkRlcsTmWoiazzgyxSwLwgsYaVV9G
u2MXBDbq+RCisnFjrxaBRkXe3uHIdK6doHE5RJG5CWTvz0Ueys9BWGenGZf42kLAL5K8CC7iuAN2
0gLly/MOaeHbEUiX9GWpG3CdZz0S8WXis/L3KKKxG6Oxc0MLeKHFi2GRxJiuOlbG88K3m895XSWr
MuTV7WgFaJlEDHSPgYssC6BfIsm949FmINdAi3MajN6xrAxYrg56QjrQMj12ozwrZrZp4crjMLiw
Udq5vKFkVtYjmTHO/ItRFl6lYzbCGGIn1RdfCO40hoIkcWOjRdvWcEmWwL6uqRz9jevFZ9QO+AUG
xeCMUOe9KGoyLlEkEseWjXcMXIU7hSdsDTzSHLdQr6gxDYZvwIHbz2FrQK/npDyOoFtMooHbkAVG
abnwMouf1Ca3LgeYIHCtBCzv6MkSxB4C/rXzuPG1J4L6EskC/hf7zaVBpHSNDPDvSPGTKsbRQrZl
vqgiMnYa+CI94T1a1CUoBWwaet7Sks2LoOxXaUyE0yZRMM+pF8zyrLnGnkWcrq5DzeOOz2SIPhgv
s1sdB367MEU7BAtYfhnfGKbK4NRUadnC3Qw+ct1nzaDr1CDXUGK8U9tLeQGadah8nSnCgvO+I306
QsYRyNJ/HdafhLkIFQTo6SOv/EuY62U9xJPXuhu481ptccQ3h2ggj7bpyQ2VGY9e630YDDrT2Ihw
OCkN/tyT17ppaYMEPARHwNMiODDip2AXh74dGFEJwxQkgMAN/jteq4T5n1FuBq2LwF8VEIwjmCuG
p5QbPM2iEr0kpyN0AvHHRVj5Q+25OUE6Haozq2b2rEhlAppa8ajU4GOPf1gESIFDQrys2sI69cDj
ng2llc79ocwdmY/VWe5ny8DQ5liVYINYYosTaI9uXZVZVUB7St86qUOFdcFScdWqov8UKbvOdJNH
1gIXZa7TKiodUVWDhu/Dc1KWYabt1qOLqLQ9B+TudcD9JeieM0FTc0xsVuig9D52Y3nRV7kLRRhI
M3BglmVVUA3NUGJHJuIYM8/1mth2A7+8bTju3CYqKidtTeQYmg1nEOTyZ12N3L5FN4ElQl0mlTXz
ogjPBzSOCzAjsOl8srAynn2xhzaaVcBg3TFhs6Q3FyYe2MwCVrc2pKbzRKbKKXhhljQVMH+KKw0r
xdw6A28aaEp4Cewud1OMx2UBVMvp8gGoXVG0S7+OLsxgI6es4nGWliHWDTwgSTNU0FkAYVbXDy2u
u7TpdZsn1XEcyrMA2x7oxPRyo5RntScXdtosC9bF2ktIpgc7Nw4Dn84lHlpYYYQdHgyfed0OTltv
LqKIa7duqOcmQ+M7hltilqjmz7SyXdr36XGR4fCkMCG4HKSf5aOcW2FSzPlYZm4TC0uH0BNQl1ws
bc8+roEjOComhQ5Hz/o80DDXFDV8VuWF0rTp+zlhvq2tNh1WJA+iaxlBPLHCqnWl7Mp51WM+h+jk
4FY9Ym5mc6G58hd9IxhoYcFmNo6+FuDtnJSWWg2ZlzrwYJzSbSrTaZr4i4A2ElhKUbpJYs3iqLzO
K/FZ9eNpRDqp/VawuZWFaIbRGCxkka5HHn2NypototwzThd12QzZkXVcEvuOjVYELofNXbgnrpOq
16KDW0IZ/6OdR/m88ePBIT5YsNivnVbh0WFVgjSu+aokEf46sBE7salOeiv+cxxYP+sDVcyiMBqW
PAPHehwzpa0E7oUwi0pXAk1aBiNrZiwYegcl8LsYm9+tqk7dWPaeK7Kqdap8KBdYAYI5pMPmIkrN
3KPRJ0OEf5ahIJ1T9advV+i492Xp8EJY1xAeTiunEQFzZRKGl2kbKyerBNJRHAyLIrTNNcp65cKZ
2vhyBO/drarxDJ4VlsxVFHcz4gViDuwvdeHcgJxl/caaEwt9CIUZZ2iM0xmuVOA0PCZuUNNI5zIS
KwxWzAFe2i4J8Vc1b8lJZaHGtUhQfGo4hVVUHnUJi6QDXAesdJeWGvE8dCoeoU+Dx5CuLQxOWVuO
8zoopGM3I9ZmjLOr2KLDB69o0DGuq45r6PIWhE5nxcFMFAoc4zoVTpNk8YwOFfBjYZpTaWUUPmid
wmNokkUei3OLxX+GrQicKFPJqi0lcHPVWq4cYT2LseJLGSSRDin61nuBcvsu58dFOxLw4+orCJCv
mqwVx2qUoWaGXwovKmcdojnEAXogyV0iXMZ6CIGXNvQdTi7Dof8AVPlD0mQ10N4QL4bQukvZOMwT
M56YWp6GHXy+ArerE8OgM5Zlc+lbxklNVbiDB7Q/gJbCGrNwXeZ+p301XlU56ZeyjX2dxNLSnWpq
CG6pYUbCnLgmK+GW8oU5G4icNylZ2yUttAoj6rRpxa88EvhOKu1ZM1gawVZb9Ky8a6uk03IcvHNu
IrpACcbHnkrieZSQdhYPRaXB8ynczk7VEvzYizwhX4WoTiOfRauK959VV0ktQ1E7yUDFqkFhdm3b
7ZfEA1pcFPJOBF3ntF5YO50P3j5uTiSrIVqgyHGYmxT4fJ6cJVIAuzcfksDLXI8GyvHK8psxDXJD
m3maj02+YKwJXY8P0azs6uQU0gVmwXqjNKeeDfQ30xUNvtqDsq8HNiwhsIJPRrGJUZChnNcqad1e
wYzZOF6XLQs/VLE4jTAYod7ywCXvbNjP2E/mpuFco5RfFXEauAJiZidDWa18Uxa6bSlEZ+qGaPD6
kRukpfgjifvfO69plnKQt3lDWh34STBvSN0t+qy35n4GkVGZtvZFnbQfkC8DXTK2Ebw7K8rKc2pO
Cif1LvNozGedCOd9GXYaFFqywoH1pbGLSJdWf0vDgoAubJqVakcDuiY0s8HzxBL0b3gctKxb+BZo
uU5ZG5IOfrRKCF2EI+VzX3Z0TpKCOj0r8MKX0ZeuDflqtNT1UFfAjEujC8v/Rq1CHidZ4s0tmYya
FQLPeS7VDLMUHasCEZ0zsOQjaNW5ESZ3OzWMNPsT2HhWf2Jh7VUx3LNWaWfLvoO8TOH0dany7nPt
tamErViKKkrAV0u6VF0Aabe7QkvwfTebLI9SXtFlSfKwxY4sBPE+0abLqIj1MJhK+TNe5aC9Y12O
RRfGOiMev6QslcL8kbd9NmbHhraVtJ0oV0pyDZGS0AogcFOY0RhoQ/9fev29p0A+sWQK+Xsgtd+n
19uSiZfFyvfp5+3AJ3oNtzoW0C2Fcqgb2ESoH1LJmywzHJaicIwdWkcDCX+i18ChoT3H8yzzU04I
3EcigBHDQ6U2qaS/w64hdfqCXXMopoenum2io1BFB0QeT0KjNoJ72vNK64Qx3H5UnKWzEezAKk3G
eCYhrueisSWXNBEtRHnYOMPtYK8UVoHrx3l3PcQiPaEVSR1c1gq4Lmq5Bh6aOVmOI0eKLJjFtX/p
F3TJ4rrVHjOJw1j2uWviDx1hNWgmXzlWDHEZLKLe8SpmazuFQGTFYuSDKknIFQQEA10UBBKp1E/P
WddW1xk4yWBmauYOjUlukdXoQdFPEYTLaVGXWnrNx8Ee6ssoF3xRdpxlmkZNehlGY3MMvA7iRTJo
a92Xabxo6Ri6UZL1p0Mn5Cr1+3QWRWN9zIxnz+uqoU4U56NwfVjOcyMs0uuODR4kmPoi1bIvaaAH
lA3LERk0QwXzgFGX/BQZtUwSclkgLDWtbXyWxvgk8/rUjXq7AU0CAZk4iAddlsqb16hIHbhh8pnK
sIG4btzpsCsdP6bGAbBSCNkwyG1xSx6nUSQcL/cgQ89kMe+J34NKyqDDssOr3p/FyXhV8qx0uyH4
bA+YfOpSLlY9k+0fGc6JDqrSdtFAc++8MANBsySH1twQxbQCjE7azKPjVWZoDIGzsMuVdRMnPZaj
hgeuWuO8ATUHwfIsr0YHWA9rtcUgzqAhuz1cljRT57ZvIwvUdUl7bYa27BYpqcySSN4vJMQbMx1i
Ji/6NKsvLVmjWgOZSCGcrcaKtrr2Q34qY4OcCPdhPLPi0Yoh7GiniY4aFp9bA2SYLNdK+x48w3yr
//KdOoy32hG+aKMri63mlF5Wb/ToRqearX61qzzcqFtT5ybqPnp1nC6ybVEBRHzatpvbXoCaccHG
wtSXdjWQQXzqUFOhK6sdBGhsCwJdqQ18GpwcMkdcqT5MdCxyjvozeDLuUJRzMIQZhGAShL/k4Bp+
7PpyTKHWICvJHBzVKHegAqB3Q8gLeo7VVJU9C4fW+hzEPIRg3ShTiK6ItD+LN3UmOrPLWz765ejm
JfEusySAugCoVwEjHsVF8NnjWZyeW9FAsJMWA7oY206088SSnec0ZZBnwPWz7HiIcLDMIag+C0dJ
fQeY13BlvACIJLVM/yUOEzvWkN+gX8uAETfxU/+iDIbyQpShmtVtUTgiwFm3AAHQ2YgqPkv9Es36
LBmX4ZAVH0Rlss/AJvtGyxIzsLlDVEHE1sZmRaLIWwVKeCtVSKvTvKolWNe65y62cD1qhDMJkANH
1xGn9aDxJhQfoKq+bFqZfShV4S9kyXSAW35hQ0rl2kuK/qRICsKBVfjjNsv833jTz+JNm+afPzKI
L1tzPVlSKKO6f/rhtrYKqiSgcys8tArKtKCP2H1QaWcQ4S0ocmRAzyU8+/V5aRXUrUJlJBQXgCVl
UJMFCdMHewhfB2VDeFNuAb/+G5EmKAp/aQsZZKuhPgsqq8BiQzXmpurreZqwNH5jUtvOl5asMh0N
QX5lx6QOZ76y01lI+O9d2rZniVWEoH6K3xOfWyvUyXOSN0nspGMAwfeKpR/tNs3AQUKfIVngh7pI
ymj+/9g7s+U6kawLv0q/AH8AmUy3DGfUORosS7JvCJdsAZlAMuXE0/8LV7nadlWXo++7L6orSgM6
DJl7r/WtjaA6zlfpkOPkRdgBrRPtmDU6jefoOrSKw7MCgGT09Ckh3SXU7YU4el8uQ5kvU5BkEmt3
2ioZp2pq3qQrmysanhCO0wBVqhfoPJ14TU3gY8Nw17NI3LvQm9EvTvqTMNpA0kU5Te220jVvc8t4
3pHKFpGIrxExe91EQzZU/VvC+4v21ENpgjqljdxRn1+kXe8os2eU90M2MSc1dfPJDovA+rO+Bgs/
tcp7FVH4Mtp5J1ooC1NXk+dypIdmisNUu1jRxFyuae/EV28hL1y1nyIX0plb6Qd34pftDCwdYAbK
2zc2ALqYoS7tSGtFTjpoQ3LrLZRWjxXRD3FvwiyGbnCc2uRVlzzZezU9VJU9c+mL44rXtcIbm3Fi
XDejQXPya+lnhpvHsLYPeqAvNeGnyrSfppF9EmtwjWoyhWlI54LiA2kKunSxdxSL5s6SZTcmw4g9
jp8gc5SpWWp0W37FUl/gRPn1VKYo9pcUhVZdNDxZMukocV6GxhaVs53LuvskPatT167Yx6ChwYqd
i4HiG5xxvYO9dbf4eg+z+uzF0Fgc5Z6HSDiZ4vUbafFtgddcODdnHxfnEAvobKzBJxTUPq3lUqbt
ErZoKomT8xkHUk3M8ho2yc0UsJOw69NExxKypHns3CA3ttdZX09LXgrMQFM6KVrfvMZiPSu/ajJW
T82Vj9FLY9zfsIvfJrqBuaKhMvrLYQ3kdBiNelzH4NA0AwS5iRwqtECp44KgQbm3pFKu51DYutAa
1xPKMTklEe4Esy5wrf2OpMPsPvWV95oQWLadmXrs++3Ji9TjOMlHatq3zmU2c0Ox5LIzj6T06pQ3
y7Br4cMWa+jUmec1Tfb1vHt9eMXstRf4aGyHCVLXAdOKdsv2c/icaW3Qi2sSvjTRZA+hwe3oeOY6
+M7wkZVOkkWstvnklOqehLjtWlOVGZTQILPJog5jZNVpFIE6zl0Yb4azcwsNqi3Qq3W3vTPYnVu3
6tTV45z5TkteF2/+aNUU3ngxHyrcNaKBrjrxemA5WAGSR3zVn8pIwKquBsjWe0bH/on35VNnnFDm
K52TJu38JjN1eaU9/zgRkD/ctFDkQouCuMkHcEnFCBPbgzUchtB7zFSdYgG8J4zGa+vUd71ASakd
+iQcr8pmaACFksEn09vpte99iaeS1UUbQkCPLEuHNQl3XdPJ3LeivIMsCDu9x+2/Mv9VeGJI57GD
mq3cLDS+tyMRCgr8FWUqV9yGY+lBnPZpfItXF8q98XHTWR69RE54lf6oj6Wa3hw9nWnIMVnjzy7s
7ncY53vO7S9IUAz8NwGFi0c/gv+4ff072KNhIZVMc3GgCsUikeOSlbG5NsF4WUsv/AXv9hdUB0dL
sKHBpcPLM+PwZ1SHatmHNuoPFR51sBj85LdoBEKCBf2fPxcaxe98EABO6CDxome8gxOv58SwgJ+O
pKPIEFYO4uDDrE9KrIbbcsw8DYV7Bs5wxL+5u38+5o/eyx/HjLGBEyQSt///8VxWpE/qGHUryKqg
hi6hHoXBg+0QetBO0Gbb521bqH4zVrd/PjRB4uGvnxfz3TB530NfSrfz8d11HHilVwaQ9zB3E4GX
28V3Ft7ntlyc0ePxg5uYVz0btYPrrE5MzXhuE+ijU21f67DE7bqeZaWw65LgkCQdED45FX6szzrE
8h2HEKU41Dcwv5c+nHZdoB5MVz25Qd3loaFXGbdOZoRI9kEghg8VXviY0RjLwz9/0r+5hYBMwmND
D+6CBP3pwvptk3TCp3Cj/HlHhXvnJutdt07jL85o8HdnFAbaVlrBBEMT8uMZTbQXG3wR92rS0uNs
zJ31Glq4LRbhPkxYPsf8slRed98qe4d2rLuH0tdkdK3eRoV1eStVGEcB4fnmXDkzEAYtH50kvJJJ
7esYy30wNF1WVXW4H41vXqrAt/uu8ofCNLY5S3eaH3punsyEbV/6DT3BZOugCS7iTPvmrWzgm/S8
xVU0sdgbh72VYn2KK7lblxmbN2SE2gaHuu6brOrWMgVPc4Zi3Ga+XO8iC6DVB8u2A+LzcQrgcUQe
aqx/vmB/s8IA5oUxuQ2JgDX60wVbI0eM1CH9YdXe13LCYGULBj9MHU0O/3wsVNh/eQqCbZYulLwI
85C3r3/3FEy+baKW2v4QcPVA5+bUiV8tmF+fpB+gRnyUcAsTbP9MMLvnx2M09ciX1nX7g0jUsJsb
42e0XF+3lR7Sqt0vU3niPj0kjn/VZVIXUd+eHFM+z4z9FoeqT31Yk9BiGTkohk28TrA6Dba7eF71
toaaFFHZ8ENLwnVr4nQq3XW+aZuwgLH6Pl7wn0MIn0dqYdcB7tcpaL4lG+GG7fwJwhABvbOXZoDj
4DdvQY9bcGz4RRl+4kFlszhkKFA9jerXG7K+h5Gi3OVB9H5dwA7GCzf+aYehf/PE4lpggCsCBS7e
i+T/eMJ6f1iMsF1/8Fo0CqrumqxZJCp4h+Mz1zgDDcotOJPxFXrLAElrctPV624Xhnu55H3hhL3c
6RKExhJ6Ipe1+6LZQPLYhbrCVXgtZQT3pwyudeIjKzBhJRqEhmXM7JPr69d1dtMmat4ZguowGfGB
J8fsee0+WRRi6VDWw560ep8M+qEKQgl0BvcnHbDwzaHSaeJQlndlm+z9YH1Khkn9rhv/Rwb4bx4S
7Bnb/7ZxXT4iLz/cuLoaYclr1R903OcocUwaafw51JVpOVS/uCJI4eDX/XQPx9iFsax5mN32l2dy
pMQSn8oeyOzcF14Idz0u2anETpV4uD6rwC25WjRIyscyBeHspanaS8hRAEpRhiAUkyFrYNQVSQhd
pmkByfc2/g1EzY2j4ts2gQdZJ6j2TS8IML75tWPrg2ntuYu2zRi3WUX4p1JvVar2M7a6l1ECaTPC
z1CuFmph8W7BJf3aXq7UkLwJ8I3JxE+hs+AnBq12QymXtAWqdTSxufvaBJW9gQmxcHHqpX5sFjSS
MdCfbB3R6gWrfpyWyk3tJpsS9ehz7250mhMhqNa8SOZNzy2sUfiWHf5LqbYbcpBq59FpLrbHaDbB
VUT6May2BiLgDp6nwQEMimrJLdnFjMAzowHfPTnBy8gCPGJLOd4kgXmdliXXEicYotulgTabJQal
OG3pC6vVg8bbrTMiwLX23clR7LR2gMGmCg/wsrQnNMX7rsTO0lQKNyaejlAvl9YLPtaz7k/cC65q
VjlwIpttjZFZQXhpsJRnZCau7UJffDj8v9iPw795vFHrBBt/H+KO+jnDAKePjT4NusMc2VeY1g+z
i31Poc0qAzzWW/31tdUWEHN3C5h6MNJ45vsaSL2eAV0x/NjYkZwvPSsScByxmkiUt0s1ZkC7+yIx
0h5ab3bQoHF4xhVtCqC31esItvwyTEmdrxX2xWWtE3i9Lar8iFx9B2sMW+yTIii33IlAeXMbmZlq
4Wkbo7Ku0BhiP6wJLGiEO4A5M/m4KKygwDweJgAsMKDbi5LygQaAD0UbmqKZOKBmDZa71o+sBDzY
ec4K59K+hvM67KZheYjQHUDcD68KmwiaTPlIQnO3VfNL9G1//Z/C9guFDSslSok/d6K/AF15A2Sh
eV3+Jd7+hZCb7H779+S+zXn6/ee/pZFCJIoTDKqEakb+eD3vN50t+j9kGrHpY1gSQhoQ1P40nr5O
90UoH70Gwhu4lvjSH0obvoT9DqYUeqsAY+Lwpf9Cbfu6/n+/YCM9G0Brg/uE9wqG5Ksx9V1hY72e
ewBF3AM3Iuuqt7Zybo0tjyyO8173h65xT7NbFkkpXzzupIzMv3jOtxcV/LBnbH8CwZtzkNlKtsDN
T/WwCEKAFjFyIwJY6bWkLzYZbmbFix6c2MYCuQtg2ASSWErb8jIMFdhKFOqF9j9QBQi+zns4yhd3
BU0ksLYnqHoi7zpu3QcNVOqhx3dUtaG0r9RgUxE1lDqoI/wjQ9Ji+1dLKSQ2+35exb7p0Mc5hQ2S
AxULDK8KDv7oqt6mq7sImTrTTEjucplZ0j/ZGEoe7okDivoUSl5KfXKuJFghGFz3dJkBSLRx2sTO
BcsWKKaFzMXMb6gj79u6l1DoK5QsyXIfJh884iDXFH1agV0XHfNAmZCMhlHWjUnq1nUhRQurq8sm
yR8AFDyyUU8Fnztsa8NHCell37TyrpojtKT9byu2p4XxbISOuQ9X/BmASsG69v1rZ6i75ywG1O7q
155WeRXK+abfGJjWhQIZzjjYums4ua06Vv2e4Pnf4vKLxcXfnvh/Wl0uol++ezfVtqD88TN/rChf
cVDAo5u+AscYivu/rWy8AdSleJ4ILGmMmPBR7X2LRX8lRfElH+/g/cMA/6bd4xXW2wx3TKZ20Tsj
G/nfrChYO358nrFbY3QF2Z5nsP9Y937qY4ZVcL8sbX0bDQNgl9bpHJbq2ocbOobcIg7ASb+TvKoR
8oVxeKl8lNUtErKf5zJeRRpVHTSB2N3g6Hoduz4VcxS+rpOfFEjJxXhUYaXdCOQX2+dmpeMNrE/3
MyOVSVJPchhcm8Vu884BSLNvnFC8j5Yl8o/wWaFRGNJM+jINYV/UCzfAHP3WptyG/DJ4Cc08WaKD
ts6NKy08hmmIq8xj/erno50+KulDvvDr9kiVcW1mWex9gX4ig9SSiqLlLeGMlbpHJISCJbu0CkEn
2cro4ExyOirRIV89Nb25V6Oz95lEHsZPnnVvCMy7dumwDovtr7IrezYBMFgiyZBLa27qxGumA1u9
yfNyzb0SRS6yNGZOo68BaW/LSvuineZsdUoOxg1XHmfZXaV312z5asrW+W4eNAvP2ouCV5wR6PS/
57HXLZu9TF9z2tFUGY5Qykbe6tAM+yke6rbwja8vgtG2oe0hai3maPS7cI07QDSa1oD2DqwxtQAn
NvNByei8StNPyZohGAK5otA1l6hI06SajK+OHkz4RJ1bnTDQXanxsJPyI6ieKBpyOIf0gyK+9zDP
wN3aMQGclPTRwN4S5s1vtkQLhnqsn4POexd1pbcLlyZChmOIyuhl0K0E9Nkl6kZXHMV9L0GaRRMv
68y2kh0bCp2qmFp+73liKtymm9Ky5vp2e39s6jYNw21puMgtVLDMgTV2Ascoiqpy193aNHy/xVK9
ZjAPSygpsDFwmFD9kbdC1b5A+Y2XiGaU4GxnPovLg9u7ailaYkF2GHfarck6fxL+0L76y+iRXcLn
MEinca3TJQYiBweWTVCF5sQ7zWRBQIpAk2cdQNwD7eXHmlG1oKmiwR287yaAATFUH6uJuueK0W7X
mcABUkH7PMLhLm1IBqRRPHPfi8Xb15rH7JZ6ZZR2Y6xlyhGTO/seKtZU+yj4Yx72R6Xd4Araivmw
Wlp6E8ZsPfXlilYa+f2cy/oT/ka2i90OWlJbXcN6ljyXNLyBpji/1IaXH+upTnaiW9V+YIQWfOT9
SXrR8J7N6zXoo+B+u7NvS292c9RLiAKP3mVlkU1r9NFZTIZgFwNLQ1qRDO6b8OCki4BXL9XQQPcc
qb4RireHuQ0HwAthtWdM8X3ZQBwrx2H+7Gs+74dwSt5VFBg0lFb/JubR0+q7tz0ajSxyyvCGryq4
GZrROTA2a8QJha7h4xt9Yxrif+gCawxiiauoUt265CFEr1t4/UzenCiuO6RSZL3jK1uOYDRfw5gm
2dSUc5w70mIDh6JA3w1EmzrzIyVeaWyrx4BRtI2CT8FvSyeafZ/MM37H4BxbYHUZ+kcnHaVqjxrW
y4mDkslixlhRKmZ2pK/igwlQ6OihV3EqQ8N2S1B5uNHl0py9pEbnUU88a3F+Hmcz3uO2Fg+xb28S
XTtZwEE1OlENvDomY3SKJ6dBA0vb+LMBNHSXtHFzUKXoPyOEkuSta31UVx1CCYUV4Gqt6x3LkD0g
cAKcmiiTc9zd7zxHgMaBFO4fEtDhyLKs72OXebk1QQWUMxqbK2shWQnpko+iBX7a1dIBF+tBEEFA
KfgQxBoMuTesD8IkaGWjST/zGkJPQJi4ADHkc6oi8+qYXhXKJ8sbGB0n48G4FqKtZ6CnPnnx+7W7
Xb0muVUmXu9sH4id11bLnT9Nw7l0tPsu8gACZzNCqONOiLkCbD66n+JBTjk1UjwwTKhYMqtrktVM
Oin1lurNrChYe9VHH4i/rE6+4tYqViw5Wb1YFaZxVeu8R/7qGGtYSlGswos/IriEJ5LsaAUIqIKP
eY51UJ9EMg13o1erfEGdiTOb1PZLY6flXaCqkWUgS+p8dm07Aq+Yu6w0YwhtTvnHdbJWZtQfv3Rd
QwrPCGQ3A19cDBuQICTjdLP2Qt+3kQMmlyeXUflBk0a2qcsjCR1+qV0PUTl/ZB/bWfmPIEKGSzTE
9p2rPeDqTlgnDzQxy0HFizkKUzY0FSUFbVs37u2kBv7cJWJ8ruJ+uutlWz4NvITEDM4krXW8vvcm
agGKCLa3k7JFiXR46gJCr3NQSq4AtOm7yxGUihrSKpLvQSa4Nm3o3OdOE/RZGMAxG93avRvnqIKG
GZdQYGChLVnHtT2Dcup41kyeX4CMIziPi36hBkBmoKB/W9OpjQUt15PXeOEr9FfXyUTZN3fVUuss
ZG7ybNdgPrh0xUYf964E81bNzS5sUPhHeCHiYxkpRL6cYAIdWpVxQ/NYmxs5imk3D5C7/lcc/86h
/KI4RpRqU3n+c+v9/GVe/vXv1zP8G2754ye/Nd0RJnbAYEX3jMYW2hF+6R9Nd4zB+Bi5GlOAllvL
DVjlzxLZxctbtro5Bq+B+UEbePKt6Uarjn7bRUA/cdGjhsl/UyKj4v6xRAZsGkYetDF4api9R342
RytLdYsccA37OpJnEfcBNnl/mM/EdjRv6YIahkuCwsdzUttVLaoR02D19fSB15OD1R/K9G5akukd
XkzrQHFsk6cmXtp9nThAxhqZiLMwwQg6sFs47JE6OAL6iKadZLJcs8BBWYfpPkEbpJQHYa4SZFGD
oTOHsaSnPuZSgRWsprTq4uo99jgkhVSAJEYSspdE6ydvbqHX0nK271eAYRk+kt01ynHzhTJ5X2nh
nRbRNzWU2nkLFzkt4rFOOT4Edmxu8CPegKEUEUoC4dw35cDmvDZMHyYyisuqbZ+ambjPYKnVmRHX
PiISTnZgs+s7P5nhkCfr9skRzZgLvwsbMHus3cGMxrZSa9u9q+oAYSBihozN+HLkjt4ZZcZ7wUWw
8Z7qElO7i1W7ZA5WorxSQlXp3NDlHR9YdFcKj9yXUCZNKsKJejthJT5xGztrnsgygUWvaOEPyktD
O7Y5/maek3lBySeSDj09kk2lIc+S8+HgNfVNRC0yprK+RdRCLbD0XdrmEUA6YDGaplAeV4qc9bSJ
sD3K4Thcl7TslkOiN+R9RvY3Rb3jFY7CeCL4zqRLp7kPcD0CebPG/mFh7oeG+UEu8VkKBIifyt66
p0RP7y2yZlkCNPbjpJk9eYjBILkHgBj2XFGBLMhbVlUPM+1Jn2OWUnuJWQdooUf6AGe5qyPs+yLE
fIQ5vOPEKXOnBsBaTqV/jzQfK4IqBLW7Dl8WHzwTVPs1LMqxqe5WzeaTSTCPgUHNgMdtbjC9Ahq3
F5Y5sn7lPWyml2oWfRYAOzzW4VRWZ724rbo3SSXGT8jZzR9dPcq3hinvPuyG4LxNzXnH0d7kTtDL
m2CexzBbVIdTpoduukjf/agNlVcHVEnha/cL7TuMidACET7QuEfFqExbRHJubRt5c95NNv6AfVs+
ro4UGVNlizIUMyuytZOyw/4gA7YrQ1CaWdtr/bGukHnPPSsbDKNxRuyWfGuYVlzlIogWsGpQrd17
JVZAONjAboYRTXhmPFveq8G/04H3YZ2TD+4kkcMnSTFFbjcckrAZEtQ79Tjt4ab7e7fyw2fMAXis
yuGL68vSpixqhwLZX/cQtAq2SN0i09gn8cYKhT6cZawd+A0V+sK5vs7IlmAihz4ar4e4JUJam0xW
s/YvczKv1T4uAaogyjF86BpnkA/TYiP8SfOOObK8U8Da0JTw4WIVUfmsQrOTbrK3lNRHjpp5vPdX
P+4OsvSA34JcZWdOXMaLZh4AkBtXBJcZ+ZkiIqI+1mjUinFANxNGjpN7Qxg/06mzQbqs596NHGQZ
53rP43ZLWfvOLigtGkbX6l2/NbMgxfiLCQj6e6hf57iJdhRANsw260mY45SnfGLBfS06XgwhV8jc
oTaPFYYesLFD4JsT4LpSDnsFKzdTXlddtAo0zgDbUjutGxyDJZ4uxl2cJ13ltWzhmfMq79p5aOGS
iLgwDul2bDiH1ryAAgtzMc3+0azlWgT4rnMbuOLitWREhps6Bgg5AGEXwfeAREceqhgr1TTek2Qi
jzDS6mxTQfM6gIeR2WG1+9IpBYJqLecfVgZAHSWNPgfUw6igSX3EqA4G7EfW4AmjZNr5mPKamlVd
27WybyDXEA9SUbRD8pW2iE4NoH/K+ZWW4ZiHUQ2JtA57D8KDK49lZ9tMILx4A+3w42Z57hB9Uod+
HTWe0lLAhlgGrRGg65rl1e+x2xQYoD3f0A5Qvqq8d1WE4TXE6dxz425gYh+zPWrOLsW8l8M8xEg0
YoMt+gisndc7iPJNvXt0LfL+ZcLrY6iRbERA3z2HC0YWQNSKUVm5/o2MvORs+qgpjN8+lOEKlAAC
6V4PyRyn5YZgNlaK1CJumHYD1l4gk20OAX08jrAc4XRXfMxdQ+4mT2SOML7NAjyil3qommvjmjjj
LWw2oIBJHoAAP6FALXdajmfTdSNiiWb+HIjJgHMYdMHadrhZCGTeFZPujtOa/AY7pztWwfR5TCpZ
SK5/6zq0ha5nvUJKbDfeVB/jaa4OUrcEbm98VZjbg0Ev5Eo6pGxjqYJ7UI7dbnLma2XZg3Rn517X
7A6YXHwCY+jjaWyvVdStOxPyBFtjUwUY7aDmEFnaGZ0KT6CPBwp5vQlZ//eUI/OnJc7rwyibKjyh
KbXyYme3EoWPnXNK/cYgvLe4xEIap6Ag3SLs49Ut6jIZ1ndQ/hPnRc++sXkTRfEKmxToh6t4D3Pc
cK9FejRaPM8ehqB5F0RTyPJVrShlZt7Sq0LsFLdV4AEFQb8qgJBP3RcrPIPYm0T02he+U+cDm9Zn
Mkjz3AnXnCLM/ztLhL/3o3U0IrFdBLzUs1ydMLVCY+lve5wDVS8Hi7kwhddhxYy5E36CDgd0Rkh2
wrQzSVKM3+8e4lWC1XC7OYdaWQDt0EAm4+rz6EtnPy86uJttPO4QjQA7Ny1I93U9llc+EpwgIDZm
V7tV9YSAyQDPH4NBJrSdKDo6GNrNtFKFXE4gMVxHgnrA7gaSABIMOU+D7OoCQwQHdOK+lZjFgZ3L
3QUz9rY0tnXMsjmSTbrytj7Z2eurfI1nJY9ubTGssOYOxiKNIQq/0oXdCMs9ufWQrl4ysaxjs0Ob
C4w3TtYpR2I5zDlY/w+IuwI9NMxl93E9jQ8swagWWAi2yQSE5P3clGY34Z3Rh9WrjUpHjuA6KNgp
2nQxuzy34AjyEmrTTcfijXPGxX8B2YiE8BzsyVLKEcnsBQMm4l4T/HxTIkpMkD5vMP0mdTAUoCDG
QTLIhhh6gwpobLMO/PmRNtR9LsuaZdXgQoCrJIkxYcRibCNul8VFA7csL1i814LgJAGb9n6jEUcY
LwrcLsUVLUdkUl1rAFIjm6sXyWw6ycDPFoArwya1gvwc5xhgLK9lAVLuMgR62CW6W260jIJjiOS0
zXoSB/dzCwOlmIO+3VNAZwVGApBTLOdR5W1P7WdTxgh5ouZ+j5BJdC5p3YcZciDRzYyoVpiXlVcl
F7C7JPNt9LJ0ZH62GASCYSsBRboDjb5vAvcIcGhFXoix8AMZqNLZHCPd3+A1Q9hL/OTSYmbRF98p
MdAEif1PWE+bU6MdD1MSaPiiFOhhpL+7CCnJsUFueHERGa4gtmBq3EIepCdIEYQaOoqNeMFpk+wT
g5FFgVHqvEZKXzH2Qz/MSO+krNcmY8hWQ2wa6k92RPQFYrGgO68RS5gO3gB6FVhG1gnTpKRcRgAy
iGz7yo0++5hmdzPMDYZlArJ9N2zqcYb1nIHN9ubHpHfbl8pz2wpDUlgCxrkqT2Cm3JM7lOMuwv16
xpzQ8J6si860O4ijv7o4wBo4wCPoUNg+8lD7Q1gKghIDmaKl5liau36nwyHYs9bpj8ZFLT4krX4U
U0t2jjsVyzCy26aaoNOxTl1ZFPlnLBIK9EeNhyVSPgoWrHyET01WO+NQ8I5BYkGYHVEfZcdUdDOe
9Ymy89CgRmk7d0QBBf2u5mGwQuWuddGMMnxTi9CfEf1BcHhoE3NRvm/ITk9U7L42tf8zx37R//vb
WzX+qf+/Ykb+4VM3zIi/ffk20PmrRfb7T37r/9HJe96/QyrfDHf//4LNMo/xOnYCG+47wx1Tg3Fn
IdOFAtwDSraZWt/sMSgGmFW3Yb8gYDe66b/p/Tfz63u/fcMHYffDFkM6DCvtT2Y3dUJTjXG0Hvjm
D5EVyi2iE0/fnZS733/d9+z1X+SF7SDQKzBrFJ8Tc5jxR3xn6i9COQP4gfUguT+mJprXHK1alA2c
LsU/H+ovaDIOhfemgWUFQY7l7qdDiQ5aJKswZtCoBrxd28BA8AmGimz6b1s1y6HzJgfEUEChNljx
i8P/5XTGiBttw2k8KD2gGMBJfP9J/XaNAx364wGL26PfRc9x8ys+YfsVP1yx7RDBBrPDVgXM/hNm
Ok2OlW7pjYfA049oO56wPYpMwrSFrTbiLv1TzvqbK/f1LVk/H45CBYNFC7YVXu7mrn537UiFhd/A
AjhQTcYTZuGBpBSJ04GwLDuEe+h7Wuqxw9TGcXGhhSPIjqkzqAPSDhvFhAqohL7rV16S1gxeGkCE
pMugBiRjZtq2EukMtw+s6OgNm+ieoCtPfAQAO/Kbz5DsV/Py1tMYkySnxfWf7Awgz7EJpnZwjL24
1qOELI/hcbnEZvyEIc1oG8JKQ3Tyowmi7ph0j2HQVs+NjQQqpQkaSiWC22Dp+UMYwAtW6PaQIVqq
q1QYTlt1CeYIxSgtAheCFebjrkceVxfJHLUjXfdGo/ZBNPQVPuM95nJ1cBpjTJZxzccKswhwCKzn
0GY70BdszfmwjnvMrAaKiQYnmJn+AvNpBINV3w6YkAmDDmYf9bFLaqHDq8Gs2ixxwvLkV+Qpcrzy
xDBVDXN0IoyhUeoLZPLkERpW8//snVlz3MiVhX8ROpBIAAm81r6SLJKiSL0gKErCviR24NfPB7l7
pls9Y4/fHWE7oqNNllRVAPLec853NpNIkrvZ1+FzCzRh3cEJMv0+3ChIu6txCPrDHGfBNjHH6Ioo
ue6igPObNzG3hZxe4b0Z7bQOhyn0j62XdOMuLpX/rBXu+MhzICUxzF4qM0nMc1EJ9MxirGv3k10o
43OU9vU9aW5+jzeO1nMpUoTTOu4OpCIarK41M7Clnegc5Lq+lkyxW6sA45bD1UAG1cmDLhm/4NOI
LU9EawcF23yxS1yFZILHtRHFVvfWgZ4jmWJO+C1nFT5jS563RVwKZnF2k5F2wS4QP/JBOkAX40hX
36qZ3T9YkUvgT/JNz177bHcyPSz55asYpXvIOSkAUoA5AVRy3BcAHyMUL07acRfuEnJvB0Zx/2a6
mHsMWdXXOTTKB7B+G6vppms4lpVe+1Vm7the6Tei5GEI5xv8GvNEvK99uzvHSxojmCP3IVbNLghk
ma+CVmGiEeGXpGPM5Mc+j3144pylQZ4Ot2pKPyEls9vv4UnZedGf24YlfxyBR+m7cLgZwSD21oIx
FGaVMXS09tGpGkLrP3mHZuiU9+wuoCB2rGlA8QSheZOBnt6bBZiYcdFc+jABYxWCU5QjnkI3Y2O1
SfIi3aWBVhttal6NZDk8Rt8w5BoIS7ALFlzjuIAbPQyMhGeAOYZBMJxHpinYWaAeXR/oIyumgGs/
N1aWTU7fDjrgkA6YSAkV+TRbkbiMUPLBFbr+S1mWCbIJHFSWAO8ykJ/9BT4ZtmAo4wVIafXyi+Jz
Ndi+PKWlaXM4452W8Xxq7bKDscJJcrYNomoL7lJ7gs3FnFyNRlc3VJZsU+j5G7QepvPIJE3vBWF/
DAwmY2GYtxGuJqbt8MBiCbwPtuj9nPJrQ/YSn2phqJzb02BsqgXUSXpQvjcLvLNcMJ7NuIM5KJ8d
h/UYkZe6OBaqbx46o5Lv3Le9Y7xAQU0RZWsGRNLJUQeR0oHCehf8JInKBSpagj26cEOaj2L0hxUm
g7d6gZAiGizAm6BcA8zl0GhGFzStfcQDYJX36ParMMxZh+SiuGty75j11qc0j8yVFYhiHXo1iAIP
IZAV9yZYEKkhrNRggabO0FNVZ9nvnWlXX5NOAoW1m9xfOQtwlVuCex9PQFh9F/ivu4BZpUfWvBzm
4ZXEqEQDr3lloFLQXDOXC2hlFONigjCyz8BlTfQpELByTtwNOoAg3Z5DiC2dTMKmBxvrFny/xOiO
3/IFKpsueNkGzmxaq+TFiRyCRX4MhVbXLDuFPbIns7l7ZAuutlvAtZmEfUDGA9xm3njGQXCyWWut
PpSQIcQ3n89dLyhcL/HUgrkS+2IB5daWzb6mn+IDxFH4wgtQt1vQuuXYOQenBbfrxiI9REYYfvGW
xHoMgHKKljM7mF7BnQuuk+/teJOyZ+mF8MdMwQrOaFPryYb26w5gf9sptb+M4JfuIIjPn1msbMqf
nOCkquu7Tizw4AUjzFYzAX8BWjhz+ZLx8PyBeGDhEABA7C4oYp6PA4thyT1Dj6Roz63IcQdtrKzp
/uF7/M8h/18d8oVjckr871PR3/y117hplv9UVfyXI/4/fu73I77n/YYRDsaLJR3CBj9R/r8f830a
SH8e4f+k7S3tHL+f5yXN5XT7EYrgm7NkE71/5zzver+eDzlkE64QSHoYWLksfjkBk/7QTlo16TFP
yvmqwnTeGVZjLaoBC12njcxDqx1QZxa+gWQlNF9WCHxWcSEKinbGTkWvyrDBuQVJDNK3Lyaoe2kA
Pb6ObVDNk1G9zVVaM/o3SUyQN4jV1G0BJEIwBc5w9RVmhAXmTLozssf0ro+K/rtKPNmtdRzPuzqS
PthWW7qP2pgUwfFg3HvDMD7AEJ13FVRUcKU2nHBnXBDixVhc+GM6xQofW/UufXZuuJLTTbEk5ycW
/EhekW0U1SGbKvL6TyKYO+PkjdEgoCQT2PrWh1Czd4OvDOvF7IMw3uYY4+sEhqnhvEWgqcuY4Jrf
RueypS5AwibU1fCgLdVFeAC9IeSsZUQeaPBJhI8DR6idmeHTt9nA56YH568HjgWVVjpHYS//z1BE
vnod67Qq9q6mzSM0UlxR7rQ4YDAXqXAj8CRIby1SWLLAQXI3QPRd6SL8ms9TeN8rZpQSVH68InYA
xQM3lPeKia01toUYMLAVWu07d960/NOqNPv6A9xlf6doM2mQeUJ5wGYlbnNskRYJgv61zm4YvbN9
XufmFcBdtvf8HUkfVoA9Qd9znQ87bWscIBHcO6etFLg67pLLqRuhCIHhU1o56SubwXSl0OPW0kGf
auPU+b48Bx4pkhhXGrIHvEMDzDnIRY6XvnxLnOWsFkGMJGZdHGO/gKMTZAdLiOwRHl1660fgIytl
hGpdDHpviME9ocNRUTA9q6ImTmb4fvPVKVlY52mkNqOU8TENISubAxAcZWaYmSs7XwNXzz6VvVsA
+xDRngOb/+Gyekf1C+rkoTdc/R72REwJD2LzBqC2mNwSYZyKyOWnECbNG2S6iWCJnl+klT0nKHdv
rhtWLNPs9CO2XPHielxUjEb2LsgCe2GFI+/oMT/WcvgeYLV6n1lNb/2qxETSRyFkzbnZJjO2SZQV
e5VWw7m3wQZnaZPtZD8joXLnLw91aKdHto7uFdlFvI1WBx1BFQgg1tAe/YTeBhaD8B/ssnluujK8
l4MDs13m8jzgoL/DrTUf8rByblUVCUabKnnVRZS88Ylm+3Hs5Bk/dXboiqK6S2c7+6jC1g3WQETV
Ka7l/KCdtr/kMMw2eVwJGE2Vpx6npAWzw6mQ24oc46s3MVD5s0m6fOCSOIARDYxV5cXxqXBDed+x
xbyQc4k/j43JjldOg3mt0j6+sk/Tz13aDU8xB+eTTEMCcGPsv0EtSF7q3m3PrcOouR07lZzMWc3W
TuRR/uCYfnCsZgDp7WyGGzPhgVzr3vnh9LXek16YPo8JxOvQN45FWuUwGoNrZpZA9kjUrQYCSpjk
wqOF32lysMwGPriB1O6+dcUAaS4tsoMZ4qwrnKrcCNGAOI4LtYOMPW7m0dVfq8DpWB8O8Y4QZrx2
C3u4JaWj76LUg8FXd8yY0zC9dmUMBCMQ/Y03JLhnaOg+z2oSa+bEfMN10m7KfEwOQ2Yn+8pOMBHk
XZl+quIajqMSXC0GFFFfpdU3ybJ9j7MVc+0YmHLL8Wlxk9btgxJ9YaFMTO46sfoIydGxfnDQ9mEe
ugH4KxNigW+J52pM+2sU5A9V3/rgSazw1fK4/mfH17tRTgYuU1DfV4xG5tVvU//OKHPrNo09h2PR
TP6lLEW297PxPtMdxx7BhXrqutAGR+DnGMEGPFkxOMFTVSbFBnY7U28niytx+xWrLm41RVacDRfq
hKVt8eROORtzZE329toloJ0MSJN0XNTxqmNNfWimRn9NXQUkPElPPEt8NPzSYnzq42PWONle23H8
LOqkeQxVC3SlZSVvdJpyEQxm+lNTdP7d6Kj52jeV8V5h8OOJJobHLF5guFw96oJ4TquBUYKTQLdw
DkXhDCd6l/p90Ij+Dqa6JL9vFVg+tX4ZHKd5gDsfbCa7n/cSf/GNJ1v15vpd+dVrC/VjionOrtyW
Qc73w29DOiZbO559xr9qN7BbOE9j42yUMLF6lPw5GfgbA35amkABabL+vco9ka17/MQZ84yRnLLI
1i9BV7TbUrGs9pwcrcNxk5TliAA06/f6sxcWrru1yzD/KsPQA1c1BtdOBN659wpjlZGTO0a+hwUy
tSgvsHi+rTD3ZHct9J17FJYGitTUbjuvKcFZGO01aA13k2DIuRsyhaDSF91nfETuyqr8vlk3KMne
qpFDd6vCxrvMhj99NyXm8pXfYZZb4cQLcVO3xnMUOe6b5lS/H1OjxLPXGAlg2qGt3NU8B8G2Nb3y
XqWsdGITtAD8Ucy8HpbuVRI43l6B4Vq+E0OMxOEbep1TKUEMX3nvqUkczYzlu9015dUIC+fJw6Cx
ogVHXobWt7kNTtbDpGeTwQ6IDR/gSWdS7JGO1v1UxBufaN+189rkGDLkwQoo6FYKLflJYcvZjgTJ
dxq+B7T9pKiWEMzWc3k4ZinrPaOU1XGCcHVTiNsfuFuBTou2mjfd0PtPwkmqHUIQALCoFs9OkET2
Ojcq+4FhOwAQ04/+LQsLNOSIhyyQ1YsHRpSPPbfNqzbFtWUDd/JbCxZlbOjvURdb7cqYBv+AJKIO
yqC8oslQZpAKm4dqzqoHIKbsICPLOowSz+LsxMZ6GLB37wNRq8+cBaznUTLArRb9/4eXG91bTgvU
LkirV0dnamsk/o2AZYOdpTRbzh2D1xxAdMQhWcMkOg1VbRzdwsKwQO8dIqICVfMRVzXuHHS94WR1
I+1DPN4mlmd8Ne1mlyepA9sWbK2IeVh3bmonaJ1MfRvJlibBFoY/Road3mB/fYGNmt+D9YGkib3b
3vO8K3a9jZk7a40JcLNQB8IF3r0SauSpoOI3DmhuQ1OFxwFkom2qSoI1/SO+tcJVK9Ije0Cx5pud
PQxlhQ8TbTpxVsqEA85MOm1TIx0e3Rr1ZpjlcHTNqbhvUz1wnUi35svhq28cfImP26m1T4llX2EB
cJgeOalCOrHM4alHdPpkpmX2ybY4A9phM9v0Q2h9D5zaP8+py2kldIIjzoQuX4UmZrJVWvIEo/ci
OMZdX8+bMZTJKWl9H4GzF3HHERMCVa6tsPku8wRUDq6SdhJetZLauwQ9xQZ0gdQnJ4v0zTUaebXt
errzdS02fhoj6IV6PEXFMC/mqvB1dr1zYrvPNMnAEbfiuyJ2BH9L+5SnSnyJlY3GP9FsogMXfV/l
7qsA+XgEUEW2HfPxRncGkCI5v0PW+Bor4+ZVQNz8qHc3GXouJJjYRB0GAWdKw8YIzRqEEeEcZyLf
4u36xMcid93kYQNr/I5VAYcbI4vvodRK/Dn2m2jgcIx9Cw0xTbNNmnr1usoz3hh2iGw+JqJs+NHB
MtvFKYy03BWdt6NMZzp5cX8fTbb1IusCCJc3sqbF5VvvBIIMtr9xXgc4GjdzObVI5PleeQRWZ8jB
b5NhjfskRsPNfW/vBw4kQhftj3xOei34+r0bjdqSFA6ec5Zzh8oIppNjNeY1yrN404eDvZ69mscc
stExrpS3m5p2XlcNPNzJ7tjxlOyaCyPjyZ4m0z0tZNkm8TJQe23OnABOcO1WaOB/mlr/l13+IuX8
WTiALW45UhKAkrg0mA//usmPAnvK4g60c4LAyBFuVMGpRq/ApgH5/Mk2C/1RcZYqeGTTLvLPX5z5
9m8v7ppQTFCzyWL5v7w4TUe1ixcvZslV1jAk6oJcQxbdeyls7n/+Ur9qMPw9Sany32X6RQj65aVi
DetnBL5wFJWliy3XyAQEl7rNf6GN/D2rygvZykZvQiAR7q/aWVpOk12nKjx2WL12kVfbRxfQ4zYr
4vaBFU7qX3o/MmM+9Py9UiET9TCH0b1BIIvhOoj40/3zv/rfP2Jl+VBj8PEiKiIt//Uj7szWiyiU
Co8aHvDVxEG4lwksYkyicD43ZhjVHyNdfB+VAN7x87X/sz/6F/sj4aKd/ulj+tv+6IwtvPtIpz8v
j37/oT+WR+I3X4GLIvMI7ndZE/3hDvd/A1VlsxdiQ4TgsnyXfw9QSh/CoeUD9UQGdC1hooT+sVFy
f2MHieLqsI/6t2HA4tfrCYlZYIlx0InZ+P4NRMSeKaq9OQhPuMRahn0p1G0Q4byTuID3sVY+Dqev
iTGMx0rbCGDwp/1HFL72UCvO0FILvTfbGNren97G/+WG5lh/U3st3hKHZkeLZBOspF/Ua87QE/4R
zz2qnlHt3vdT896bXW6xiRE4ABi68ilmFWNvY04obSipaqg4t+YQdoNvHlWUtwYxWdfbalKotaSc
wrspgrS+tqNGvFGHCRZ2m/UVATvKXr1N5iQktGDLew19Y25LG98ALGRjm2nRRhuRDXY6bkqsQvWn
aOrDQ4n9KBnWvpPpRy9oEJAwKjLkG2nhk27qxLa0gLuPNbqb10V1t/UHTz7Mwu0++SUz1lBrdgp+
ZmE/7dCavuYYzR5t1KSfyiWxmjhalgte6oxi14O8z06tLMHZx5TLLkRcad84f24AKuNYrYOXMQgN
Jtq5PukwEfuuk81HzOH03s+dceMmzZn2NyY4t2HnEo8Pwh9ZxzVde0ZdI65qUCQQ02jF2tpP3LsF
snIpwogDGYjZVYQJ6NGwsRFLlv5YsMpys7jKcKUGWLzNzhk4o2Oxn7vUH9cqmprtEPfjJVTzk9mF
GbUhGNHG2Yfw2gysxXb46eyvdZMnK7+KGH8dx57XnTRj95GavOqxjwsJSN5jNUCvXdSvJWe9qyyy
Bu7zYsUZhRHfz7PeYpyzdnox7EyLdaeIJLulxc6TLcae6qfHR9Rut8bp727nxQI0otJsFQfLlVwM
QqPJ9GUvpiGx2Id41zVe5rRGNMRcFArpn1jaeCdIyXiPgsWGVC2GpHKxJumfLqUUhehJL9YluZiY
5GJngmDp7uzF4pTjj4TLge0pAxC4pegALxTvu73D/opDqlrMUilfewRuXKAY1BHAFlMV0YXhjiVz
f3aGpttmi/nK1oRkW2NGX2dw4i+ESSta7FqgljBu1YuHK/vp50I9Y4KYF5sX5gN7bYyZsQo8H++W
P4h3eJbROv/pDqNT8KpzWjeQfeuD/dNG1i6OsuanuSxQkThavZtQ5jrIKVrPLQ2PezbMVrJSToMQ
Z+lcWWuWDhkuTOlP0IOJGqzcJjCeHdZEamWTOz76Y01AonJKZzvyPh57NdfNKhcZShhJ0DPLXd49
mJuEPWiySdBodtlkOQm9UoH9kQ9LpCSmMOF5Jo148XET8vbNOl3AB8FOlhCVUbiXqyvy2OKGmR30
+97NJAJL6w83VZixs1dp6R7Ttv7kR8P8VVF2R5q6sY8ET8ql2hlNqCJfeMedcHjro8mjUMBzaSTL
wxnFPwWk4iOyF8PE0FurL0WgOO06uqbcr2SR3+O6rWy88PNAe5DvKXYtPRDRy4TnzFrR0tMfyxBo
9IZ1B2nLhCDuPQUSbg0mJrTum4ztk1v3ODvnIurH1VQ02b3NhbEfLC9iL1f2pbGrG1H1G1jY7p3L
7eCM1YKlMopk/hLAUX+MO9mW25HmhCst4vpi6LZsNkpq8x5aaPmssMdmG9ERNjNL/r3Ld5SIgJii
Eybb+jpYUUSme2B7hSSJh7wV63DCpoFNOd1ye+bmy/43/UjC1gDtQ5lCujIAqz408ZQZr5UM52FN
KZz/aMnBi7eED0I+lKoGwmebuf+9nnGgTLkY3kIPTbWfRP8o2l4f2KttZsM1CAd1ZXSg/g8bKaQM
+xz5fbJTQ18/Ia7NyQrSY3Qjo2V9Lvs8flSk8eiCwgv9YNt2RdEFxR8w41TUfMF/XGBrEQV3h3pK
sm3gcvSPoI+JlSPG/tqSMi9XoSAxSdKeIl0Mui2nO1bzJJf6hpcj2Nn/4P7uPyIcsFVXbvMF9wYv
AQF9vpBLktB+ZXKsU7LosOj1lnvDeExUGrz2aS/4H750OFS4yFMpsZ+yxmSzNROVpSPJKjBQanUR
oeOTrZisCGtuI/TJH4c4OPaASs6t57o/P7aD4UXn3KwNaCNslaxeqG0TuR+Mn8Nm8JiyUz3Kl5jV
xTGplHrwZSR41fzD0g0TtO+A3hiN6kIPOrccB9V68oIPGquO9NuxtnYMTOkiNzaeScNexT7zbnJK
tbdLo+IH6C2+L7jQbewa3nDnEIhZWxa0gTyacCsAmgdKYhpfoHTqW01O6mw7UP7XTRUVb/Ai+o9e
Zg1JDkdtaiyh++Vc8jUz0vKDbynOV3tSMbeOBPvKdoqC6NKUPetQHqf1WXqaxakjqZgh+o+GvKUS
ZrI3Q177S4jLiMvNOHfmi5u0bbHVrk6/2i3qGeHXAkx9aIdWsEkaYyJ7ABNhXHmRGt4L5JN5T4VW
b6y73qzf4iZKXzjC8XFF78DU+nvDtNPHyXSf0jHANprkYb6Vdq1muooi5tx4IFkFA9K6hwBnHzli
lV9gq7a7tjPyTdmafF4BpNuSiyUpvkhH5/zOuP9mwcrZsuC1l4donV893YhLw+2Mq6iZ5nXIuA4s
PzZB1mReG/AFUVb6Lnz11tA+hC9WSOIJiV+dYAEYasVVZ9gs6GkEomEIpW0L0TB/HCKzvSuTZLoR
YgQtl/Wm3LgNSvuqzojDdA2rV3/gYU0X8zVyymjDNsSyLotA4mz8sWkaLFKxZNDM7XDrZwSLg2RS
H0MyauIKuiLax+rwpOxmWA6YDkQL1Euf2W1u7VU91DNKvrvYt8rOvbQY7W2CZxl9NFRpKjodSNdf
tJidajVwH6EOrbApbOR4Un+2EgTLG9CB3N53PPRvXLXY4tETbDBCoK5OfVLzJGCNXOhDStpwJPYd
0ALaKpvzV5lJ72kchQ3RWhnNgld1z16dcqONfPgFXulmyZUdSDqygFP5HZVL4wtsEP0o5KC+6IDs
SemGUIbTODU+4BsgTJZKF3vd1KBzWDSbeCrwvVBiqaIO4E8lHiz4Izm9MyTFw05VPzA02/E6M0Pz
WHlJZlKk0VNXKzsXom6nI9meXW+ySvc/2d9/xHT/1VjHCPVPvb/Hcnj/y0j3jx/4faTzUfWXOO3P
bcv/DHTUKro2X3vXQvAnE/yngc6Wv0H0FJ4iHuwzU9rMYX9Yfk2IOKAlF3/uQt/ip/4Nxhbk+r8u
Y8B1wSUmokxIw7SUlBB7/uzpxDPWQgqIvZOp8/FsJPRvDakFwIl61G94zubjELS2onRwcbWlBAnu
pMzrNw550KMC1RgPIlSYu6Jq6h9schgv6WwFdNjF4/gRtXESHkstNWJi0UljraET7NAh0G7GTL1M
TjvcCPfBJ66nPAtOGEOzb30/OZded95LNJYUiMzZ0uTU4oadABdwnbQsZGGWx8fe6bNtEknd4Qzw
wQdg33O/saHJvhPXO4agh+8Sf+w/tzC1H9PA6FjF91Xwo5XAFyAyX1OKv5F4izh5mwOp321MYZ8x
QlO+NzXRD4OlIspN6CxQwlE9VC7dIlDRJZ3OTjheiS0Tr/EBCfxQuWHcyiIhbaL6PLzrDSs4UqSN
ho8gImIOX9K+WFGSJmszmXHBjgOEkhl6GLp80GydPojeBKSekSRq7u0bxUIeD6mbPU0iiu47pzs6
JfruIR6oAwxn32PZaPd7s4R6u5mpun7KSX7Gew5/mYLSE1FBUwq4t6soLUS4KUj/fpsQQ6o1Z1Nl
riGRd2fXZ8toBak+0Q69HJ4FuFXSFy6omNE/1zP8QlAGKOGmX3l39lT68S7oVffYq5xAAjUIh9Qw
m6+REXjwA+M8K0ECu0w26D1w2j2oBtbIm+Nn6CEGwct7AQbHBEUxk5CAoo7NzlH9K40I0wpeTeud
kXSgxEfzgjUJQhYLTGEwhcJ8SLYwVfGbRl29JgajJ+yEdCLasEuYISDknVocwxC2ozF88NrqR8Nv
wYq6hJM2hoezCuZOxtNtmCl/ixngPmiwcY1DwGkaXW1Mjr0s9Hb2p0Qeq8JFgiMh+OAOdb8pq8LZ
+ZxVFbw5tsyi9Hn4jbEY7mc0vuRFm2kw9rfZ8BC4tmI22naPKhs/DlQJPeQWy7fsG5+uxWo4yuuY
93a0i8hoLuZc4zu5M11wQXch9CMoizTwCLvt3was5Edv6ecJPV4jaDRNRPOTvXT40AxGnQ9pN1Cq
QSGqnbH0/RRcoeuebRKhQdqAGmyYXN40BC0OngoeyUot7UGsNMttY9IopFsR7JKlZYieHWsbsxcB
wylzlC1xZgYS19LEWD6W9qNpUzcHe+cyLx1Gk0mb0bj0GlFHzftOFRsG+575elN4Nd9Au9DmnQEt
0qV1kZYkufQlQaBrTxbGk23M8/+I+3S4dEvDEg7ydK+drmMZn8/67Da6O4Giyh8hAlLQFC9dTWhv
7aPhN7c54sJMmadnip0EBU9u5qXfvLq0Nwl1iasyTppno7Oyu2wYFfVIQPPi0RFP9c/qKG9pkfIb
wKi4FmiWWjqmkoG2qX7pneq79AFC0Yu/NFIxkqB6llCkKKvCFhJt86W/KtAFJ+/Y7B2YAJl3YKjK
Ea/ovDKScng2pYw25tKIRdX4vIXe3+89K7Ee3YrmLG5PnCrt2jkSYsi3roMfgfNl010d9ldbPWK9
nHKHFGJm268qhy2KN5nYchVFJyg66lkp7AfV4GaEz8KGe4oquXdQXRoYH+RDofBHaTjfmwzJq7gI
kwd2V9l3Wsa9Qznb9qEDznQZhOGP27AJx11gzXD5KBpfD40TrsM41Xc5Avte1bl3Tmvr3XR9pMIw
7ndjQIaV0b3d5k1PgbrkTbkNBAS3AW14qJZhxrtt0ahVrz3MOh9xPPEQ8WQfI2WN7biOAizIsRM1
90njDd960zG2fZHO+xz5bGt6FV5kW3UMrF7+qmlreojakKBcyMf/mqBRWk5n3DmA0u5FTznilIXm
MwDr7Ecz2e2bEqH9pFiA37SOQo6Q2txlQFGu/dx6x8S08SDhgmYk9ayMm24Ud0+xLcuTFzXyXTZ8
paXUEJYQD66eqJrDaDjivmkcsBUMVFxVw/TEnLPgFQ0R37XUwV+wpPQX5nOYWpGDkSppMMzaHrfM
LLwXfpMc4sCIH4y0o/U77T3FbCzDjUxaC79nG80nM6uiXZ4m+V1sZcGnqJhhPQEWoCcCUhqUYqOP
LxZbmkNjBZpZX4xf87ZLaXqo5mcJl4xy8USxlMvilrO+bj7pcKAfOQqGC6sFUBKZayZ833T0CPpZ
PFlhb+3mMqF9c9AEAVzG188VdKoHckDjQ0R0gwDhcrfniT6+R5inaMtgfQnWSeA8GwgqmBaruIRv
5YmKkxtJzCa5D2tcgO2rqV16claTO4jUfJ2MMAMlPqo6/mw7Fn1b67Z0O55EqQn1ay6j3loVssu3
nSATvqCb8m1ljvM3FHjADemELlXH3IIjBBAGhhq1MCScuh/M/HkYR72P2XBu+ZJSGhU1GSSHIrvJ
amo3ToFLJTSqjXYJ3f1H9ija/0cRou1aqBH/t232U/se/fl8DNJ5+YHfz8foFb+ZbO6XzNlPJg6n
3d9FDxA0FCCaFvIFzxTPtDmG/y562DQ+wajlkMyR+g+1Qy2d46ZcEIrE4lBR/p3DsfeL2mGScZKS
+LKJtgdY51eVtNQl6/TJm654TA04XN5QTdMudwf/hRi9PKbjmM7rPgyrMxJ1801MU7wfY66XSRf1
odZDCWy5hNHddeAhYzE+RtPkPDDTNYx5ZTbGAYRWSVFcjz8vd4lPPRosogq97vyeJqxPES59UuT0
2dLTEg4991MzCwzW83afn2ijqxtK5WAEej9kBTqrOwyIJGN/BFcl+PYHioIE6nQ83T8BgzHtJ6Mo
lUWhUGTZ2zBhnD7zXtoS9TWgQJeXBSpbLfbU3AoX7PRMPWKd46KEEBDfBXke7bWyZrkeCjd4LnIr
ep5bnor8pejCwWn7FaJF/Owldq1R6KPkxgbgrh1rfcR6Eu6iMuje0bJYbDd5QA/NEn7lZiTXfolI
AVZinJVVnJKQblYFyyAd0FGHwez12VJzXoilyHi8i8K0N46UFQ94g+jFm54MGBuzibKZJuEusCtS
9ntAAkzRfWBCyyUlEwZiMdamPfHyRzcz4/pasbQCKbTCfGbl/fE/d4T/zx0BSwHhwP/7hrD5nr0P
73/Nyf7jZ36/JyhnocXakmtQCeZdqFZ/3BP4V2CwXIfw6C+ULHRQrAwWUBEJv8qk7u1/7gzeb9ST
YtN3QWx50GT/raSs8Jex+C8GChNoCZgsU3jIq9yi/jo2p0kfJYK43WHCwP3aJm1RbdwK8xtiFeFt
Hm15u6v09JCVFqts1lxrCF5kgwKz2iWIVMlqlrN4DWKy4KuiSInw++bwfWxJAXr88jW94RxOwvah
8AwDmkD2xTZqbyMh+uwK6s/3kzTDbT36LnqfreJDkDvOU9IOxWUc2/kuSxit4XeYxMQplrTXAUXq
J1dg56DNAF8k8ZsVBjVNdYZbn0eN/d3N5WIGcZL9wB8OVal2q6OauY+URt0+Fn5on+om/pIobbzG
WW48h7oAO8UJa9/5Vritwgr7rNdU96BJ8AqPza0HaeFQWb6iz57+1si62daU7tBno83k0CWdhEjH
XLQ/KpzBLON8CuMKc263FMXMO0tjk9Qzr86h4ObKcSm1aK8tO4VVZ1m3WHjPQd9d2SiA1hqLp0HP
pMoG+qKzFICD5XFqBwB0oY3jYnvVK8wqTD+iHU/pFH7xqZV0ddnjdpI3oBpftNMjTZXl05gY81ua
FeaGCEKE/bDqUMqo1WI3uOYriGcu2AYqcVf/xd6Z7caNZFv0i+IiODNekzkrNY/2CyHJFud55tff
xXRXXZeq27713miggQKsZCYZEYw4Z++1E99evkJF1ZuPxpyDtWl25LWRCLFt+6S4DxqVPkHoMp9w
HOY79salR+vM2FIDovPYtsATZfYBSv9G2ua8902BpW2qXgtTqx9KYsXwWfk6J6cyJStVL2/SwdoD
JIaMabXV9dSH9YuZuA92ExW7YiQCAYlucLL9xNnMyA32qrJdcLLuY0pfu4JUOjwGVDpwGyJ69Zyg
yW51OOrvQlZ17jmVNG5bPTWusqgC20E/B21nsdgtwYLfG4ItH2IqLLUoJO+atFXbxiW4nLMOabPM
HCLn+mgdpqJHizxWaldXRgk8t9Tw1EbUr2Na7RR0eru40rWxuwgC0RJ3QnrEo2MO0YWZ2fKryQ9f
N1MbeVBl9YhGSlKAyHRR7a8MHIEXw4Qu/VDEEqCiBUTmQ+TWLHac/gr/Y1LOcJnqNSfSIDeTTepE
Rr0CsMlbKdbu/7vQ/38WeiKhXdbG/7zSn4ouaggG/Gt99Mdf/SF5ITaAKiiEfeNHRZNl+w+/FNs/
03Elmzmg3UtGwZ/7P8Mg8RM9isL2hCQGteWfi73OByqUOFRVdbDihvpH1HDj0zYQ+z7bPw4SloOI
xqGg9te1HtjpgHifJFqLmr67jmOh3QEAR+7ZsxYXVewuoVaOfGuE4z8AsKoPJP/4RwFf99jQGqV4
6minAs3hLjHnfmm3pQTTI2V4cEv4PyBurQhnT6s8LYzHayhU3fe41lnHSNd6AqHabhCBE2cFn4wq
DIi0da47/ZpZVXtaIGvsD5mY97Ro7Psu78arnx7Zv1HXLDK5n9523AGTHbtpcRu4p8ZSqf65SEzG
Wo2GpywPdOHHG0qV2H0BB3l62y6/i+/96+uxg//b9dSy82brTZzd53gVXVChROZZHgYBYnoM0rel
+OKxW/7Xke0/ZhAxSD5fyTF0KpAaoiYMe59+2czpdabxCcGYc/QaGNREk91iCTH86L7XU3M3hbF/
949/HlJBBykVgwnYxvLzf+IoxFJvhozG/KEjZZTGd8ert6E6DxpxtOpp9c+vBnvNdgkfNG3nc6Zb
oFzipbM4PWhysFCt1mdQF1Xr6y5VD7++lrbsez6NFLUcvVwH6gkeyM8qrCRIwyyR0aEKx5T3VYjM
aV1VGVlLtUYVegrH6w6l02loEpAEqdOWkPjs3+lb/z6ALLmIHk32VPz/51TCFDvdlHU006sOH/Sa
HmizxkrlPygb99VvbvDfx5DFSZTjASw8WjWf0/lqNERGC2HsUGrzfFuAU1u3ghlchiW+/qmJqNo5
uUrc31z33/1Ih10oGiIbtaD8tC4lnN6gp5XxAXscgOKepzkY3TCs8giPzq8f7KdrmQhp2Y9zLGNR
Xc7in65lwtAiVVuhYUbqtK5GkE6rUtbTRTANxuOvr7V81k9j6Hwti4guMpbJTrM+E2hBmSHfoK19
mCfi89YFjdQjLMxeW//6Op9aXz+uAzdFIdddhqv+12nY2WlT2+CkDr5k00ejF6nFCl8BRbjesO7D
KAKqNpL5Dgqtxj2wQYQS/iYD7dPYWb4DrQMWOg45cAA+jx10Kwke3Zbv0DcB2qG+Qoo1kxjjg9s9
FoGL0sc2pt+s5+db+OkW6yxBtm240OQ5ZP31p/eBTePbd6JDyDHjuY7t7EgNZLoq4zzc1UaZN6sW
HmG+GqYR/6U/dFN/GPDefqOzVtXvJU2wY+Ln/j6Q8F/8CP6LP8fi9tdP6N99Txx8bA0cdgf/5pgF
mHMgTFHsJTr2N3jiZu31IGV4RNjk7T2ZU+gIpxicLQKFIbmUvY7C28h9/9AlhXmhWuUfxsg1rhY3
iLO1+7CI1wVW3H736+/691HrImjnwIoMFRnN5xOhxMBaNOkQHTIlMXElgTsmyDqa31GN/j4TKYPx
yBBoLLruz+/GSCDs90UT0ZMu5lsVzUi6c6jBF2ljWj92tf/x7fh5OWd4ugQhuDpvR4tz7iJu/vlN
NWEfbLDFsJwXNSZK1wcqmJadlzJVaBXgfi1HOOdaNzpfRJYHO2o97W9urCbPPvW/Dle8G9KRymJT
wNf59FZJ61LozAx/73RDPR2cVGcxbdWI2SroyvlWGLZ8s0KfkEXO0/VqKkNSgUjBqF3OtNK6aAiP
O6qum26o0OsdfhTwC15FSlnk6Uk2XwLlp/ccVfrdnBr+Rz926RNegfmS1jNmEKwz9tJIILs3c62L
vpYsuBT/9buzX8IOS5z0mqudQoxJ3VqWkXgQzjDfgpozIPmixbvOatm+pv4k32bBNq4RJfohNeb+
R+YKqzzmWUU7Jac5vZ8bDYtUjACEYEunXvYIRWLCHq0gdYTK197zLjMeB3rTMLT8nuDaZvTNj7Rv
zWGdtaMRbho3Di8Dg5ltWiwtWt1Hb13I4k2MgPWB6NbVvTxj27jUJIDLDxGIUHxptrkbTMlmKHeg
i7rAQTZ5XDlf3Gqo3Ts6Xow3Zn8AIAZGCiJKzF+3rg7GD7lZ53yZTZ/UcJCfl87ytw0aoMuAg75J
kOBA9J0TpeJBFcZ0yXsmfaqqabg+317fHlqoQKG8LQ3s5sdipkJx8LXAxnEps/AyCRRgJAJIYkS4
59Wq06aLup1ZoQA3i6858MDAA9WpAbdJNRhjERCdFQScqPFqKcMHc4zM5w5eqfD0QOY3RqI7S4uJ
z8FxF17abRngN3Oit1oCtgbiCmd8p2aVzivIbNRXAsN4dPO+1ldC595mhh69pdRKtxotx1cUeAJ+
iQXDceVH2XxrDWgAyd6oxxsKmCMwFbMP146pRV+hpbA0zVr6RGKImW6MZRxmQ+EDe6QF6U2h20Z4
jPE5rwECztu8TxlLTgZVIRgmgAo+R69p1Tb9fJtZAk39nLHP6UKc6l7MD0AgGw8zdloG2EY2Yfka
LrZsApoZvVZiAnHwEVjsu5ATg20V4gFvEzdMBjBoA4G5CtPlRs1oGEfccdd45aptGyOEDoaZ4IOz
iUkU9W3Q4m6Si88JXblJRibeJ3txQWlGPh87aAd7Y/FIBa2zKRbXVLX4p6bFSeUvnqpsdnbJ4rKq
cuAPcnFeuYsHC/M+2gZcWfTKSDVbnFr64tnSFveWWnxc5tnSxV3VnxQ2r2jxe8UaoIHFAYa6ojhS
4qcHKrpylSxOsWrxjMG2qb1w8ZFNi6NMX7xlLSazGjn+ZZBF1/XYuisCmsZ1v3jSeOEYW6uKHm1A
U5tpca6lWNign1peubjaEpVJL1mcbiH2dwLhcL9FKrxrsMOpUn8tF39cLAh8nGxa2PrinhPSfYFY
5WOho6zjTSOcJr8r9a8AXI8zKHJySKOrcPHkJab90Pf+RZE7wUtb6vMmNCccfGnGAmwue6RMn67s
yDAu27mpbilyN0ex+ADnmeQYp5rwBpr/sgqyiGAcRKZQ7ietiIl193sAptPiMtTgfkDTwsp96qyU
L1Sk1GhX/aTPj9ZsGttxSH0Apr2uLhAcVNdslMxwPdiLpwDgwmNdTsEjas7hfjq7IAsAy8Gq7Ofp
MnFmY+NnNkjspHW/kRRUH0bSJQ8hWDYuyi76sg7kHdS84c4ZpmljzF23Wd4/tNbPFs2orLKbpkUv
6TDTSLnCW6Cv9KTwvRqLZ5As1bQkx/Zpnx2gZj7QwfB5IziBcvZlzNGnY/yts8U+CqkAGeDZU1qX
enbdyPbJSWciR/AgXJlnF2qQFqB727M7FbsHTf3Fspov5lXZjQ2g7C54buNguDDwuLaL2TUe8F4t
dUf11YhHQn6sszO2Z5085AQwHeko45zVFxPt3GcMzJi9A0eEVNymU+1ssql+yRcDrsxQfnRm7n60
uN0RxuSaDknQcp7Hs39XLlbeqYP14Rcd+7F8rPblPONxF5V9Wy82YLhdIPJarMGcoNVejRp+4VLr
6u8ldv8NYVvTsWqNS2cxGKuz19gEsYvEFgTTYkTunBRL8tmd7MPk4vC/eJa1EPuyiATVhzZVRx6q
uh8ttFW8hFH4QNE238ezDboVVA1gJq9dGONrrHpopxff9OQH1m5YzNQ2TV2KmpH5mExNQfJJY6zA
sMcHP8aIzR2M1kbWe1Xva7t+sWsLlV+SryE9P1P6TVCl4Joqxzipxehdl7N171uVts7codilix88
nWFvdC0/iYWm8vqzcdw9m8iTxU8ewkzAFjigmg8aP8BsPBpX3eJBl4sbHQ1dAYL2bFKfzoZ1eMnp
jvKy88VKbIo4i7MdZYBbrH3fTPHFYn1vOY5D4x662/bsjDfOLnmsPrzTTUIPFtGmdcWJvdwlmeNw
ANCKY7pY7lvyEi+HOEsRm1nttUsM+96omlDRInD32eLcHxYPPx4s96JYfP1xl7s7M+iztwQEjL1J
SlU9m2jWtvZCBVBnQEC5sALEQg0o47R+cprya8ZHb+qqQFmtrFlHX+3P/atErT2wCEAhCMoFSOBq
sAmqMLfWRLR1F5oP54LQnA1PPNokmf4+CFWuI6yP6MQUEZJ5EEyXOBuKN0fL++NMLX3tKt6BaFPn
3bTwEvAktDea7Ju3uE5Ys6uUtwaLQJ0EkLVNp0qsx1Z2udO8o6IEoC7NfAw/QjFV4GUaeheB2eYc
k1rxUdlhfjlapX4VDVb3KAK/fzPryP0SdIrk4Bz0TEpwE/5WXnuoDJ3MoyKS74VtTkesKCrYZHb/
PLUoOCQQH0RifUoNu1pMHUTZeeyi8IJBU163aUVVQ698hHjpaPCtWvCAeSwvqVqnSKUG3hmo/KfM
S7vOJluNHLZupcXVuNdAYhwBjZcdMSR6EQJtnoN714jBvoNRR9unRl4jGtUhegoIlj3s4uIhSpXE
HFzw3Hgp7AxZtsdyjrr3krPRIhyHa0eO4UdVu9FXHxYyLRy2OJehUwJwd/R63NvS8J8mSzdehV6K
Dx1X3An2Y/Bg5XPs0TzWSKQaFVEqEc2Szqq/+qUZsZ2UysOc9MjGGCiDb0vERNWdbTwF2FlW08zy
CuqGQZU9SSsH1+2KO6cfiSB28tmTuJ1NvBirOkdRgtwqW41sTtaOE9IIymuUQJyxEXqYxRIJ/Zak
Oul0gnPyqgtpAk12sEc1qJMTM3xvZ0PtOMubkOB0tU3QBXhJZh/1JrM8DV88DdxuC4gw8BDziLXj
M5xlPGpgXTJIcRo6Sz44LDp3p08V/V6SBXZmG433la0TetaB9Yzz/kOUtOYr+swQ7Hv9iGdbbhqq
WXBwpnSvJOUBfezRHJZ1tyvDVr4lLbIrzvi8ddgIHc2uMDeNiiroli2qvnaMT4lG8roNy95gw+Vx
qLbX7TBeD7bUVlCx7L1VV6EnM2LSgBWu085FN8VW8GZEKYDJAGyE2zbf21oUm1IU806zIwxClfpa
TwI2/1SCgyupHRD9dYiH5hap7Wtkm1ucxdPS1b8iXOOYierLkM3XXeITf2M/lrUPdb+gYIRM6MKu
54+4Cp6gk93RgN+V7Ka9PE5flYwWFCJFSqdVb/RYSXCsA2JvhWY9FmlEPGGhv41KY2MlAhb5UD+k
dt3CmZHbuCsxZzkDijH7PetVudKhVAcrosbQHwwdEBxjfofQe7BjuJ9EwkeETKgpeJZlgxGsrl1Y
LzW2gInUgKiIDFICN30VvYz92Oy7NjxZ1aN0++6hcuHOh0107xhBuHcGlXiAFLoXoddkYgx4UHvO
MKeuq8Uew9UyzcmfsYzIebGJlkFrT5Ns3YRDfYgqm/LoEC/HCUeF465AIkcKYw0fDTvmTESQJept
mI13lm6rb2g2J3EUZUpBZ5WoxpU7fQG2XGAMapp4VYU9IZF6vXyeXiXxK9Jie6BwgY32ENCRVDiT
EpwxVDXNuF3JONW2sD8RtCbsh/aO0TniqkXwF61hd8bVSiiKpnYzcORMiKCrOx0YZ5D4H41vMwG5
Ki0Gglk4iOguB6m17hYciwKGfQeB0E+pMy09DaS3/pcu4IDgA+3Y5oVOfE00j1cV77gnt/KnS2EC
rNWhOmzaqbLlVSysqN+0auLY0TksS0ODeiPXltOJFo3993jWh+vYBtMqNRBuWkB8fZgM/pcgExS5
A1r+d1pjAX+0CGmj3tXLN+LobAsOVL8ceWkBT14IyvS5AsWxdlNhy12pGfWBvT0fLexcbMKCAzrO
FdzHZ+iHxDzz1U4zYi5rtn8rMyxvrHr2EnSxh5xkZtyHRX3QExQzUWP4RyO0KAo0HPLdzqFGsHRq
ztfrS5OMZUx1xAfSruWcgMTaMbOX8z9Rbqbfgcy17wsnVjvHAsSuG0n52mQtZ7Cx1qkSuMZwPcxs
ewSHTXo9c27fq4SbGdUhGRNhS57fUigu05E2yli46y7hP1PoWjS4o1DthOIrkreeHO25BRmXWc1z
EbX8gCjmE1lH5tuGwsuNBUTjJeskTz1PJN8ZbNKhtvLxJhnZ785A6PZz0s2XwM2m1hslvwvIrP9Q
Whz7qj4sCw8ufrVjq8bZvutSp173yQKsjWaqIhQvWQw65AC+rBVKxt6qDokvs4zxL2dxUkVQvlL8
i3YyiakouvOFqkmcodeq6N3y7mjp/hNItG2TYYDYWbXyysIrd1HEMx2y2aJ45c/J8TzuRATQj/wj
wfa/TZ/SOp1vQ9gaHJNGsXy/EPW+QAFEUYRj1m3aLfck7eiyafwnz2q8Aq3PbaNI6ZmENF7quZbv
iqUU13SwEJzJR6ydDu66gMm1BZc8w9WRfLbqlw9MY/seuovYwC9xeUJYH1sHtBtRL/Ilk/wJ5qz6
4BBquQbfwd3S7HEJjzGc6bLngzbTXCtrXQ1CvoSaRQxUAkBrFzWM+1CwvdYc6qzrc+FJwyTwMWsm
RaWY0WTMfGg8iuKVUiKsUF7n/WOrj9pJaYN/7EO/ePVhj91M2IDLFRBjHqZBdK81tP7RR4P1mjgN
ftlqFMZqavpUoo9Mfe2OwwG/MMc936Gnh+iLwmTIdyqP9BPnlvq5he8brTIwhseu4Db1TaHfDUkb
s9Pii+tNEn7LAEe+VgBVSl7lTX9M28k/tJRcgWa7onkFU+gFkopcW/F3ql6Q6xjzOqvpvRDQz6ps
y/dcugqTgI/BoQc9IVueTtv6TPaRGeh3kOyaLFe7tiaQNijs6dKgBH5ZZr3/pR6w+XuzPWsXaaBr
5KMCxwYmyzdvOflY65zlEMiMRfGDtiiQy2UUDCWlOau0KClYptl7iYvvGfhbxyhxZvkGd6dE1+yK
AvtcyZwuagvuN6dTJB+sj8rkTgV2IB4WPNWH45f8YNUuY7BeJCGOVZIoEeiQcF1jmgkt7dw1IiaA
SK4d9t9dm3MyFENtfGmKaIQH69KFAuKNFJ93e7AJ2VbwZizj6qQ1fX4VDm33EMnB/VaCvvyIiBk9
9lZIFHQw8GYyQd5uJ8uZcKYg4j8AUPe/xLYFv6WpUddD/abAvU7LqJg25zL3f9Eev/GAOY6i6vyf
dQ5ekeff39vovWt/Vrr++LM/RG0ayjWw+bR6GLE/1Az/Ejo4BrGQloNYAbI+DNhF7/aT0JUcAdAV
psGXOFe//88MRlUeKZxBeAQds38mdMDG/KnzRhvMYFNGUxrNp/xbN8oiUEbZRdTvizzQ1noYpZtw
zpVnIeEmgvzNlYijygJtFhoD5SV4wFbjOCVHaHUl6D73we3ZrmHYTy6poJ961yS9R9hXekUfP5V4
vZ2Y+UgfB9Msa/HWNDK5rhbVGLZ70KNKRJ6ykRag+Lgt/R45Z0iFLOa4uNEqB3OExjVFIHsvxo6N
qK6S6zhpXpbuZ2exKa7KQieYNX6z2cnzQuWfJ9CqvKJ36kPZ1y+aG5ZQ0HpjFRPwssl854mo3bvY
0N56vL/8bfmSFtFHEbRoDwoHqJmt32qhC4c75/fY5dhuZF292FqsVm0NA+ssU8jh5HpjhmCsF86B
fesBYVu78RtuDRRqQOaZQS518qEnYlzZNrfyvAWQFR8KVsQg7DJ45CdwGwCGZ3CI137Nv+qpZXnn
PUno6wjuQ73Yo65FegIrYW1XgBXJj7sd3I69GH8Zmz6RTooe8Kzz2gwmbkFJi3qDDX++DYr0VhEi
jomKS8JasC4sEzEdoUn6pqvYhBilnZAdBZSrUZSWlrVMFfnHlFfFHsEJtAafMMkhmSAXqTR491Oh
cR/UA1qcdnMWtzXkBOBuinnArYtyjLYcYF/VPPiun5wqVHdeKVLovjPyRKhvxsoAbb8eLAfwoXg4
DxKMXdD/TSqLpcM4wBeHXRcBCIXth8HVkNGws/Po7tz2EV8qiBPzYIhabbUYZw3gw/HoKIxMfbmM
opZ/S2/7Kmo00PBFo28It4w9Crojt4mB1aUZlC/LumI8f4wqIRqMCtmK1/Ab5Cee/cx/gR8cqbuI
fD20bgM+nOpalnGXGo0Ngu6w2aB1ory6qV/OzzsLXDYuKcOqHfi9QciQIROPR48jBe+Emx6lFnww
yRnVNv/WDRmdrsNQAXeK4gczxiOSCmNlu/EbuB2e/0hiV4/P/Krjdjmm8zDNPPmhYp44DpuEwaWR
EDrMDuU0L07CB9oOT5gst3jlMhvPNyMvmRSD4J+WSfaWFYO+ATdcHVO9sTYm7D/yAdj9TbnS7rIG
rKBOsXBF+w2kSluW2znT9U0Nhn+dYaVaV1DoN0MQNhfQcEZelqiXcH1G2MpmfZNAjCCm2jhFA/ke
eceWih5t5I0DfQD0jHJtSBYChK/pBllmuoHw+UHGZnTbh/AmFxUQ+RnzXmq0lEYzZbtcUOslUQ3H
X8bjNokNBPsm890ojWTTa8s0TNzCOz9bkfHzhZ+f7B7la6AxBPKyUp4xcG/Oo3xeWNNFWatdE6AV
pEiktsCO0vUg0GqeB8AywpnitxgGkXBOLGOqZ36bkBSBSvLo2g4efkt9B/uX3m56DnevZWSJ/bkz
yT6c43SnYTNUBquXFb1FOFvIBExIB+f7UdFkXRHM5sxAUcWmlb1R3eXEPMvxyhqtnTvEbwL5JNpd
VL541RZRIzMC1TvBlBbztJgt7YTPkOOkzSDDDJufBLUIb85ZvkiJg1LA4qBRvYlGc6fClG0SKeUn
X0NfZTaG7TmtNNZ1TWxHpTdUGm10vOet7hhlci8Ly9gIwnPQjGosbgOPTjhsufxOv4Xk7e5mDcJL
2bKYQIPpPRxGIBt7vsLQUV9lioAudFnBMic1fqxNukLgf560fWT3eOCRFWttyOGNIVFb5i1QpGln
+8JdWW2xvHYGBlM1lluic3l+xImQ/SHRPdvmeNU5FDxNi1szMQPO95owomSdZHxkx5FkS6pasjHH
lsOZa7EEmhbUgFT4N7o2Z2u7IFnA9auPaoEJZB1+WJ+6YRCxnoCiiWj01e+wKaxNLggjAQTwlNE1
ARcZ3oihu3IKdr7gE4LjFI1A1UXapNra7ogw1JOBbV8+Crtbz+n8FQwiwBkkW6a9ISqZ8L55rmOi
bopxrYHfszyADQ8WZtU17rgyvpyCpiODjdyWlSF9gl3IeiPOMZYVgZscDm/CwLQXoxYqVyKYm7GP
vSlpcWdOqm42M0diIuiqShxLTBiiLYpvwGLfzQjo5SowxuTDrQwxExEv5hmkK+iQfZsTd6GyZKR0
Uwuqn6QiMudjE/JTwKtojXjAv1SIEcQ2NfKhucJD6Tq0OsiR2LfT3IqXKWDTHXZBn558QAlEFdYE
7Hrg5qvoyuptnZgPPffFHcxGSgWO/fDTVuzmh1Lg59CpRR/ws36AfY25SF1s22EXr4xPSp9UCX02
QTHvnWiadjA7P6KEl4uRuw9dDePVapl1ZsRI//V1P+km0S9xXer8UrfRURjyk3xC0ZacVFt2e85u
y2LHHDSi5BsJ8Zh+y+Tj11f7rAw5Xw1B2MI/U/JvYo15CARg4byDe88AWXYCVBzEJhCN/PG7/nsI
+N0h4OwB+9UhIC3q12/FX04A57/50+qGaw2Zs0LJ8kPQ/KfU+YcLzoZFgmpScRZgEP9xAtCwuiG7
Bbn3p+XlD8eb/T+o8sh/ISwCGAAf8k8cb+Yn+SZ6IpSbBGmisaFxi4b6r3ofVBYkYIpZXMCIqWK2
UkS1Td1L3Sszr4+xzEiUoL7pgpKCAsessU4G+dvDhqAsLDnooIvJLLEVKIxtxmUuiNXDnyLacDli
r6hGRs2uS+J29AlRjqwoOlk/XG0Q4GK/2/vVzLUeEeTh4whgOGXdGJ60PrMIwV0NriM4KIjBEz2b
pexoQNDovMTAmjatKhIN5BcdrB3hinZLK/o+xgyiAWg2g8Ehd5T2g7qOIjYqrSJsYMWLSGSe1REr
vko7uDPTijqunwAjKCpa5uf5+d9Z85tZg2he+6VH4PDtNfzLnPnXX/wxaTTGv2nwPw2xgc2C+n+T
RnP+RzfAGyz+THdxgv4xZbCUolXlDGsjXTNhpfzpDjAhbCrmkmSI46fHJ/ZPpgwOhb++XPAmSFZ2
JLh43kzN+KyRSzS/YiPu21cWqSMHoOJjdZE7E0HrwtUo0kCH0LPEyI8jXob0fo5Kiy6K7nwP2a3d
Q4ekNERW6oNta+Nz4ojogok+tqtUd9H4gJ/Azq/mRhVrghYwY4p0MWaGwTDQ98grEhZy0tKM7II+
QLPr+5QgOAfif7UaqtTdQqHKD5k/GWgmOlDp5JWs8yw119jbrG0YaWzjY9Xd0jNuCWKVg0+kUlme
mk5vd5PdV0dd1cM3dEpfzQzdhqka+SUdYHmhciu/1qi9PdPK7INtNK9GHS8AbDecaBbpdXgxI/je
y5IgVx6UuMphcY40AHuyi124s16Na6yvPYf6ctZv0U0tchwOCdciDPXnfhpPpLWVa9oKcM2jUN5N
TV7ctaQwr/tWPqdWpB5Ha5yuxxzbVamr53F07U2/JDkYfXZrxqLam12tX9VZVh86dP10BVl2ID8N
B8sOo0uaw6+qBTjBvS43FoffCwgUapcWon9rEsc/TL5lUPPV0u8Im+rNHLvad8yHbuW5TV3slR59
7zo4VWqIxhdLcxGOBXBvKEWgq0Nw5H6FbQZkgJg/7k3xnEXZM/lz0WVelTPNgKH/Alzf2hhGXmzM
JHI87CQ0INnl95QGst7S2Deo7N6ZRxMApAzLwzIiH8lms7eu5kdgwbo02Tt6R6Z76Dgt37536Auj
YdrJ3rCnpdOAO9EmkOHOTLTkZpqa+doH6EU8ilmdQkMHaMVJw+IqRrFZZPU7E6HABNnAiO45B6Qn
KyunUzjZxiWMhXhrgxO4Geqq3qJzHd9b10zzlSaN1usSAaaKzhfbysHUdpkTD6d69qP9aOXNqcW6
VqxGewi+hTpavLQsrX2otXmwmrrSudBKRecrah15NeSgsOxakeFQ57rMvQoAzypwm+4JCxh018qY
9G1iJBVNdAolaz0I+20f6paX0BXnoA1y5aLPiNZYtaAfcvTDBeIxcJFRxZdyKvJGmnlqHgMqOWBL
2L1+FB3yNtIwFBvGxD7Vlvhmz2SaYwSM2dH7gY01UpAPAswow5RnlFsnluoZymqy6mvnovTz6Cbj
NblNA0u+9WzIt+S32+8wxWb0EBm8eaTI9m5xvK1qrR1eVGEaMCF8Zy0d1992nHQCL09Q1xaDMFvP
Jf7tCF10KIlpF+GGlMT5xrE4ecwVyhbbHvM1wk/90OhJfUfCIufFdOiWDLXiFs9iOFG9SATVhyBC
xWRMENhoZXmu4ifZ8ClIi0sVPFxnqNC79xPsmj7eja0/bSKCiR77saL2MZBGHlqSUEiKSMRwmv5l
6BKxaANqQI9SP0SJsO+U0e3r3Jiv0UINHqSHo9UxrVcxqd0HxOLD3h3s4ibOdLHR0N1QDSzd6Z7c
m/ISlggqJ72Kv0ZSo0lrJz6w23oAfxOF/iGnioM5s8JpWTSeMZbyMqM1KfNiuA3Mqj5NMRxcFk95
1XQ87sIilSjPIJ72EqROgNv+MFfaN/pP9lVpVvlB11DjZU0HIFRrYLfkpU5vyQ92te6Haz8qH4RT
TuRX6UZ7P6tw+p7JkhIiTv39FGfmrTNVGXZ2DZadYaAl0CIr2TndiCbGZyGX+txeRGgsH/NUmtuq
zAPPxvp4KcdcrIg9HA4qCAeS+ZT7xShkuJ9KMh+grsLUNNtJwBq07C+8BOc9Hg3xHTWJgB0VGh5q
wu4j9iGO0qMt7shN0RAEgsoqKvkazFmwqbQUginww53bN+i1SLwOv+hz0J7qLL0DyNsdQ2XnMHnq
8kJf/MZzbhXbYXTnG6lBnGvIp6qobfjzxgzsepeZBd1gY6RTnrhEWTuh+T2YciRczvjeLUbnhDUT
KU8Cv6+2LXEKhVmtitIansuROoBJS+7ORh63Bk1sf0HqwNyA4LSeLReTUpSMl6CdyFlMg2E1WJH5
lZ4ehTGHs6Lm5/luloX2OgAEJeVgfvQ7lnR9mPQ9B0m4QxLa830Ea2FdovhBjZ/ezVI7sHsg7AUa
CeooOfGAc91Sayfqb4cyCZ4xPUNT7bIGRkke3sRo5/KVAJryJAMbhqZROUdIoyV68sQnbGMAutm0
8tQ4wrib5+4G1khL2K1MLwA3J57F2HuIiVU5+thHmBLRjkIaBSig7wfSHO8SWLGcCOuCo7xBxrqZ
B+4+Gu1uG7htugHmR0iB65/AKCcgA5sOl0rsrvJZQkgqM4I+Oz3cdlkR7QLy5tGkpACJXT87BVbN
8j34w2sYyXInemlfzH3jvGtOmr4RYwUwp6lvGyOz7meXvfZkcmZXfnUaBoPCNYjgHQ1xlNYQuR6b
LOyOlp29xnPcHsLYCbZVgsm4Rxi27zBw2XAXg+YY6ehCzSgw75qAwJSZ4Lm1y5urJ/v8VgtK/YsA
e3tSvJVp8Gt+/6xFkdinc2+dsjIiAyiytoURV2Bk5HVim0+jIBNLuhlZCDmpzQ7VgwflBuWua13y
M1yYsmNTGltZ+d9dtIqob8Jw55IJTK5Yk+7/l70zWY4bSbPuq7T1upEGd8yL3sQcZDA4ihS5gVGk
hHl0DA48fR9IykpJf2VW5b+uMqsqmWVSjAFwfMO956oqn08xEPJLEsqij0OgCB9WQ7UhFQVaGPnp
X9CQPsQF/CaZpd59FvISOpF1a14fasvUuho4VbdEZr2EyiZqs7Lj67SuTvloTFeELp2mUNgf8iYr
L5oUPQsO/WHPhh+6lc7Cl7af9B7JefuiDWzyUQAFpBrkcPTGtN/lAGBHwbkCvFXs6IJWmQ0PFBzd
q9E706bF4L/y/HS+CAAueTjrLnV36VXI4YgqIk/ezqtoHftmtY5NL/+wqCLuKaqyy7LxedQ7IvQW
+RpEnarqxJ4kvvoMchWAyYKq1GZ7NQK32pQav2Oc2gXifxmdWE1z7MDbOkRhSkDdMKYu8V+QaGMb
UYr2+3YzpakDxnN8YeydopBpHfjCo5iv69FLSfdoBer9ttw5/qhfex8VCrImMtXCTLnOKsuhBqzc
qbEJhZn1W8mE+sVlrmxS5r4WEZHLvJAvRV80u5RFcLWeSgOlijJ9sNMZo865zRhUNgRnQkfLShge
MltbqKS341AgpDLs6D3sWrmxISfxSEOMhDDR1HdZll5T96IgNPPdKN15Z4Y1T9AxFBfEGDLOs6k2
kTCYh9AyzC/0y86KfM9h1XdjtaGrjAjeYXdM6dFuVZ7dOt7MqkCRNw0RXZkISGR6NPmqXyr0O+jX
EJB6ZV8jLZ1UdtGqXmHjNRTqgLwntAsM3scmRlixE4hQUFyYtx42MInzKkrPYuzEm669HJ4C2EPW
KPnaYvC7C8s5L8W9r8M+JdN18OPqDevL4NoriGZB8eBp9O32BfJWdvCd9oPqYZwGPrWqe0dHgc21
pFJepS0GWAB2ufAGFtSps3GCJPM2E8kpxL+GaJGGaNKfa7eO30e8gXDelUP8i1W9GNEY7iY51Mdw
ConqEoOvN6byk4t+8JurpubfrpRbPVvceVY2tTt+o3GVgd7e9NEk9wl7c6jJtS7f25BwI1bj/pHF
wcwdzPzj7PXuw8w+ZNW0jvtu56SmrIh+qy9DJxi3zhy0d+0y2ce+1l4YRV3cmiQKblyrYjFexWN/
sHN0/JwG04aqT6JdoYSRoyJpB7DZgURLewvYUl6apYJsYbaUAA55an6Ow9ohkMxie8nvQytffdDJ
YD+xPWIDpJK6gHGLdmPVoJdYm3xydyNxJ+sERQSwvvA6Sn0+VjMP9L0eg2gzpMCo1h2j+itSKeU6
7VjvtVYOxV2BOlk0GbV/7fMUZuGnm/6YKkGNrGqmHLpI04fIz7tnyL0uPZMazlOJdhQynNqxcm2u
YGsQTh10dF+OLOKzEQ5ju6pKPWzdvjaPU6qa+zAszG6TVPyrPVqJY6ba8q6LAljZ5DI8toi6P7LH
alCfR49h4Zknm6UP7seS/YIl6xqvQGDWq34wLz2wRPcE4SqS9MK69K6Y09i3Zdy8enNLLHI9a+SO
aI9msEkmj/1kjsiDAF7kXmf5lD+lZp1+8NMx3PtEW2B3QWG0pxXqPmRtDwrOEIyapR1dKoILoX5G
5S5tU25C3ZbIAt2OhG5aD2qdBtvWJoyd8dNM1UfFb7C8aCs93TSeD2WkBG5+10YBlRggkWY1IDTc
Kt8QBPfMwXHM4IjG85yenBgZYoEF/pwvWfAeUT8b1zQ+5X41f2C0HhLXif8RYtPEoWE62fSUcVQg
dBpGzDepN18bUzUj36zDfSeH/A5cNGPmmeuqneEJisaMLkKZJSAopIFBjRynMg0hGtGWVfSfSyEr
nPbkWBTXSWmiuOZ73gZTM3qkKCVp0XysOhZ818TDKYsdBxbPq4blNCaNSsU+ue6uMheZizu/G1Np
jjciMNKDGxM4npSDMT11pa71wzwaKc9Xo6Ph7W56U1lQofreY0HDJgrP2yUfSeuTcBo1QD0sJao+
W/0P2CkV252hz3Ok95CimwfiEvTjX0+yxS8De1I8kB+AiEYjA8bH+RU4UDeYcQllG88Mr52NEUBl
FACsPcI0Dd/fhNGLLKz9kEqiIp2dYbc7JxZb3wuv6n7eKrTSvFV8WyivmuRf+BF/GbN/e20uQSiY
6d0lqffnGWkhhqY0Qzme67o9ezW1YnjAL/LXn8A/+yVAFxb2Bb5X79cPAJiJpuklxCGR6AH5r4tT
gqD63X9Gkv8OtkQyL/zLkSRnEDPJ4idqyfcf+j6VDOzfbAsAHap58FAM57kOfqfWmbBJmL94joeY
hnE+/+j7XNJaCHVYqeFXAar6x0wSmAnoO4eDnl+y/NzfCn52HCaiPy68WAMgFcI2LXgFggSsX+b4
LavvUruiuVhu1Y1l5zuUtd3OYoB368RlXOE1iFDjdKBxnW3Wur3xIe6c9J16XlaIegx8NNhlCmR6
e4Ng5fahn5r8En19kt502O9ehjbB/jK7JfEmlKbdmEoU4VmLEiBJigsKH3LLs2DYdENantK6Marn
Eq3p1cCIB8DnJPa4CAewqrGsd5Dq2+B5YCPuH3wTfXjbNZP7cRh179+Q4+EhaUviUyqrzt5a7kDN
HvDATF6Hzog/9nidCrJWqyza1apnZNM5aGyjnZEXpr0mwiyJ9aoga8Aaz6Rn0gzu/AYU0hlVKG+X
x1gLBamckM4cOuVy/gF3bRZre+nYtKXswkN2NpusX9i8viQZe7E+8HkCMoU0MTZgj+B3bfph8Ai5
j0Nhvo1jrojYy+LEGUn1K5Uzt2B5K/YLxbdlg/t181B+3ULobyuJ2Cd3RWwIigSmmblDxBK7pX2K
8df6KSm96fscMruDQNoRZemQMVclNsNWe4j2klwBzqSiM47myFCGjpGKCVrxCpcbw91lFBwbxrCP
MMvc05USL2Mpk1AJUY63BBY5Ozeop1evTrMt9SmuxGyKqRhUsxv8Ijuhj7JQ0trFkZai3wPYIsy1
KbFH5UPeH/2B/IE+znZFUVYby42ja0cynELWQZiQHWUbu2PjnrpRdVAzCdLkSxdPYWkQKokk3V/A
pvU1+tsPWVVEt1bUqJsxHrzbnJTg57igvowCZBFtHevbBc64m4YqecwxP6Our3gcxzjFURqgBg49
QhpGkXjngDXoY1xr66Bj1yCUYxnKqJY4aiRh1il0w3xvIF+eN8LDi/RYNxT9jDCYr7qivFeTznCX
hDFYbuK0LY2/tfX0uprm+Vi20nWRgipYpVirjiPurP2YZ9GjRcrJZUAEEXmZzD4esNVh1vXxXKSL
1jv/IkbbBVXgzQvyF3XhNpPVvJqAWpKtPtOIj85D2ngbhqg22jBLk+1B6RjB1qL2x5rcD9d9FMlL
ofHw2ja45i6d+K57uBa3ce6WjygASuCHXv0JgteTaNph3eW+f8E3jY21JvIBL6t/NU+5vg1dFV+U
tm4RX1jzR1DMCLwZk8q3tGrNS3KDCKNpGsu7GNGs7+y0/rzITg/CIQkpBoTJN+iliNz9/iMs5fxp
yubkyRq7xEEE4mdMvMsA1Rh3mGt0LYJ6IZkyj90uwbwyVtCqQRzl+7S1pusyKJ2LUasAb8qUsTnk
Z41rkSawb52ZMTq4kuSmDFN9QQqJbtcVgmauYvQWseNraqeOFss2mmlbjX29ZhqC2ipXHQqpPF5H
hrmuHTVeVGAbNhbOqEebQc51Z7QfyMK6T2vDe9dOBbLWDBayscNkxFnLek4fvDa1iU6ZQpw9ds2U
QCG3TaIjcgfvamIazq3Rq/uZzO2N05rVm9ubbOMxTN9YYTB/AgpKDSqMBdhcjPVllEb2hyi2HYQZ
uSQQpWgmbLv4520p+ufOMSh+gZaFGd6wORMCxq5uL7C2R68KYvHnfJRkVA3NSfYhXZE76g0uCuuj
hIdwsLBT+cwKx+kk9RJPnrkjbI9OGtxxdmyeBULxXVsJkkUCHI+3lJUKbieWJiYRWpwHlZThKg8B
XK/igpSOg4w7fVeNtvJxiI7W/cA0/1M2Fhjf+6QHUsfYGbo/xqM7Gx78qRpK5xVPWXWJ7I9KGJsd
48HetPRNJMqQdgJEL10ZBlRIdeJhEoY649ftETv31rgRloOJheXPsSogbq1qUhxPhpDVWSV4cQOi
ztedqd8annl3hMRPx8gI1Zq/FC16Gqqjw2pr3zW2PhmdRF7KqPkNNYjzpTLsdyzFEj3+oDokRcVE
e5tuQSFSnBdGdjXq2L8KrCw7xWblpihG32JTNkvXV61srT9UZnuvlzBhBi+MmUMU4AlUp10CMAgj
+xzcNoABtgYWM0Jp1KgOkRGf82yIdnafhBsgeuIJAoy9T1kU7Ljf31K0Wndor8Z1TCjWQ+QJTpC4
rS/GNCu2bRs6+RWh9/jcVDlcVaUZHYxRTwmkC1LBgWBWt1y5BQzFYLyBtde+E3djMN2vRU7ZY/uP
EUExF7zCaSMJw2JCXiNwyjOnuGGz4OxyOVVHUcIyNBUp58xdkpNBEjz+47Lad73uN3avu2dJNu6G
3giBo5e9dEp8SpsaBjWPx9PAfJZtExkuN7bfQKNXFRCBIka4ZWn1RVhDtoXe0N+nputsB3tst8Bu
sp3tY4VhtxLeY+lTZ3w83X4MLCDQKmmvhwiV7jal8Y9WNiSOtdHGxnHsL9vEjtdOOX5qISm80D0w
Rh3hwBe+J3BjECrAsfcS+/nnlpjmRSbqYU/MkC06/AkEQQAlwnEPQ9KZR8xX9mZIhNzJLhEw7o30
LQA2ztkZG/vOYWhvqzC/TbscMoVKk13dpc2xpyBBQMvSCEOj2gHe1RtjJCiajdJwmRQV29xcE1TQ
CcPYmAij1rquhq3lqfKtc0Y8tXb+kPSkEvdT7B7GwWrWiXM122N9KO0CLkMdyF0lnLfGrG/7Hslh
CUh0jSl3zxFtrCbL+CgSe1rFUAN2STYzxMzJrsvMikalvfVMtQ9Us5/Hokc2mY2Iq8s73+iw3lTE
cpQt8+2GnJCVm2BztGHMqzlfWLr5lUW4xV2g9LjPkWcf7CmNNrNV3GJovpnIjtuRxMOkoDKYw+bT
bTD0S9xZlu9VV1ebbobkbkcMu524F/tysMgkMjzr2ug0qO/A8B6wxCaHOQ3xgjriM0nDxhZXEk0r
c0BWwiRvDSEBWNhF+9tRCmDyxdRsPYPLj/xwogeGkqxjDJRBx6RxcHrBPLHuj7pog0NaRgY72dm/
KLrpNk+cFzv0Pvynl/p3eilBHhX9x5+roi4Rlb6qHzVR33/kj07K8dknO6aP+ybgu/uhk0IvhbgD
1R6eBNt2aNp+V3igXfpRBIVegFGL5YKSRCDyNzJx6ON/7p5ontDaesg5XAc61v+DcsKv5pNJrd3L
QmIcWtOwiXHjinGizO/h9lD0Q8BeWoCssKrwXJUTARytY6I+38wdOpb7/Fv3oL71EsYMPyU8+GGP
6rG3BuZT3tf2I/vWixTtUNjjufvWp0zSA6JiK4Np867Dx+meBmTwbzxtYQkkXohF3PBIJQWlkbMQ
nHYKrA9UkOne8GfotzM4Flgq7JvMZrVs6ue9FK0yT6UWubNOldmyBwbkqw45QaPNDaqM7L5twuAZ
N6TF2o7IDbFuMR/Ul/R6cbitpuAjlCW74ldM7rzVhJAm+9rzzJJpWEmMWZX41xk04OcGETojm2p8
YWBK3oTTebuqx7XFYoQ5fDpIyu/KipHzdpUB/WAu8mPK5vDFVU7zUSpLVitRJcFbFfhvuZ7Ovtmm
QIeyYjryP+HV0LvWNeIx84CSTWy71ArWGgE5/44VNLc95rpxbU6TickaivjKrplWIhavCESwQ/Ro
o3CGQ2nMBYLgXj1qsJpH2U64nGePs0vJCchESrIdcQua6EviGg5xnibvXA/ObZqhqtgOlTSuWR75
e+24LdsmPHpEJZUP8ewRwOP31Q0BG956YA5KGo7fySvbGeSTUQHqWrmNtK4re3FRYzBk6Q4BgkfO
fJkz1xxgKSDrFbLstwbYY/wlod5ZMJkPuZ1q9iHI5F6MqcAVnuTGngHofAToPr+ZhfSOMVuZe555
4bk3mupUGajo9hjxEcn0szsIljiD3UkXDer3/+8y2sf4ynCWGS+i468yv+a76A8b9lheFKEa82rj
fdMFytbguSGY7LIf+trlYtOh5f3PifrvnKiLjozT7c9P1PsKX/t/rV9b3PU/k3W//+j3k9Xzf4P8
aXoLjk58Gzh9H1H51m9gXMGh/zGK+n1C5fwmTQf8Mro6VonLKOof5+wiXl1gvJRC34Ma/sY563wF
LP4oy2ZdxJyX2HSf1yEQ0f08Se0TmZXc2dVBMzQZsdsi5FyXJVm1McqonVtKu1+TWeODucMYSxVQ
JucRr+1myNnRsT7pxUMaJtYTvet0U7myvEcRFb5AJtU39WxROAFhcw6QxSnMceY5l4nBBtjLSBFb
j5qUHlCdmmzimHmadcJoHp8zUSHPxhVgXfRzw1a9CZIFRDBNo1hnFPd6gzCm/KIKejDkNJO9ywxl
X8cixXIdQ1qHnDgwyG8M66INORxXTAPLFPleLOMj1IKaWf3kXkmjDet1J0PrCM3NuhiJMCLoNjFL
oleb4dkseFGbpgi7z/yWJefERkOAQbaEkOPXDaovj1qL7YBjHXVYui0Do67KtsA6nUOCy9bDQw1X
nPkxiBysSzdu6ZCLIiC6v8/uEmmWiVE91UhZ+Ht5ZU+kJqincjSzO/KH9E2okxgNT1g+1AocTqfQ
BYGK1xGLCShPbHRjD1F7XuQCXZ1osDfMiCRuNSueLcoqPkhcMKRRmRZSGPIStXc7A/p6ERFZPmEO
wxANVWuKTRh47KJJY652HsyElcMERNdFfZ2JJrhxFHS2U2oHzkHx+e2GqglOuZtQy8bxeIqBz+90
jMqLgrms7iFT+beGzdWSZnGxDibfORQCqVYRwi0KYekdEyYlGBUTwnZ7r7rOIEUY97NdTFvXS8UF
rdoIHzDr7U3iSAdSk1F0vGdh7awyaT6Nc9E8t30ln2r0E2RXIHhw107kkAJiFKDWO9LCV/44Bbe6
ZhE2TXZwL9skutUWm7FtoJk/rTEhvshQK4UymsN308XG+OrPGZ21EsGpri3kFjhHEFTrtATx7+Gm
OoIxlNM+CXvjJEODiM9RejyATe2X7IisYNFpOJkD+mqs+zvCBx3aV/K1bmqObGslWpSDpZjsq5i2
ENAc2VK0h35KD8AQQrSztY+gqwfhykjTsUa+zQfRHiYURv5zMwDLN0hEbtZx7Voh34+BdIEklb4Z
2cCwMYpaMUuk3FVrdBcdOVfmMW+aKXmStQoIB+I/zEG5fD56pI/fMzNRCDBCGFQFfdLQqae4Kc44
d6JT3hfUASnbOJ6C0kKAYVwQkQmzz5O5+QFcJH0OGlMiPLt5G0JK3KE3J9fAMvMjAvLxMaHlpxqJ
qyuVxs1W1d1d2gtmmnktXRxRuFeIZ43HRxfjjHvg9jYeysgK6ahaxrW9QyAzQhyBliuVzcbNNFPl
TipCDUpew2EyE90TFCb7zdRpfWmwgTxWPZs7wmLvqhkGFBOiY0o3y+Sh0hdjkvZbT2OttTs4OA3h
tej7jHeHSPImD6FShvNe+yLdU3yI1VR33pkR5D1gt2jjRePe71LnERMSer6+71dE21XXo2/eCbRn
iA9nvjYVxFA2mgjnIfMVv3bp4Ur8PKlTsuqu1WcS186kfofPTZuNB41Q+J6YO/86ZYnIzBd6nZ2r
4Ub0ZBQ0YP9WYxJPe3aKJFv70z63AULFiGx28GsF2wJ+SkAOpMRryV/O/PkZaq+zJs7leq7bq27M
MHzSBiPVr9o9TkUy0l3DvGKaMV6jLMWvqqpPhIA3+5JEh22ComBXtV3KSMVRayIMm8MMrWGdD4Nx
AToOrA+R6Kvei16qRKpNJOJknXlTuZFgp1Y5pI+nMW3GA8ze7kPatx0Xxmjso1Z/6Vs3X7De07Zr
R/EwCBm+sEY0wBOFsQ2HBlLeyvClCZ8bpuzBKqAzlA2s9yBgAL6qmbjv6x51BVG5+Ro1hXfb1yA7
wKZUm7RQCUMCmxZ7cGfvPCkC4ihe5yTd+k3S0UQ34WPQONyyThGyrOzjM0mOzSfwlRXzTZ1kH1F8
FAhChoUiKf1dobpgX81D/VyPofnE+AMWy7CIG8dyPrM/qC7ZELeHwir8W4t/cKVcbVwrP3r0ooa5
oQgIK4Mm5Z7RNArMrrrLxIWj0+gUZIWPoLZ0mnXeJT1UJUktv8JVPG/skYmY08FnGlgznS2Gequ5
iNF6kOFIJFwFw8GrPRzfLU5k6Db9qmFb9NjVpmKsT9gelSwzTtNq7wDHVbd6Bv1hpVm58Ts+6T7n
MrDHnamlWmsR2wcp23A1ILY6tkyTP1usGj5DdMWWF1sFWUtdOKKXtd3posR6b63TqXE2rpOID2C2
hjtcoP47EiWSSILGPzWhfDGC/gvy1+ijK7H6LivxNaDcD6XtGAssMUPLmA2Mjjnn5qkJkQHbe22l
L6Hbv/mycfZzxeZ+Boy2tpLp4zRMCBdJdUHF3r4i7kbwa5nHjAn4thWy/hyFHkqu1MAYB9rrMMi+
rNb0ZvZ2dkNxkyu33WZqzG5L4Z7LqCtPxdz2WxhATKkQwyfdeozbsd4qUcznaOpC2P/qvU/jh6kC
m8Y+i1WFJVajNeQHT6RA98JlJhksh2vmNEsx0yBxslv2eDzltjFO21eZZQ8QS9nKjI35EksCY+jY
vM+taO/6QXwJi2blt0mzZhbzXOYCVz5Y6r3OTO8imML5VJvIlTyrea4ikHpz0F/g3Q05O+uayL4G
tV80kI2op+JoIQlyJsZIqSs+JOOUnXKueYZVLlAjAqv2Mu3idW2m+3bI64uq0/f2HKudmGN8OIOD
iCGd3+mj7XVn9dV96Gvg/4yislVYWNMGZ+fAoLvqiG1VxU73aBtaw38LI/kRPHn4bDaOdY2OI2el
4DCB7biunLdCFuKYzL1C0ZfUl3U5VJd9Iz97xbimLnhXftbEbPAw/IpSIVEmQ2+l7NreEoKCKgeU
B7L60bsTxhQRbjKmO5Pq8VqWXnjTos6GzrWp8naPT+EcT8omJqbmEhV+hJ5Ky00rUnG2kL3orHbv
wiWZCnmNA9NVYmqAwlrRm9OZk3HnsCJb2TzST0ajiM1058cuTfZLsdmI8rryOiSjY7DEi30hVevQ
SOh5sWGi6FewbZJVHncwbxUppXXx0uaE48xKP4yqv6lFx6KjvKJaS9b8xRP3PdFfwLWhsQ49SpyU
25ylJ3Jm4FhOuNKe7ZzK1PdPbtGU69iFKTV5DDEMkLU3si2zy/80fv9O4yesrynQf974HUjNSpKf
RmnffuR7w4cG/DecplBELGjES8v3xyjNNX+TixsVP+q3dKx/jNKkxEQlPFL2oFjZLhyRf7R8wv8t
ALu9TNaWhdzfJIw4P+t6SPBDA0eRzlFL3B98/0X28vZ6x/Gr/ve/xf8QHZrPxCbLe6UWNVk9F+xE
WT7DwZnzgorXjlhdJjmEeS+TD3GcGXekp0/70jYmiAQJU3i2vVAtzDBnyoTcHWwRrh3Ns1GZJn+P
C4IuWtHlJTdpi8mWRxXtUcX5DPoVr1MNteMkDZqbOChHqrps2gNszO7mlPlKEEFYiAXpDUvkXwuc
b7TZGNMFaSB53GKqG18Z9LMjt+IpwQHNx7aOo4G6oM1aUGS52Vw4k1F/Qp+dvnbROOHqmKCp+On0
PFFTrgPSd701nKDu89BGgsVMbh8jBEe3Uezeis4AisiQSH7oLT1n36y7f4p0/+p1/qPp/voVuOgb
+FbxxzEzXaQjP3wFBaGvjPuUez+3VnB0rN7Z1lKzlwsqTbsG27JDNiyL4KbyankqR7mUPK5fMcDL
zIGGi8KJYW51DOZ+uJpDJz7L3q7eUe4bT2XjqLt4MvTWSdL0qnc6mMh+vIC8coqFiD3WrldWde37
7Qf2J/SlNSacaMTyEcs95IL3tHGbTz9MR/6J/3vJAvpBD8ObJghkuYBR45FdAU3n5zdd+64fhWZd
3iOcDp/F8u1HVYXaUdr6xvCgpvUpdLkiBUFux2UhMT11804BnQBko81PNW0OfDAHaGNEmNQFUd5g
Zif+1FhSfuYYFpeRAfYu7l3AF1Gjbxw/fIxsLfdBkuSPWQlgwc1y85CUwKRiozX2GcasDQu6bkuX
zjVtdeZwac7We+n2p5H8nwO2C+dA+g6Lazu0NglsEqiroDpYBcU7J3nO6yC9sO1qfEMNAcugs8Y3
JAbW0ZtyEig7pgZhTN1dD/2uS0Z9x02Znb3B4GZSWXLIrHfmpmm7WlazMJxB4lzilqWP5qHbb5JE
NatqwdyZM4wVmSxcq7LUd0RUurhCSE2/Kig3TpOfSwCqZf3Zzxv00SVNnUsoFwl5xDmKXRkrBX24
ThhwduYVy2F945diuHKyhjcnLfAr2yae08PUwkhZz3Yk74yk09eqE3ygkuRI1jfAYpzl3jSyGRgM
ows7Vs2nIMqik223wdqM9L/KPvrlzEKHiP7UFeQ0C9YC8qtu7McbhpIsJBLeM+7izgRsFvTl3hAq
f5w0eLHWg1VE88u101bz2yj9GV+IAsBuj1P8jllAn2tXhkCWzebJa2zgnnFu7hu//qiDhZvSu8WH
ouFvyYbWyRmPQxzMl+ynaqm2zS5Cz0jQPEgScGzabCFQehNvderxINhL5gHH1bQbbAewWz1XaMwd
1vdbpzMI8TZZSK5SUJlnUC3z7dfLFsoYBMQErlrbgAsRNWFpVe6bH32jUE9BKpgAGXMDKieBIVLU
MQB6rInJp9IkmJuunixQwsGxcfS9u7cxZnvbzI9RL5vN77yxPz2v5K+WdJM9DIRKk0wNiUDOW27t
H84r/GbKQPAf3sm2JhuxIxJ2NbWNcc8amHcgUmminFAGbpsEa4mj66C+QiMMtNMnDB5QK/cgptK8
CS/8bKhfs8Gldw6acUmvwIP63BLZwCctc3Fskt74JrH8W2+A3CxeFppRRLTLCuvHN1DOmcIaFnl3
OSDHrU4F0EVkPLsG3RG6hpJzJmxGzgvpcsSUMUwqvO3w6IiluUTPEH7h3oN/w1b+FRGQOKHwAJIh
6z7cYfANH3KPGeEqLiPa6L8+N78+j/94WCzXPvNh7NuYgNETfl2//fjaR/LpES6Pzl3VL3C5Uanw
C1dzSMy5agkuYJa3ELr1de4NQPzIGUiAZJVE1dfJcIFeA+xLINtj7gBVrbzGeOjcItgHI+Bd4Kx9
eT37Kjl5kvc/YtWSqw6NxBfiDGnHgsT+pMKxP5rz7DM6aGZ909tjVu49hFtwSJx5pSVimq7vwyfJ
/PVg+IZ/odCDb0Pfc3e5shAEIuZ/bt1y3rfjEDL4i7Hwll5JiySl/iwixXklC5usQlVLsZ2tOthZ
VfZJFKx1YqtsMC+QfZbb8AdLj1udmkDffL31wsCI8C6wpNm6S55CT0uEvbOVd2CUAK0WqTWsA9nE
79Bs513KluSZK2/4bDMy5QRZPprUC1HzAFy0gWmyrCo4+eqkNfEbFtmDyV4PsQPt+EevSN+sqqiO
TRTrYzbSM7cLs9Swc3mK9ag2jpfrcyoQZf6LC4Ei8acnKFcCmarUDHjC8cxTDv5SNnBWg1nKhuYu
zkXnrSeTG2z19WzOR/K22UjFsBNZlJGAEEc7SrH61ZXdfDtjY8jgQyiUh6jZWKPlFw35BNBvUQxk
68FIk8WPUe66JltuV0GS3jSSJcDx331CFzR87hPPNjaA8ArkcLHP+KWkHLsays7ZYlMgR0XbJdGl
uZWH+Y5ZNHPoYC76gx8hwpjmmlmyXXwgLBhTgYcdBHcl68ugcY1bpmbTuFG92b/jWeOIzEBztmQ/
H7SY1d7mrj0AJV5KzuV7pWHrnpTODmSaDtNGy2TeBtb0JGoUDlbl4xgxp7hYqZQbIohApzJjpBWE
UOC9gasoNu0AnJQcFaisQT4ZK9eaGWM3khElolk7WDNaih95DiSPIOfzfDXXWEtWVVKkT4rI6hmp
TgMaO6Zu0bCiOA1WZHvE7wbL0DvmwUuB0+rqwvRR/xmqcDftPGQR7mUwYR3LTpO3m3HkQTblg1Jj
y5/DjjHLamKJGMKsVLZNlrMoH6KoUzgPbZ46s0itTzG5eNM6Em6dXRodwpHGCibyP5LK2M5RY34q
8opztWsK2G2c7ObaKNlIRw4c24kLwWcoXVWXhj2xFHUYWX4U1Zz4XE/9fIvzLAQh7KX6rqW2PNCl
BtFKqXn+wrbSP/r9bKBKKzIm68xSsNe087iFMhVgxHcTLNUMjUCULRzTpKHKXOmo3XTMvw0CGkNz
wxYp/8J6+g5/bJ4A/rCrcDVmXrnOx6w4e14R30gM0HgQga6v1II4/k9n++90tpYD1vKHh8/mtXv9
r89ff/L8Wnz+3/9+emWFw7irKn/sbr//2O/drYB2g9zPhXgZWGA9qAV+l9xL+zfPcr9CNWkqv+8y
7YUCItGUmPzQoh7hJXzXjNgOq1EusIDqgqZ3OfD+zi7zp9ORPhb6yDc2jzAxqP3aX8zV3JDw0rsU
pTljypKdwJK/wQqI2bp6+eGD+SfdzC9N9PLLUPaTH0nCItobhx7/x4dy5Gg79+LOviUMoX4u7Uo+
TN0QPGbQod0VVUj9HNHovwZD2h7+P341i1q6d8wvfKg//+rEyITuKmHfztTyz6SZGMF2mHB+bz36
ngfL12CikZegAiVKgtvwr3/9z8Kc5WNGxy4Fm0sISviCfvn10iLf5//YO7PluI0sDT8RHMhEYrut
hVVkkRQ3UaJvEJRoYd+3BJ5+vixpxjLbbUXPdXdHuN22yCoAicxz/vMvIcKge6KnEVEF1jSgF0ZU
11yl+I+lG43nwvU/f+b5ZPuzBvrxoSwVZUo44b83D6uaKhpjmHf3rqzkU4XN2KUsvbW9AFAJn5vB
Da5VagyI4ZJ0/SHBpf3NaxgC4FrOfWgxVD00fgxztgcmj/bruqpXL5DQbCN3ssWJxC/wgRTuHDLZ
xsQ96aJynO0/X8e7Fvh87zxYyoYGQDdztn76qY4O5oCEGj/ByXS0WCsjmIMuxlxfkC8invBPqk86
Z3z5z58KcvRz4/39U0NWrM+MH0X9uyfGjIfd3O3EfSYm8URbkR5av0q+kczQ3i9i1Q+uasQtBMwE
7nsy/mdirfPDQ/7iUOxRu8Ave/euTGFY5W2uBdRATz+k5oVZQkzT46kVv5BsCVMCvVsoDsZrhs7A
B7rvRTfR4g+VbY/iXqWhfrCapMov4PQYLwTH6d90rtTrZHvm7cQ8fdv4My+Llfn6jim19YvHbZC0
91/GsfEjcpEoAQe+u3CprDpsaSHuR6y4261Cz1BfS0iaEzLAPPx/vCTYq5v3kv+iiULx9POehAzc
Ti1nkvdAFcGuWpJi3apYA7D7dn0q4cwzFejrU9umrHJQQHFLGIQ2YDPz4w1TDIoCb9IPcesyHs9t
yeA0n8K9GDyQumRqZ34rIg2A6UrPV2FiMzz657X6Lm3yvFgQbPkKaZ/LdOC9k1NWxNEYLKG4j6LM
bi9Wv+vQKrBu9FA2L11HVl6BD+MLkoTwmnihcA+llDqiX4A5mqWkxkpzhX3kOq8FrvCR3b8FHbLz
f/6ef7ML4iuIqswG1VKU5n+91xbt7ASDW9zDkeCGnG+zaLrmRdiReGqL7lcrW75fTB6cHxVw5sKQ
Ydb9/hPLIZaZTToTXhlOfXKH0n2NQm3+4mBzNBoqf+d4AD4EgUbEgUwZg5wZ8sNjOuaQZJxqGd6c
mgyMzGYHwOS0eUkdxcZp1sT5FvWcGh7xEUl43U8+80yctq4p5NSl9LkgM+X+PmT4t405V/DuHQHV
IRzcxzZPSRR571NQ1yAPMRVZ4vuaNwtYFtv+XeZb2YfWKZbhWE0J5IrMn7JhJ12r8LbphAzoIkxw
d8LN2iaCagFu2MpMToTDwnOcVnLsj0hwoU9WIl6M66wbrTvbQdBhnJ6sj43FRBqPnxo24hwviQt8
REuyw/aCNyPrZ4h/ZeIhz8iMxiBoqnuERQm2umV2Dee9vp0yeCC7AMo3gA/2SZ8FabwfRL0UX214
IzvCXDriY5AnNXy/KXlbcOXzroYlqXYgagOdAYlQhNw4WXPX2sggtxoPmAhXCZwiXR8nbhj9vtU8
j1WRzTsn8v1HRPuJvWmzmOKbprOdNqUbdwRYeuEC6D7I4AvRh12A1U4/5MeVSS/i+HEkKEHC/bAu
I/i91zImvmHTEMbJKCCE+jGJcesjXevurRlu2yZzh8rdtr3Mk22ZxE1z58dl0W3BypJoh1w8fI5h
+zw3OAqffEZWmJ3CTd23JGXEe0qDcO+LAa5YWbvuaw/Clm6rgN2GEpCNeGp4m/t04ccWvycVJXIq
i+YhKtRGi6zwr4Pcz0dOZpGIAI+farT95srBvXC5wVegvbY0oPpFvNRlgsjdGBaoOE1upzwcvgZV
7uFnIBPbZBh2u9AhNqqTqJO7EEi/rZuX2bbXz8J4JEjjlgAuLb8s+LBuXRqWAxhMdCGNt0JpXBZq
B3MoWFQ4LxgPhng0dgx019XOHnk82wS66QFxoLsrBfYNLKzSxnQABzqcHRZj8hDg9qBa2yNfKo2b
JyLKcIOY8AKGvFB994mYaJahz5ItUPu70gfCyXG8QJgMP5QYuMjwRIWcpYvTLjHQwPlQpxaIc0Eu
wuYz0Ifn8HXzrMIXpF3K4MKyTfGzuqiE8pw7jQtZfbJjCIfs9pZ6bYPZdzDPMNSiMo6Kj9rqeWJL
NHAoLAuGjpMfsq+EdIaHdGFV4vkoOEwV0YVQrYTfvGBny5PFu4KHmma1tbXtLtjNIYbORI30PHqg
vhdkIfH96AdILVaskl4jl3TsOLWpV9HBsRuVs/uqozV8nqXs3/rV0D8w5b62FPsQzXq4L7uEiXrL
G4r5SOnw62Ec8OXoOOoTZV30PEKc2eXAs6e8YmbV2q75Q3URXg+DGQuxnUUoPxSZqTthpjsE3miu
aUopfKRtckdwn67zi8Dl5nTSmCcxGeFPdEBatyNUSKymXb4VVI7wOvRr/SBdj0MdLiPTC7NHUsMF
15HLIepDW4Z6FfRvbWhuZdgp8dT3I397/rblOCKSc1BD3dWUnRKGU7pglGBqkbzwVPehKiF7xfEk
bseVJzIpKsNFnokya7gnLm15GFPaDafIJOxLyfE86GbeLaZ6XCT3XpQLF8UrySflydS/pTWLITN/
N3WLsUJBYXNp55P7etaKIa/u35qC07YN4/YFmRPVrwa7fTgXCiu08uVKZ4X3KjX1fYZL2EvX8mU0
Q7U35QCAblPfYcrXWvYtmhZr69UR/l8YUdTE06w8O2m+bVW3HDx9Da4HG/LBzmyK8Bou4d4VefOC
hx6n+ZJDzNxHMqRK71eQ1an2EES1fcc3n/iZCc8uIryuW6urgMJNgTOaUiXHIente/PjmNJnycKs
3BXuQryesnI8mv3GG9XN7C7BdVK6RPmCJkJFWju+IEO4bMV4GSsRCB8i+gIXlQ+vzq+QiNxMX0y6
M2UQJ8+w6+b7QM39G3YsPKMGnZ0c+L9hLDiAIbewt9WmVYH/mB7Egq6ObcC59HjSt/BH/Usupz45
E2Zt6TISrWWBzJW7aUy74zxz4g5mebowQW7tOONkytXIb84mylXFKHO8afAbTo4lmB9VmlexascE
Bus+4D8QE10W8KBy7tkggvBZT6n/lOWorvcDCvGDQ8COYSkU7iuyQu4pZE+u/7wJ5IWjH5a04q4U
eRpee4bgSkgoL5xnPp5ctWALXZFybBDNSyZAlMKYp0q53x7byOGpQgoLdoT1mfsw84TIuYmeLTN2
0kvsvXbBwPtKNFO5B8GzvF3s8sZ3iCQmshJYiRAuRX+aU7YAV1Cj70VXsPmouI37u1Dj/3AZ1OYB
Za1ia5J11B7LToQQDldNLATtKIbbHmLyjQwMUVjOcfm42Jn76mSZeJJWQA+AyICjCbbf04zoDTWw
NDxf9vmwQHsQNi9ejNpk2wrw8fMVchJRI/ceO1BXd/BzTMOLl0fzsuID8IRcXD6lbN32ZqalfRpb
/iEJZjyWwVRpazDznM4V4/nYXFabFdUUlnPpBAnXvrpNeF3JwIJcKMEqx5FOxty1rpl0uMtmUazw
WPg6icdV5GmkCLcdeF+rJIaSSwbpg70uDppYZ3UY9RbwK8mfZjtCDIZxnMJEjSl6hww8YcnjKJNH
+iFJSdrCvMlvj0uKK/reDcfCfdAdKnZsiVS+bgnScl8VhCYQ5jQKnytt07bioXSZw1DE8SwM5uIK
ByR+Gg8t2T4KW84sEYSz5XY1hwvMS7P3aZlZhzoWbPKUIrFpydVAv5KUrInzDfi+F5nGHYsR9gWz
sSKA5MQ5r90o1hxremi6o8ZR/At81+j+vD4VGtwD/NLxACVK5TdkZ7BEAntkQbn5dJXEC5Hk3xcE
0vfgG9EWOSEW3dQdLWO8VSyN+xp7YCnnVeFpJrKbHM7erQed+SDaStxmrkEb8t5K6y2STIGNg1ux
EzGIs7Z+KwEhOheRONI5LsiayRTbpMwWtx0yy/6wUAh1O/Z7cSsUl8CSE09uAtVxh208b5YftZww
ZNg4JCKwaAhZYLd3UvEBtwki55OVRW2jwB23w8yrct4ByfRFcwrrk5s9RJY5voeMu+T4M6+NOYAI
jIydZWYUPbAp1HE3Mb+yiAUlTMZ822wceM2cduFzIVjoh3JRHbmrtGrPIQb2z7Ebc93jMmF2M0uc
LQju7rTYdNRC6+MkglQzMJ+q5IPoM7sm860Ut51toG+XKO2Vk79mtdsiWrunwR0pQmIrD5/tuWGg
gD8A1+ujmYXZ7j+OgS4/4CD8NbEia5uHWX90ixZDNpD105zH2bfY6WuYWxDbHOSSDDJqJhCO5njM
0oYTaUmJ58TSdAipUBbvOc8W7nPa8EBrd141vhoZ7nVVAI81biGzJRP2NmmDz7+jeiG2nJrlJZ29
PlaiqaBpNQ2Bp7VTfwt1Qb3gSc1mSJEZbbpeDmQc6n6wr1qz+V9lUQwQGSYJNRUwNx1MURWXVi1B
YUDZRsjt0Ww9xpnk8ZBZwV8RjHGTHJcxGwjgTJQVlFIcfdmX2okapzQlXZsE2KgB+B+wrrK2kL55
Z0yjDLWBG+OEvKphQo434DxfL1p9wCZZUx+oaOabEonA74sS9u0VQnn+R02NyekSNuE+M2e4sLLo
mZgYVtC5MYxtLDCuCGVrjCkIe1rtaT9CNq+7o5/U4TW59epybkJxG2s3fBbW0L/Btwx2Ho5wl/Rg
PNfKk5yfaE1YrWXMbrV6qXwilafYnvfNMMvZHEMOzP3SVrwThak3mygMrktiVctd1ABfzVo1Lzk+
upt6YN/rWl6hgZAtuPgWHNga94zY7MzrimHGlt4uOUoXhb6aPLs/uc3IGzdY8CIhPYTX1vcKo6V6
sDiZy7wK1KVPHJl/ScOmh2NPf0Noy9gd6qHHLxD2UkCvMrivNlHjT0EggOzckF0JnIdb4mcWx0YU
STqJ0uNg8abFe0pArHdr6zuXjYuev1tjsx2cS2YXbYgXS4wIwqq0L+K89IO9twzygk9OnpIOy1Is
M4yL4pJ+bEb8O3reEHZnup31ggNx9JGglDaqbtVYd53lIauhnK6CvdM5+ihj1/o6No77loXj+kdB
VQnTQPeU23OBRZu34F7RIEwUFGWHAnDlM3Imr9uNUUTCb9tWGaT4WsOocnR6m/o4GMSZl34qmyF+
9Kjx9XYsi2WX9659QOWx3IZOE31kNJZ/rTGQ6XbE0qY9lTKTJJxNLTrWwo5nYWJOIDdgseS9nNGZ
/7q8Py0Nc5rXtzIFJuiHLv06/GVUA6sM1O/fcxc/pf3XusIu4m9+6seAJ/BgLxp82pUwPYhKA/r6
MeAJ5W8saA9InfiEs33Sn1MePJUCh8oBSEhJH2zszymP/I0N0AfPQMpmxgbqP5nyvAfesI0HS2Wg
ZIRxwnPMv/8JQmcwkeQjJ+X3YrMrBaQNcoyP64LXyXboaH1+ukF/M+n5uw/04UqiVwN388Q7VDXn
qhvZlO7JcWWwE9OMsNSg114RtEf8JH8F9L3H+cwF+oqQFCIgHJLm3iGLYebhM8+4DJfRxHslrwu6
silWe3f6FTD/Hnvjo3jUhtKDVYsPKe+v97JL5iQec6FOuenBU59RlTvgjc/8KmZXXenJ/Ry6NHYX
v8JP/+YqWUmMEGEDMkY7w8A/Pca5ZXCPVFudegksXQWNgeHdigOO8rn8BQ4v3k8FTNYACCPuUJ4A
znkPMmqYnCVyH4XFDcM8WkAqks2c2RTD0+BzWlTAcMlVyeHNGLyjSWYPrGlbdJECa8jqV1j9v16+
x/wORWggfM9X0jyZny4/w5xqBOlWp2BWXG5Y4pBnM047/D8/y3ikMRdRZs76bkFh12EXCdq3k9PP
4AnK6t/8gdDk0ZTV//yumAXz88AjJNGBCYRyXd9mab2f9KRU4xw/ozpNUfKtl324p4H5T6cq5w9h
wHv+X3apd6sWYFv5gyzUCVJXfcrIK0NehcxxK6i9fzXtNJrff7kkR/pCotLlFr4fKAWRI6YVyd4p
kynF9XmAIiKL6rvo+uYlaHM6ImKWbwkHoGFOBucSsqJz+c839m9WsEf8BvizeVVNkfHXBRNJBFIR
9KaTRsSO4WIlLLJWKI0aq2eF0viU+zyX1OrLOjLJPL+8rpmAsoP8agL9d6tXKScknIYnzQz8r18m
L0JPl3nDy0uU28O5Tp3JkzvRyYT7f77wv/so7DMDJmgcLf8yZ8cuiRbbb51T6nJ7wzDmlcW2ia0e
gsyvphF/3erZvpWCke2HipOFydP75dskQ41IsrGuIjCCdWNhwPcCpYkqeQaonKqF3eGfL++9ySYf
iccFWgGPUE8e8PtpepOveBGSRXplRyAJKqgozPuu1w8I5ZiV9hHP9dwNJAHYWRrzSpVMD06+VVHO
B6mHJs8Uy+cd5DvUs6ygKVT31spA28Ay//yVCUn6yysB48ND1WWG2FA6HCMj+OvjJ/Y5U7p01FVf
2BhWrwmpfalnXcSiz0dyJsuFmSLNQldH2zprFm+P7aJ33wGu4HiWYSGMhCjiQUZuPLxhYIMbssT/
cPO9q5XMMJIdlSEojCto8zYiBgc8Nz2FB7JqZ/xYZ5A0HxP5DnM26VzOMmtfBjO1CmKF5jvjBm6w
LVvu4rQAS4S2Ej7jSmORiYnPujgK7PsgNvnovHZlmHj5lmCkiDi8MXW8Q1G1fIYBqM6y9raF1L5R
k8IEFSBJ3PYJudmbRtFCgdkP68Gi5PauzrO5fohLcPhOVMlVjgbojSlS++I3lWyuSpEuDwgCwIzl
YIH1YHid/i6WkEdG5oeXm4ClOXrGdYq1N+Tea45CnzluJt3XRYQA5ILIl403AdyWwKRfmzWSx6n1
24fOG8qDO9P24oWmkOqTK+du5tDlhDmjj5ZDowOmwcyPFIqto5V+wFUseiYjLT2cB+Tn0fG5QyUy
kvuDh73/0Pfx+ixxTHlrQgMHlB4jIKG7/i2HKIlTEVmJ+7WPIPYF0KKfx2bhT1nk3VyGUcVvKU3b
vQ7cN4XLrbGX50StOKlxivSIIFzKpMuOEPUHIDffN41q4uGhVFbL6pNFR2FyntGfwXc7k3S/TNP0
njRbYMMzQIr/BqsmdwCofC/nbuKP3gwAAsGC96Ed+R55e+yXFvhWf+jVxIhYInlst47rG08vzOre
vDrh/avteIn35RqI28Ri8LVbXDw7twD6IBf+QoDfZshpjjaicljLEy3fc29H/NpggJtP6LdG4GVo
uMPgQ+5YCs5lePq4mG4bJ15vVr9YYxIqGOEiondfPaOdh4XchdjVLaJ7jJ1VHlfC5HyiVDz1ezVN
1VOwpssNngTFru11LTb08CK4EKndXaUkzVzGhRkl9IXGVaFa63Fn95EHOreS+YG3T5VvfDczRi6B
fSpVUjcbEnYgobs9QD9jDxze1+UpD213P9ZJ01zlNoZmFWsSwandV/dARthdkRBWAhh0w7dArfWl
K/3xFlYoQthFZ2jYxpydySiJyv1sNx03AcLHZxybu/6idxfvq9Ei7Pqhqq4ZdXbQVCFyzJtwbNKd
yGq8EjGJuQ0Ra+NDsfbJ77GZwGGZ3twsHmktzCGik1gGvyVnYPZeGhC2C2Im1989aI1XDtzdBcaX
Wn+vCAXYu65EDSAmHmMA1YdgjLn6nXQSf9gxW0ZtYXc+IpDFxg5IM/MkdrO09i01oBGUlxfEkw1m
Y2IKUNvRwwjkdwmdpbnMOtSSizsuf0RxPe8TK7Xul7AuP6f5pLbIIwlar/BKzFqTeZB3r/6AR0EA
0L2LcAffjlMnLsqm5hcRyqQ0A0sVOFFdb/LOSUirJJuzHmBch+jMNh3knrg2T95IdUQYHKG74zxa
pdOMLCXig1SBab8aybYI6qYHlu+T3Vov1l6W9fixyb2WDOSqvxjxzAYptr8Wfl9/xpdbbtJQ6Ive
Qt2CBZB9CKOhvOdUIu2NbODk2lPtjOLa5on6sBCuwR+qOyhfDUragUVteVRkr+exgSUzXgko6q7e
180gs5OnDYwkHQ2Gzm47vMWdzYZUryE2g/bKkrUHJlmIOOCcBKN27b1xigVQxb6JGTKjuHXL6L9+
iQQDszPidRbWDH3IeRyMbsQMQ6r6VBNoyW8TuukP33l4MCWM2LNmt9X0UX3PWGvnTQA3U6N49cfE
JZlKY4lxPA+fGjLl+WpEChNYDVb3Ius2pp5LsJkSTi1r3vmkR8zpZknQfFsIhjejReTBhT/0+ypT
8x9wUlp8AXPL/cQ8P7wkiQKLJ9zwE1JH43TE5j9LvvTT8JoBq+5d8jowloS73X8uVmu0HrHmqJ1j
IJPgdgItw8otzffJPLdH0iXWiwVdwkeYDJjfY9cxf5yIaH1gRPFNFutnLZX4kA8S4MorkN7KEFmz
Ghv5FhP/97am6fwYjz5Pjjcek0Vw2ZBRBAYtmylJc/L7it6/Qsvd4/E+F02JOJV9fJuPGBAdh1Db
J4W+5Aa9kPPgIZO3Nl2Zj2Lj8RRwwQNPeLaqicAOLYYCCUinPqBPKD60Qo0PZUpcFz6X/VeCS4t9
PazOlzr0phMGFSuIXCRTb9MHDi4CCeyJeVzncFO2RLf2YeSi6g/UFXSFL1FjzY/zEOfw6Eb7BkcP
9/d89oiO6IoEKVBWCUafixPfhoBmN53GRsYK59AD3o37V0KQmlPpQ1OoEP6eBPby8C6wj+0Ogi3v
gpCUcdrBopQYSeJRpy8SuIBPHgKE40Sg0mNDBtK1vcCWHrCk3IRTPL+MxdCOe7vvVXqlU63dbVDD
sdkEER6It54G4Cbqd+yPdLnWNTb19Uc77WS4tfKRmDHMxGyyXFg8tzMn/DcMzvubsWmmA4G6y6nK
+rLYNWESgdoL2ouEze2Aj6vAxp7KwtqijpruYznNpIifw3J7tryXXA/OplsK91qnkm3UsclC3bbN
hOpSlt0YbYuqljeDv6zuBgYVtg9BQehYzu77Ry095C2h1ZKZ3YDvKoWmwzFc/H7004e+FO3HUSz9
c1CgrJ/QSeK/r5mK+CRgKBvYG1+ZzN85zUx4Oog/Coxy4BwabIJGcE1Ji53iVt1NK31KVQBhb906
Sj/AD9Mf7W62btx0gEyROq1zEWCA7W9ggroXbe+7JFrJNOwPI2v3G0Cl/tQEzvCV2Af/bfZIxbyw
GfTit1EIpi5ZXfj4OATg9piUtOmuS2AzHf2h+eYmOr7rM2gFmxXI7QouP7lndY1vQqLTdtkokHW8
YKrug4XcfC9tLxp2aFTDq3hdtIZRVJMLAI99CE75iIGApfzpc8K8GlpNvGYfwIXJPSKgofhADEIx
bCqpLYjDDk+tAEBSx5KsKT3igdYiPvjO1/0vFvoLLFQqwJ6fWpt/Ybt/6P7A0vlnIPTHj/zEdFeG
5Q2H+Dut/f+AUCSpv7l0pYFRUuP24EG5/V+6u/ebBCHl53yjAYca/icQakIvQwU4GnAgKiDF/wQI
deS7PgxPRvpFeJ4uwnAjB3rXh+X9uObzGKKxzuEAkqQubJJMOthhH8KoUepe0S31B6K5sXqJohAT
IjzIU2+bRwQvooBzPGxtfbi5m35Ic3Z0zFlprj+5wWSRKOnlJHuwVeSE/ZgQi4HZ2xuxazNzKfxS
UYygqWMOKEdRc7rViSSM7FCHiuI5abOrkn34mxPjdI8vRht8sUzohkYFfOXD0OQVi9etHvzigYii
6BBD4N8RZEvwFNlWBOE4Hs46TFJLqpCi6dzN6ijro08WSGBCQUoOMKrT0L/1EiJDUhMeAr03vfQn
d/ydcCe5Vyh0YcpVXvLQ+SaFBIPA5W4a1yjEqhFh3d5puGLmOyuTu74tml3ItnVqsc3HBAQJTTx7
X1KTh9JPXpLdury4O4Jn/A8pJreop1KN5U0BN2I7+AlOQjAywwny/ZAuj747DLhpRc3yOVpwSLWw
sR43i47iR19hQ73p6wUbeora6TL1ouS0zlp/VsSmuQdPafsyrpxpH3psPdh6ZeRT+QNu7hs/dZpP
S4fhdhy3GSbL/lReWX3FSQS3DO/AMlrRgeazP26wlWJJZGsqTZRK0q+7zO37bkdxsLwMxAl4d1wJ
6k2ZT6XG+gtjNfSqMMMME5ToxuSb3xHQA9syP/apGi/mGL20i0ZzR5Pg37er0sCnSR7vJBy6e9zc
uqulVowey1bcWyYkqJpK7ypSpPpuyLT33syccKfRiBCRanKGku9EvngxrL62spprdeb62d+JfzJX
MzRA2tg+CPbcCNVsyW6smjuFV0h9ueJWREgZxjBxtUmARHCMKnuFESQoGUSFClAPmqBQjmJ8yt27
p5jhWa1i8h9LanSaOhiFzXPR0RuSngwBczlzMbszL9PR2u93QOJ9jUVv1MGFwU3srWx93BCgK+Y+
xsZLaV1P8Pv6LZptXLGtIL1GGpecvKiaX6n3DZnU8EqXpsJCU59Jp30tK2x8Cs/EDRLLSIwp9sMC
sg7+3Nv5zGO1u9K/qOI0vUN4ju940k74oNRdVPJmI7Bk8t0sKVykrB6Z6zMjna7XNR3bnbToN2o4
2s6umcoJK97z6C07j+G880iuw9fXv9FrSSKDmd51uT/uktiJF1acEWNmZtpXWH56a8HPJdPzPBNE
28BUj0zV+bM0Q0PqwhZ7NLt/WPWQrffhaH21zhNI/FOZRgb0ne7tUDvIL4cWisdFPC71Zw3rUW0C
M+ZEXCrrg4qarjrwD2kYQqsahiM70fKo2lDXlz/odkUhQWdISZsv/YxCyKmb7hvmXR9dwxnEKqWH
hpDLqTnOeSJqLIwWKJ6NJYC/exurhEzeq2rmfUTml5X7LGY3c0csVPOlzQ6rdoKrzAoWvHRA4PS1
FgzXfaev1h2flB+IAO33hYghJKQ8q5rSiIQbuSrn3moWe7pwxqTYeWEmT7UHmcQJgAf2VtogKVEJ
Ko9mVSlc5AJfsYGwuexL1/rZa4aLzUeIaBMOGnrq9l2tFO+a0tPOylZnXwoM+y+7OKa1dMas33tY
q3cn/oBCrWc1wBZolxsyt7wAdyi88/Cyg46ifLexNxkQBBUtxmpb2Xs2XAyviykUp2Y6Wm1H1Cwd
3xxjCetCVMDPvBmDTQCd7EnAF3me5vWTYgkPOIQZ1k1Y2fJIeqR/T6cgdjHxpLtBJu0lfaFv7yto
x3u89EhUrDV2B1XUq9uihDG/IbShFDckLtY31GFedgja2vncDvozpgFkylK3gVqKlByK7TTZQ78Z
p0yPN+SKGf656B/KrM6IGuD8iu+FnqIOhyNVLOuC8ZY/gHBA84titP49u8YtRgvi4lwk/Lee+kU9
hfeCopb597Plpz/0Xx2mf/zEj3IqdH5z7VA6lBmebwbEzG3+Vzhoe7+Bv0oMBoRkImimGz/KKcdj
eOzxryTaQQYfxlXkh3pQur8FRoCIBsP+Maj+D9SDbPdGjvPn9MpFYO8yiTPyNvYvh8/6K67NG2hN
bV3blzNVx6eJMh40bfkaaFncrsIiYQPPCeRtdf7gz8EN9jnTZ2/K2semth5bu+uvRg7zTRv46Mjr
0SKz2vEi8KwsQZTeWq+j71MKebUN6BBEpmlwOVXuKt9dnHul0lyWhGwQA3i5ii6QdK+rXX/si1YS
LordRk26dj40zU3AAJOQR5sXkwaEgJ+hVJBO8kxdrCu6Q/iTkMLaj0WAOltvyFQuBBGz2kMOQIjO
sPcTW/W0tWTLXQ2Q5xH9Z1VuMG4tF6j86JxXceXXC6EcS9xTIa61wH2GqGEdEBbnL+7lCDfKxnxs
YXD8FEF15/0Wfj7RN9Vu/ZpVUfBmqDj+bpUYhrb7Lqlt0g+D3k/tR712WYPZZqEAa3QtTwi61n47
emFyipDPT9uZt7m/gOybTfu1ziATBXV2LGOAcV2lQ7mhKR/ARHQA0Bi4L8vkcpo4cXLENOMxLsyc
QY/ZTYux1zGT83NWE5yTEZK0EWUYH/M5Ru/WlnHyKdUpyoWFMtIP9E2tulMyj+OnPi6rLYkld06p
KbyqKcQ1Nva+DjqaNwTkveCjhG0mTh65Zuyncxi2AxS7UGRXDKG/wHWjxIzykYzXsSc31ioP+IY+
W2SMb/Almw8AYqQgyeoA5+JhWtNnr5Cwc9LhtPY1oGge365J62/LcXipyx5qZV0dc2jBxJ04Ow5u
AN+l8U5NY4sL6Nh3SVwCIMr8uYHTvhtxQ9vn5fQH5DjvBsFkdDeHBAVxxlggrmOEVWkEb37MD8w2
TLs+fZAZBd40weqBxgxpep6Sa4bV3U0w4HlD2LV9SQxUelFpIIPRipPtaop7UkemA1mz6ZeALvZK
Y9W7b1rXeoBGqIAk4j8iwM0PrjU84mmnH6mCioPdlCDMaZMeUW14TFZsQr3rxbU2lYtXDt3XJftC
coHFQngRw9beuokVHiYPcMLNy0sMXusdIUPeJmdsU22xyv1Sk/ywnZh57OOYiAqCXftdXTu4AVTD
snXhGW9ceyr2JJykm0DqJwE9aQNL/dkqost1reZN2TfUgYP1yV0iAsdznV0lrQtU06j0G2ZN3e/j
6uMph5F6Di8WCLAF8cAjNifSPh9Pnjfwxo9d0O4cPL+/1YR1kYwDt4YwTgaPMdXahOfbUmrrKHN7
fIBxPPuPBVTtO8+W4EEt48DbBmP8C2Pqvo+AELD3LMbsqffKYTvYYo0PMMjkVTXGHQe9M/BpLCwy
gKJ5+DpCu4aSNk132ZwLzlKWRRxOFJeB1stb27Cp7mNfLVfjkFZHeOvLTEALS0tvUZZgatDybXNi
Hebhm2hbEihJGsUPWo9j8o0ky5B3bQ5bTErttplvZeD2L73LapH4dTERFFNpn5IqLA8kfiGTaS0J
uYGyq82p3JbMw2eqZpfQs9wycCFowqE7cpoVWUfTOntieooDPoJ4mQTgmkLBRUkbfVtk1iuv1Ce5
pvamQluwL1scbq1W3Wa2zHcQ4rJTZaVvUR90u1Q26TPKR1RcXuOmN7JbJnKkxtXZraIUd5i2fCTx
B0sEyDjG+qyor0RISJvvTNfw8JsHxuDWY656nyLexWssD9vtWobw1kDaeY0JZ8LopK7MmGexbzxa
vf0QDbihDsNAVZ3Ue35PdVFb9nLozFsLaufdl+vkYDkDSo6xb3Lwi+mOTLR0ny79cYbjJDGDIEKj
DVZURJFX3c/O8sKM3T2qqQy/drK/97UiiqPPnenoBMNnbzFBHbYN3u9Ml5SmCGJGzB3oJprhW0Q9
uc+swTotsKcugolokMpGvgE4nkIKDkzCiGA/CJbbFMTyw2rZ0w30d3rsZfR3aaXlRvcZrxbE1T1B
IfEhCRXoF3ZLUOgzZHCiOyxW3LEHDzfhyK61OmgaiMhjJQ66uqTcJbxzppOPxfwwBkC+efA/7J3X
duTIdm2/CBrw5jUTaZn0LLoXDFaxCA9EwEUAX38n2NJVdx+dI+ldb11dRZMwETv2XmsuuCTtmqvC
Z4uOUqPInSVNc3NidmxptL5+VP8i6hNzn+EM23HNbRF9KekGr2EuUWj3T+ThRbETlnMsGYIwW5Kn
yMDr1xniS8vgR50H5AtHBNKYvYCGM0dI2QF2QeXU5HePtT5jDfmED3sNhpGOsF6JH2qlsdpBcwvc
wCS5iRvbmHOxBz5Cej0TbVq5ZNZIQUeTLDys8GlZbTg6zJuRiS84m5L1Tvrvy5p904SkJGTl8G5j
yEKHih3JmpvVlqxm4pQK68IzwGAyJ0RHleXX6FfRXjPVSgXftfyO2+EUlSA+thIYwwVLfxmlP2vB
nMyshu6OSOJkm8E4vlFuOLG524yJzfSNsJovSKy/wf3AZfEoGCbtvtD8xd1X9vK5CvlWS+d2GwGS
9qsbXZJxmZTELosojR7ig1qvKu4jFMQn8ztYqBy4DOQNjTVADxbTllU7n15CHFdbd3CIfifNfkpx
FhQ6ZF338+qnvYYZ1Wus0ejW/h4TC1MoTnn7vljqC/oWtRvmxd1Ozvyzz8j+nmwfkAiqWMKDy3Jn
ApNlzGovdyWiby4o6bk09BkbNVwwwa8/DWXxxmtfDsCOm/BJBh5fS8v7kUb3yUczjHQkwoyG7e3O
I1f5LSj8R0gX9JKr9Ma12/7ojGHKODQr4Bn2yHjxOWTuD+glihkpnYWZRpG7JL6NPzJg0DhOiqQw
CaI39yfA8Glrf3qAcUBPc583trDa28lahqO56OAYaC98V2Vvvo2m/lWIZLhdTIdBzITN9ci82rn1
an8CDl8wAKN9NSCByLDF2lNEc8nzeCLM+kGGkfegGFmaW1ZNgxIDieLWc/vqq+/QZ64vaso9RbnT
Mk/v/IMQlscr04CmP3Y90MDtSIxLzOGOYcZMn3owLyj1itce0cfPJpXnSmV4Zos2S7cydT4JSvfA
U+f2L/LdDLwc9ETBOuajPgm1hqnlZVaMsfZm/ctcY9fEdwDbGsWWsHheTwzWD1Hj38FFukpQTATx
xHagj5axFDzO/hR8JmlQbzO7D26jwctfPNG519aYezEJhdXOo+21FS3B8TEn5prpkdM+dI7b4Rbj
Utzo0g4hiCUtw+IBnXRMcu6AmUr3RNmtoXap1RX7ZA27AzIBg5Lf6zB0vnEovCKpQSJU+QurWfnC
Fje+QlQyH8tiSJCbBPnJ9BQVbyL9syTVttjkRp+Um9lX1XNqYy24ItW3hneUdefIsHkhMlOVO5FX
0dleI/+yWltkfbiNYP6YmsAG++5+oF3yYobL+AmAcTqGfRtdtUUx3Lpp1v2Abtgxs+9brM+O9OOy
Xk2NVFfLc9QNdVtwfOgVSYGssFvOSSO5N5FwfAbBYp52ecH7cIUal0F8uAYpqiRc/NcUjdwS43tl
Zw1HN+JF7MiCQbDB+NUlvv0GyX72NgXKNyhWxsdqIVkH4lNjXFeNzt+S2mv2XRLWazdNV5DwGzMu
wiINN65bEijT1+RJmolO7if+6VHXLK9dHT0qZj8UYXL82azJlAayjr0/LOlV951d+R1jOdRT/WSh
S2VSFdgHQpbLS4GQfz/XAyayVFZbYSwV0QSd8PZqTcwkJKJDYr4QcFBMTEqnwhovdbOMpJMVDcYY
xju2cJL5IURH0t4SBaM95jfalGh+gFbYFAsA9iLUXZtxtG3Rf1Ju5gCsmWRJ5T62Q0oTlmVsbsOg
649FlNUR8tF5IipGuxgd+8LaVYvAfev0GeuoDkkWJHbdOQ6Z773YuBfGGDmHCI4dU0TrJyibJDZx
WaSXfJpySTYBgqedHaaEHNEowedrYNrZZEPXXohXFcexj6wHLcF+MXYzDotHC3waZuMMc1ycOp7J
GAtYfoHIhrAKU8AXMET3l9msIHkIckOBT0089WWU5G8W09ht7UYK+jZQrRC6EwRv2qu/21CkR3+k
ub6xBoAYMu+C56VQ5i73WZ13UV+Ve5Sdy4dJYX2lZkEaPedjOKXmASjNeF6Al94LNEqvGbyvB0XO
z3kRudqCdxMxEdHOGqVX4/spgU6iqaA6ADp20Mwctx1tTGziEqElv+MPdBv1DqI/LMrGKnYpex3F
uZwxnQLsHKvgBAN9ilsO7mSo59G+A1rx4dEUO2KgFZukZGVCSRXSNG+zQ546E1gxYDFOXvvc3j5T
P6uILFb0A7cOBvxPRiW3uMEwNA04KoRtz0dpVZJSakwvJUdavUFmu4Ys+HIv4C/sJKh+7NVLZULQ
yLOdIgZ+F1Vs4wks1/eemn7TRkF9NFCXEUbHTtIov6G/hkJja5gGmMpitT0lLhF9UWDcDs4yPwiV
HUciPK51ibTGYxZAQrxial5hafkthO9eo/pggipkitfY4N0l0kiPooD4n2Gp6RDbdeUwsemo+R5u
ZnRDDFK5I8PCP5Z+7u1Ib2DB7Nv2nJvWXRjWTC56pEXbcY21DEhLadp5WFvnMrwp6RNudW2WO6ti
RllUkfOWMjvbOKpHzlHnWf1miP6NcNKSMXt4cHG6mJtWTJ8mTutjmJvLaa47FBQcPEmJ8oZxo+El
4vUlM6EIUj/2l+oDIXe2m7hbMAz1q0CrlKVgzBb52RTVK0S39XkbzXY3MkkGLuY4O5/Z2KbKo+Rc
5Mj/S5Jo8bRjuKdm/oafYVvedditRtql8kKGZMPT0gdM+2EA252bX3DFlHf0H0wzHl09hrtJmNNN
P1Bv4zW2Y7m2f3TYi1Mkcc8ualqOZOKYv1XDEa0YiulYu8MYK0PaZBIGdARE92vI9HAOQLtuTJAG
Z/pacZbNAjCjj/bExq9kB/V0v5TA+tJc/uS8Rik2N/kcu0tRn5pRTCWT/X5+Abrfb+j3XDtYzZ4p
pZ5yQyL064bgKvOJ7JF6oXBss1OilhU/PxodAqfxPbLktbKAYGSF/dwYLHnFRGtZ+GAiFNFrL/Sk
a7zoHaMqE8Ij5knvCUicR/pLaV9Bkblg3HkbRNAf5z577HxmeqykezVTHTUpPN+std9QLFUnZ2rc
z56k0NhMO6YORv2skb9+CVEbaAgQ/JH9Sgrr1tAC3N3i1w/hPNCObtMCybIIk/fJxMZNJtZEOlo0
qwdJ1ipREiG4S9R1Su29HkkHxT8YebfSBDuOTvTQsGAhtwIH4PPxEgZfYZcNBm9CvfPNsjuDh9+o
JU81R50k5laJ4LosPHE74bZHYFoa7cZeyhwhi02w724KK6vfjWYmbjChhCf+g7/CHfZlp/aDW7Qs
HmGenSNhwtTz2FwtoL9JKUZUGUaZ7jQm800Q4Ob2Kn1e8qDkVbeeO7akLfBGAlfttRcoGug70erg
snwEZ95AlbfO/2yPSjjtbZYEX3eTOjLdOQaTfE/D5cwI1QTDLUg8SI3rJCKTZKk8uStkcBYWEePK
gQYblH51Fh7tPxmZ/bah1CedU9vbxJWXLp3usVOix8h54pPZIwynuYeM28Q0ZoITeGVsEsaQHTi7
0EBcauMWu+cLk7b+CmupiFXn58gXAOVmpkh3eVtbR11wOOu8sT81Q2rSuRjajVl6nwRmRPejYdKG
S4jYzNr5vUQsvLWH2dkjjcs3xeD8RJ1nParQK2Nfk0ezJWhb/fb6YHpk7UNk6nvdNjDleO4kzSgm
okhKDPca3olBnyXP7V1nluUx8ptrrMQM4hbHHWM7VxFZL6mFXgr0J7BE9kcrWtp9mc/io0cg/QY3
z6nj0liWXyWJvRq1bGl8tIwybwOzMo4FG16HizbQx7Asugvja3uLobvAIJKnRA4w8XagZvykzuLV
SkX9kZM4cNsqJ2HOkY2/jNz/IpJnFkgJjf4saUPfL9pNQI4EqtmK3FQ/Qu2Nd7aductNp5HwbVRQ
twe6oDWxwIMj1kBif08onxUQgZNrRtg5zmyidwTxzQiTXTMxbqy8Q+XosRkc82R6mlPvBxWC9yhR
Ke5TCVKH92De+V1PekUUPquVMQImy35MTUIXYK3ehlaffNQaUVFRJ+EWfQTxPRWHdONKMT5yLhXx
NRs5TBk60mjQ+9Tv2i1SNX88uw3rz8YfTFEc0kTptUmEi1DRC6OmqX1r03C4obxTrfC2gd92z51w
JUyqMCTcGGWhCcuIHt8simQ7sy68MUGMnBsyGswnBsmWH4dyXF7GEq0wrzGwSocGdUZ6ytxfO6MY
LwFPDxpjoYitlU1+WYQQXcyGxXypG1MqplkN8FSGemCbXyshVpk3iJbBu9tlIa/2WAxHEaJbkIaW
FK0EYzab1KgmMgQd/eiNYqD5ZJbC33AMC7kTSIChzRJIBG8jjZsUezrBh/P8MOOPLLdrMOJukWtC
cNBz8NY2WzQlaC3iyRFfivJ6x4jgfjYo67F2m2f0mkOMXVUd0jyR9zqd7JeioAKPSZurOa971l0v
WwbcSILDhx5BLhVvl7Z3qAinF8PNx7ODCmPc1ATbXHezMbyUYkVz1Go+2AKUIofX3rnvcQE+RIj8
yO+wkujKMDJwOGgOz0MfTo9Yk2mGanvkLW0bllWYQyHBtGGfEeDk9QzjSMpkxxoVXcGN00VpcUOH
f5U+RJ1TXRWWPXv7wVced7oumDR2aRHrsr9b0t4tNv4sbHQYrX4ylyA9Y+4ptw2GpS/Uhxaaz55C
DYYDzjAaTDdZRBAc7JJcvoy+1+6Vwa6bti6bGY9UzGEn35lpXxyQCCJNoTV61SWaXEdlDjvE5uVF
WE2DujOwzEu7tOrHUDSDZpXFYEzyF5BYUkJZTgbjXiDzvfFmFQLYsNJdPy3ioHqyXxxR8pQYnRqu
w6p2XuneGmxiSjyZ1HeXDof7fhyo/mlnBnRpjAxjUDFtwyhlCsssY5uKvr4eh+iXMVnWjsWJQPbM
G2JjXqzraOLVcAo7I/NkTU2wwrtG+/qkZm86+0awKEjxSOcGTh0jFeOWfnN37rNovCZTubyEfvQT
k4a1m/Cx7Itw/kgR2G/tlcOUhAVtRSup6ZV187ORO8ketle2A3Hs7Awe9EM2oR6eutk+4a+iZ9OW
zWzTaFvizNHoki0zAHbQUsvCxH7LK3feclRYgMZrHxOD1Y93YdDSB7YQu8Wo3qfqQWPBRlTBZlN4
a8BSuUzlxYCgpTzGN/RYLSqNNttbxFatzKEbKMD8fzO57x093yog9xt7Kp+JBX11UhZrz2h2uess
MZ2Sj6hBrBIBJogVjsa4Nyozbkgl3ttW6R6VS/JmWjwsoeCogKNpG40mIIJ0uSW6HV5/IV9EL4s7
PyUwzbCZiMvhMC3u9G5oxiA2ic6OaZk4XaiQMdyDkpzYqIk4+qiBh9yrUd6PrV3NG7MN2dqt9SCY
VcZtCJd3Sy5QdpJMzAGtGZ+uEYzX37KPjvV/kzMGo9ETua+DIoMmrfVlEkKfukq+/N/Y+n8CvbVN
N2Rm/M/H1tcf6F8/ms+/CAH/+KJ/n1wHHpGbQYBT1mQq4kR/ckQHEeNp03MizzMxqK1iv/8YXEf/
xr6IQhA+rAe/2nT+/+DaCbBRBzC0fYh+3yrB/40O8G8qQH485g0m4DjXomidkv91at2YY9HBQQOQ
nVrA2JPJbS4p+qIfWKMnJGI873+6PP+FIXr9hn8ak68/MHC+7XHoG0PX/5sVcagiSuvFn49aF929
aUxkavi4ov/1T1mH7X/7KesoHpkAtnGk1n8TNw4eFCCJNvc4D3hjla3lfdnSSINCLhgFKM6RPc4t
VxbGQw/89se//vFe9FfPMLpOE+E3agQQiDZ/+A5O/ZNFdxznMJ/AiR7bitbxXiuGWiB/zSMpD+GF
DbwDh6VXlgu8FWsjGG9CCxO5AYvSdLzHFk8jm0ISzte00LFspZZbbcJFlXtca/xbPAGYDZzKgLum
RUEfxkv6VUnIBOFLDnP54BRhGS+axI3MpajDwyTPNZGhrwm65AOHRSxGIrXYuVvpSMnZJViOpkRk
hNpC3HRM/p5slrC7wRmTs/J78QHwKCd8rZ3mr6znE01NNT1XYzMfelrOl8QiTK9LchK3FavUJUvM
9j2jUH6zUpMvVBoUVC+1DW3KTx6iKSCRc+oFpJeVvFozM0bjwS6DffSwpnZwaA16xsYoEJ/mlhl+
oNuMqciC+8eN6AZUqV1tRJB39+jL0HrTeBy2nKDpI/oZVimYE8eEmgUCYt6dy9GW9309APinsXcA
sEHEJE61neUM03Nh1tOzLBb/kbtj40gz7V1jI/8efS1/zS3pL2lg8QypZv6RDUlLG361uzPCMY94
2niHVJecnQF3mk/WzFFK6hCFnQ01Ol9Cj65/8Vv8c4lGDy/TAbpTtfQviAqai24BodR1yBVhV6Cy
gZFFnqE/LiZmkoowOcE8XTWTvWulXT4IP6MEs1KOrHbb/XIT/piWFiY6gDBLekTYgGbAHeUv3fM6
h8YwH/x8rE5tyM2dOUij6CowvfVO0zU7kwjHEw4tEr0XzlDA+pmlWUn5AGkDTg194xtQpkQ3UYT8
xtpFAQs7fl9DMmPRsNr3XMvpOWHzvY7kxLciW+kgOABsLM0njuBb3STl+rIb0rs1UpNiOOKz+G5B
XU1LdDuVEPjwkTTTb4vD1Zqd6d6mLncimSK6w42Y49rAoBVXYuS6lqn4CKrI22qVFEU8aAPqRZsl
yYOPm+6XF5nLdaOy+QdSXfwBLS9D1clyb5TN8GkW8JlyF/FmllaMmw2ubZ9yH0kx51KvjyjF8vQb
G2a5X8qZPCrJIG7jwtw6uBbPf7fSCauU5AdSeN4U6PBzlnf1bRp+mWNkwug1auQ8WHBt4ry9d9Oe
5Ssu7JGOP88mlo0yP9hs+bHrVu/4RKbfgxuIGzqwPJTanhgjcaN8jtFMel1xK/DMMtpQ3u04A4lt
cvzjIxF67wbj1B38QXAudtK+O7U3XxW43h51OIcCPHEIXB/N4kcaorve5g5K2qiLytVjCrJwbb30
bW88aMSlA0dSApNUOPdUNUb5MLew35CtcH2swUrOGsTc1ldmfhxafO9bjWji4OmcuC+EqNwm/Dxk
SwAgfSVNKroU5gykybcdeTP4NgTJF5CtVum/IUVBaJAzL3zLLYCF6XFyloZj57BQnDnQi8ZrEjET
74xmeHQfnJLJqIQe9sOi67Nt/TFrNpanu1jKhZwQ0/TMzWDbxORB3mFpGpsbhsI4J3nCzsD77gaz
N+5bs3owvPHGRRPIZw+8e85CrJ2Bdm46L32E9XpTG9IB78pLlNpLdqrt8gfaBKrlKhl3ozv/zMMa
X9Q0fpaZXZ+MJv01j252yhYOG401iktbT2pXeZR/fYLbGDaOBDTcX+FiS/YVbL4zdpcotuYu2FaB
l8Y4ZPIbd3HnayMS07wlA/bsFyGDZUEAZyUb3ML4jk+ubVZIc7W7lWbqbWrcgu2mrqovdKRDCPmp
CQ4jPa5t5DYPcxPkOwgK0VUBh5VA0ULt/YwXViIHv8rnRO/GKExPy8yNtK3JPKHxpRWJcGvLMDHc
tcqgi+2EvJY00GnVBGJrGygzlJdHxzG1HmknRnvsCv3FaiKn2jGTG371QimSlGVkLBwfuYebtKKT
jJgi2PuWem+QQV/G3q62jW2Op1Qh6KYuoJPgJb6M56QnJEWNB2hh7Hls4OF+ytjmMlsPNKB9+YCz
wWLCUPYI7cdMb7KSoVoU6vfQmwqGtqW+wi030SQvyzdOpy2nHO3P5HhNjBICH1kycBPiTibXQdjo
yHuqs3DvkhUcnATrKxpuFhEUFKWwexC9SXtNnK64UqSI7lrbtE82PsHYyTLeqh6tUClxePIEIr32
zrRH9Y9FOQVtjZqDW98cVQX8wUAe0vnLh6hM72TP9fIkiJfCy9tHZGx50ammmXaXlxxMpmSU57IW
nCjtClOhT1+zUjTge4To9wFzAYqD2aLo7xTZ3CIExMa0A3zUsqExSwsYU8dr4KfM6cxZ7d0ERtkY
TcZeZswXx7S+rwhR2/b0jk557mhnQwpHnBoprYgwtQ7kals736ElHE462eHkRtkbtS4GLWU81IMO
byy5zGeizSZ4hF6UuTvpd/Vv+Io3DH+DS6QH20cBpmiRVvhQaJxm5TUhOtaJQKoV+Jn53VW1JM7b
WGCM3mDLCooNXKn+KptTIrQLIlZ+i7rGvOYGja/jFd15WiSSOXrC3WG0Ku9NVWOex3Rfi4tLX/5X
7RS+eW31LiRnPNZW6r1Fk2kekQEg2TLhG6GG1LDBgsybfragJ7dDpda6QNAowUMe+3Jq2l041fmV
gZaDyNI5KAIevzo7dc7UXSLZt+62I/WbWOXWy4+6Qde9LZA03s52kh9JQRU/6ZIY5PsIEq25N2SR
rCVSUTjsQ5W1HBH/NRdowVj9GjF8hnmixDZVCDz2MKDZcASr8FcDUisWs5E8wEte34GSMiEgCC+B
d7lGuWV5vZWZ8DBK5saD0QrIulPuIEwp8xLWFtpGZn6c4GPX1+InrfNF7DKPmwTyEHXQSFX4R/El
Cat+KnDkfeJvLkKA2cRDb2guIJTR82zvKEP9R11KyrK1YGx29kT8WZHZ9O4Dv7lU3bIc0fFDRADY
SbesgNUIl04mceb164C7bo2HJo3G59x20lskeSUnfF/cpMv3bxHJV8dYI7QSKddFeannr4HQUhzG
oJ7X4Yl1xzLYfDrCb5G2pz6BT5SJZ59DPVObjl9n7sV8WOMfn+kXcO8saYQ4YOpuPqS1P18BgOHz
I7yI05S9vKXYehNINUHAr+Uv+tq3YGAwbfd8BCcFvRvWev4KZyBxeklQ8RR5BOVcEXSEoIbZEYTF
6lSScXn/rw8R1n91hrD8wOa8xJyDFeivZzPGyGWbptDIiSWU5yRiMaQcJupGQgi+r9aKZnFkGOO9
Fe/9DD2ZXEIu9ohq97850PydNPJ9nll/EycgcSUI/p4CMcIsrEmdG45uTuW/9ZfRuw18lPrpoJLz
7FIQZhFXls69vgvSFmtE7znHZWjf06ThwWwcee6dCTOqEvIVqrh7O+W2/qGouP/Q2P9TLLzF4fhv
pz+mKvBeHJ/0Crx066H3T4cv5N5lMBkObtncMcmibvzHWfCi0fXPbg0c7DFbEQ+YNfHElzQqY5N9
6gz5FEmhoG4OXIqgf303v4+cfz2SgoKw6fDySwXuPxx801HyjGDxOcKgRl2JYjCJ+3CUK/t1OnQI
qmKW5mUH7ZCNJxmpoArB4ZVILl5TdyofCuXK87eDlilb+4k8JLgP8W7vokEu9J7oHNJX94z4X//m
SNn/4XrCqAxpXsBfc2CL/e3M7o2GIyra4kcNcH47o6TE/F1H876dNasTcZhxlDnB12TP0zFHRL0H
LfoRFuJFNamzy7GF7AxPpfEo6vZ66mz3jT5Vc00IdnmFEsB5p7uY6WtmH8101WVZeEp8q4xNN1/2
ueaFrllKjmmUe7emlYldp2vq1TVulgJyQUzszFduRjXfyVEh9GCFsd3ReIBK7z+is5u/6jA1PYbC
rmtsEIBxpHF96l7VrhIUFrAMNxEH6RDluJuW/KPFXZ+QLq1Zib9rdd0s8h7f9LqmRGvZjuPnNarJ
UHbN3H90SZjbkf4lbkrHgnA94nueLFoOKeKs53RB6kz4qF29d85YgvLHrzyRbo6q40XlNKVBDAxE
rqZlZjJBdxIGR45TjA6mZlAvvRvzgRr7mTm/teklPeRTwMA7PZWUNDHDKv5HQkGPLqQHnbZNclhm
yL+ouK+whQHtgsgs2I2p6TGmFU1MNiWfmDSedofgjBMJ6A+etnXsbiAGRUmXmkdO3yyxodu/gM3x
t3ZjedsemkK3rSNBsGrHwS3MXPFzLsZy3+VARZGf8D6ViidyGThQZEShPiMefA86zo+LtsBeqcrB
RE3aI4dKrl1UKnD6pOowQEai/dAVIHksNo575KmgZcqMRS/0huo0eGH7AUG4/XBni9rQrgDI8NqW
exTMiBhByF5maQKyVhz6/aohCLPmLKO15ZxM0Efvw3q2a7KoWmHBhEO4S6Uh11fIOxFF16euJ1y4
ICRwQ+0U3NdONz6bFnZQooPaD6+Hs2S6nLCExek57pqFHYA8pf7FLmgoMd4XN0OQ485IXFaTIQFK
h76Wk1HiushvWm/hHenNsUEvb/GXg7lIoItkMYX1Ar2J0+HGy93l2GTsiRIR/EJJxJajo3ULzbBW
7L2ZiGMsUfJVzUF4saBjv/dokC6pJcC5zEFz8XGgHjo20AO9Y2/bhs30TPIcx3s154dw7QCRAiNu
alrmxyDnmByCffkKeUuXXR4uUFL9+m7Sgfg5jAPHbdNLb63G7Te1yvyt5fJNG4hA99+/tQaNjzY8
JxEDMeR6DxxVnaz1VdXr+s5kFUY1zZJ3T+pxr7u68Jmn4ggYp5zOyHp4zbXJAR7Vj7xHRsOdwbSx
subYi5lzQ6Ol1zNflbijmdZ1ir6O43Op1qYE9vz5akn9+VpPdNe+H0Nb04Lh8ZbmUY9rzmpKx8Pp
Z3n/3fFpHB6fWgG58C06J7LmFFxh+DxWLgVVFeIGHBPf2363B4yUMOjBlZxsaThy6ddGHpl3875k
Yr5VWfbVhct8vfC6NVvo5BQjStMLC1O6V6bQ5QOSeV1vKIAjzimUZGMb6Ds5IgTJMNkwTyAu8aQX
PpHpR0BRcP5T9UeKFlziI9xLS9PbinGlZBc8gg2NO6yx6MCZA9berV363iMFj9nR+Jr6l6Ho6Agu
WFxfmWPTKPMGJX+lBR2X3hzmH43Ba57YHTzhtbnieC7LGif65PzdqUGGbDKjC1Z094Iad1PbNHvk
whLnWPz47/7N9yapS3q3TUvqAlqk30RjrOVyYHD7qppiSfYmgq/vRzOndSlcWkMNEuQH06qai2iR
3Es8Wpdw6OVry2D9aPUpPbVxrZUVVIVboFmsW6k5sLgbJDyQytC+65RipzNB8MKrgh+mMi4hNJYO
xRpxnSigR2vXc3za9XgMj0PBO70+z7Jbl+E+afurqq/oSEZ5QM1bdnw5m+h8RaSN9ZStXW/qknUX
4ID2Dpa6Zp0Y+89RJu1HZiXpLRAU2kbd+vzgGj9y1KEZ6fNxkrX79V3ehnB/IPI25UOtJrpI+EbB
8lj20/fewNCrO49hmt0GLPn0nWiiTobn3gap4bFVMF2/yIgyBIWY/aRwHsB5dOmftVTCWCQQha74
duE7/SYfuZERDeLTjFv/sjhjc8FsXp3q9R5klIdvfY/Qb98xsoxrhX7VdtPpeVaUyUwjw4vZVvaT
UcMnT1jHXts+FG+ZXyVn+hf+9rslOA00LUNbJGc8+SpGmg1LmNVEEOLW43gPiWcH9Lscx4HDTs2L
fQAqTxe0xUdGOuTUvldARLaDomfs5AlHhYHC2fHBYtk0l3ds9jw838usDrgadI7mK1SI6QunerQP
s12v5wn0WfiDHHj2NG1+CHDLR2NRtCymfuJimixvBJowo40cdi1/EpzxHJ41A/6SVvTL7ErXORoV
TwJcq2girkslIzoUIKWDdSG0S25l7tH1IgDAwT7MsYuWCe9kR3e6GYL5OoggrjsyGH8HTaIPoMmr
TUOB52zzNRJaoBr8CRGGkkP2S3WCC88hBvDLLY6Ad+BrXLUlANmP6JhXZSq5BkNlchqalHylKikw
BOmZ9GiQ3HAX7NHLb5RhssgqSTnRtugeo5n00mnkhs8h3oPSpqX+/cfvF3Ne+Qkbg0C7X55iT8W/
Ail1GfSdtgmbrrMiP7TIKHZOTlWZBqs6eMJ0e+uKAGsWZO/lWpCR9+qoYN7rHk8BwC5/l/UcYL8b
xUEv3l2bk6laq4BZS45kzIFHzGATnxifDtFDxzF035YuBSa1TmIIiBW70Qv4YWU7hme8Lu3/EUv+
SNn87xy2oBYZtv3zUeVz3qV5k3/8eVTp/PFF/zmqtNd5o4+VdfXRrifOfzfZhs6/4buFOxIFnsep
yvmTyZYpJgJxC1KnAw7YAkzyHyZb/Ld8Nyc0gT6Gtm37/v9mVhn8w8GOCmU9DPMt+S2YWv5tWhlO
ftvCwrKOIVy+SpHrAkUEdDQC31lecuVQyibvcxMSw76urT9MxKhb13TaqxxY8Y3T+jm9b8xTXpBY
yY6KNLyj1ySu2C6rp7aZqTNA1J5kMjwl4Enh+Y7yw6S67ihYucA/+s5onu3BB9JXr0kck210n17S
ABBb4zPcmVC1xpRQx7SNnJROBf+IwSv4SL81fpeaRavkMK1/RwEUmOKc9666Qbq062poHKkursyi
FOHBn5KGTBE3HQrEQ6N7Mw62ZcWEDBtPhuuJNUeqmXYC7fwmkGj9+zqXbsxQVN9YnaY2LbPwvSor
TgD9MIVclta2j5ZW6aWgegW153PQhA6Dfz9UyttbEqBC0pc/3XpprlLFPuyFixt79FVeu6Jvdp6V
uLHBZJpMDkc922uSEDFdVnpye4IfW1GLO6x3ZnDQCSUBLALjbWCjjcde6x+ZCVOOPh1JXXKBOfkM
YHYaaMdqGAdLt7AowAAkti/5BrUGZHrYt5LEX7k3aPg+dTJ0P0bB5rfxiZ56c1MqB39diTVSOa5y
aXEtCBSwnqIS7A07hrKe0nxoKdnEusCx4XDm6Zhp3PRM3VfnSo8YzQGuhM0BBSHKpAzPEFElkg7h
N5b2j9SY7/+EvcZ9TWjv+hs5fgd2ZDVfQ7+1DC5iLeJtQqvrrTcgsy3AB6wJxZSSw+RSjFZZCp7g
O+IA4xpxTs2QRM+EeQ6YzcKpnXg0KT9sa02n+t5AVdCOy0EPEaSKjNQAoSs4kaCikFPRflzIxFmp
jXNNjgDQbUifhbvwgb63J5wjbnE1lAtZEhR0/ALKktg0CDL9f+ydyXLdSJZtf+VZzREGhwNwYPAG
73a87FtRoiYwipLQd44eX/+WU0orkaqSKudllhkRCjJug8Zx/Jy914aeWo4R86uJCmETRyNgO2/R
MtsFsyrcHQoc37mKxmKKDl0f2fFp34xQMWPcJF9fY3vSHDDbhnEML5vULRlIBdYTopjgt3Xjxqca
JNcwqHh5EGT8MwleIE+hgnIENcUxkVkm0cD1S1JM59fgmq43aTmDtXWthi8RDY59wxTdp2laY5NQ
AzRM0o7k6VQIM3cdDREomwjwmpCqB1sQzNjF3ckZCYrXwn22F1wZ7OfJ+/Bt3Ty1AGPGDbZJ0rHS
zHNv42wg9Il+S32aylR3+8gfiJZonZTXj2Vhop1MPE+CA+YjiqnFelzNpwyKdYiPcMtwDRNyy4f1
6Eh2Gwus4hVzaTx9Rc5glWJ84jzjoW7X+34yEWF1YU6pg9OSY5ItdnfVw308Dw2PeNE1fw6XlDoH
tRemEcsEqOX1axiLoXyrqWCFek0Ic0tbLIe0bYrv+C+4IjPfMteUMP6h2COc6KSmzQl+RJTzsE2a
fN7OKqeO7kMHCNvqT3f2K5k4Y0AvudKwUtQD074iqSg04Dc3F30wbJFaBgt8EKtF4e8YKndJVwfQ
eQc8yaRWZCHRLpxMPCX0DwUxYUtPSIMBXKOP7JCIwVy9H7mKTzI8OYcV7hX0gdi7HdK+e8ksKSQi
bY/JQ1jM94GPQ0w5mgvb0cA+2PvU1gXqGotvhytSQhOA5kMhqQu588IKaTKHjK3UDBwf/2uoXlpa
2HIvmPrKPakl8E2czkSJxODiZWWO7zInEdhIts/+QOXCG5bTNW4Tl8Fe7MR7q5fThtY1Qkf6ys0p
SgIJDCtIkq3miXFrAl3uihFKy2bMi4wcGYaBH5h/q4NFtf7NVaU8i3SfHrMxEF8LT62PQTzMis0w
o4oWAfQ32c7Tw+B5y2lT4jgH4oNtNbU+6MzSj4njdjtqSgqkIgxSQn+YcUGQKi7EjMu8QHJ9sINy
2VexvX4DX8TAhF13d84eXmVYPM1IpTTTFTjGyK5B8bZYAZU4HVadX5ZmIkOYHsOZ6HVQQ0WuLsxc
QJspjvc60Flfhzvz0i5nyByDq4LRjygtZ97btInh2gVjJ4iMYjW/hWGTnI42NvDRnw8YlMcd5Ifm
chrwOefWEN1Uo2Y1WcDwpVYz3KGkRI03CUBZYYcfHaOzvGhy+hUfItCbj1NS6Pticm+Y07R3qF7i
zRR34i4SQt1XCg1dgeM0uG5J8z2mirm9HSf2p9iZ5nM3Ch7W2PE/Dt3inNSzV+sTb6rqkPuDmv84
6tnc+NOR8E8C4BrnputiXN44uTy4wIl9MdUr5pKo7e1bXNj0yOCP7KFS033LpGbkiIiv2ReTjX8t
iZLpc9TMJUNyZojZwSajrzwuLeFWW4t92X6EnbwNZrt/cABlPKVOaAOPpTt9PWQuIlvbak5HX3JV
MzX8PPN4P2euNVz1jv3ZqJ/N2GxBdTzNjb9ly9FfdD7goNENnfsltNxz6LniNhd+/310Z/15IWqs
fZ57uxhvQVpF8Xmv1xzIb45cvNWfiBaNbkEsgm/w82hDKYh0sEc8wrYYEY3P1rST1rXWvb/vmNUw
61Dlt6Kf5ot2TZHhegtOlbQfnyBmMYoC73ND/o93PQ9ghzd5lZTtxgZScaWsKL9klurQ2xls69bN
aw95yTDtOVxqMzKVOkPOWn1Ohx5AQ918iIbGPgOs+9jzSNxjPPFgdNtPwolPsynrLqzFcz9NqAKw
F+ckl4qoE/vIgrzWxW58LYN6uByUPgYDOu1cAeBNbAGsQtXNDNcr6V2+IRs5tPKyYPLuDEilF4t4
Li4VO00uyimoj04hPkbIiZld+2ibHQZ+CBaMuwBZqiBLiLWwAW02++huZIjbNXZbf1P5PMIPJKDY
8wYzoLyFJ+7fEJHV39cavC48ubHm+ySwedf5YKl+vKw1fhk8px98u0XJqlGiCtOsRZPuHcK+LO9B
NYywkyk/DrRg091MFmK3bwyHA6WwhwEQPfVNybb4AMN6ebC1Hs+XTtofLc1/OPpxfckKRHN+7tJu
15fhrezt8aSpBiDGveM255IJyF3ilajUl6qbgDhXabJJplqcDW423GLKtnc68k8DJnIXdY6myO6K
CBxGyahtSD7hgsWQ4ImAgmIe4w8jrnHk6jMm5LaTZ35TzsfZxljshklw8Aef88CIcAIUV9pY6gM1
+Pqw5InHnVD2+baZvfaAEJ2nI1xWBDiqLE4a3OmPOOeszdjM+j7KanXo5jbK9jwOp2OQdemuLTAX
4/nZ2LMWdwn8A6R1WeLuVmA057W7uBLs5jKcz9pFA+44szzw38yXClAL4WmsN1+zdvC/B0Uy7VNa
a3Tpwr54odnQHpHOAOw1pVVTdnpTjEtLo02UNR2vzN9jrGoQKYwY+odguJwa4eyipei3y9iOu1wp
5zxHFHC10mKRH3i+5Zd9VciECLlwLm+yPiVrLffqO7gCsX+Hv1CuW88KjUE9oywgSu9LLhw7PmBV
wZc02tSCOdOS65iHbDwW8wVmnW4PlSWcceIHiKApAy4dssdYecHafsI1hoN2lQjuoZg9xQAY79Zo
ykB6x8mhzYflwus876qtklZvmLpa0Po8DAF10Z/Pol1Ogiqdb4TXdw/JVOKIaM+bYJ13bei01yVi
ohe0hPbJ2Lf6TNBUONFx8EihNh0U9MBRafc2GxcoCR6ir/yQzWVcoEBfJ3FIw3VdSD7UOBFr6LI0
fBx/vRukzew6L4mcYskrIBQBJSKUGqtWJaP1IodVA+gBu/aNFS7rtZWsOsXxmXrDF0TVDyjGKkh7
Oh3cyDkpLRa302gGB87Y6q4WxUdmuHNyznhHRReysp/7KWwuZ49CLg24Fk5pc0ac52zJ95h4EjwP
juvZH9OSf9LTRmPuvIGb3R68tNgQVbDFk/1xTYDJuFIHsbqJnaa94el32pc8QafjLzv5mx9jxP+D
D+2mTqu++7//8buMF4YnOncpkLv+F8NF6BRo1KhrFczk00myE/XSxHlA2kOiqBZ/09d6SJObt9NM
lzEW8SlSMe74LVmjSAgm83B/HqsSpCEkHVqMLMzPudUjNXDq4SUpbNe9isdgkKda+1ioAakTiHqJ
YR5FLOb/cO+3lauvyU4UiK78tTnTDvmbY0IgwJjXFIDuWkWUbaWP2SxGXM2G3u3XewestN63c66P
6TBQZqKae669cervOzil3WHthZiwrfmQuj6v7CdyQ1Y0CtOIINJUxuxFclaMB0DORDrD0f3KJVN9
Z/5X3cswpqLvW+NM9R27ebJLF5YfHU5lmbXTZoOFYvCWfNChO4RE0sHuN+GlC7+or926Ef6JTgQR
A50I6qfXvfBrnNufT/rvUmqFuplODSQjm+bMu7FsToUc+R2+OG+J2dF5KdAsJKGko53++Y3MC709
2bxR6LuUAcyvnfea7UCzg2vpRB5fw15pTgAF6KuW88O95z53qUkEjeuZTcjKU/bp3333AKU4U3xQ
bbisfgs5sRZBV3cGPZE1zoM/TcEuJfOd+rHQx3q2eFe/V2wCLISezY9u4n+vJfh99g2h12Hw7Qgl
Uci/O8hT5iEfi3R9hKvNq49TDOIQ6q3zAFWbbbMrzHhmNBHLPbAV+EO6GgypIFaFyaQQD69H438B
gn9pb3LlBbQj//v25mn1NX2u3nQ3f/43P7ubgfuPQtUnlUtPi3WLJe1fzc2A+Dngyj7bUxNZ5/Cj
fwGZxT/KA8bM/eUJ1wcX+J/NTfUPtg5sE74MuTw8Ffw7zU3XxVfy5i5DsSLMZR565hZz3oc0DU6X
pGsy82CSPEslm4dn0CJRbMBmDpzbdXQYVHcLgRSDGbDlsSMu/ESXl6vPsHkrRJXvIzsdv6pBlNdr
NFefQztb2EBDgiPFfLDK3VxH/QG+RfW59OCf2gSaXet0wloNyUNerqII1i0FSlzuu7DwT1I/uFc6
L+70PIzX9vhc1lqT/pvklOe2fqrRH1jbdSyq9SRn0vncFaSDQfrEi7axZOxEuzms5LyRvUK9iHU9
/5JYOVJ9qc04Z3F0hKBySU/zuZ0pSIpwuIzBHMvDYLO40HwkBWmP2EkRcirDjOSSIJMnLcM1TFTs
vC5kpsZgL5GlKMM/9CX0i7x+aTqkcDXj9Sv2gGgqJFvjOOymF0gF1RM4I5T9YxAz85vy9hbDaPzs
JKgJUvT0xAYMKIjLZuvThNrOKWB9olPrGzp9NfCOYKYwWhgfnxRzml8FEP5u3UKuh2bpUaDVhIBO
1PqUUmRmDHrD1gITSqpuRNshSc5kiSofmpok/PnG90RzGvVZf0+2bkdwI9WbOy0S/UTDkLpCsH7m
9XS2smUdzoOZSuR07UR7NtLZyzfogCmOU69VF4FdOtVWW0vxKMtmuB/cXG/IMsZTiy9efMJHHn0C
B2KoOzi+KwBKF9MK3BmDnL+p18XFokE1tcZi+FjkS4PnOyw1LGTdnidYbL9T/K60o5feYvgHpYLx
bFVA6gsN7gGgG5oqocbLwqLyhlU55M8tXY19TInuYUUt63LjZFP3GS9qgZsBnR+DoFbGN1UQVgKz
zJLe0amSH524TG/D1ePdYLnoe9Qg2WFoE/dcOBnzxQR+9BGkV9xtlrrZOf3YHieclHdxwi7cL7P5
CV22PsM6G36b9KT0wbfL2N0IidZkP6EhvTNhidO26+Pa+pTF0r8BoWZoXEFkVTDH1/zFJUsDl0Xi
5HuaLCWiYcjKaAWqB85jjm2/S27UnHWXnViSM6UBLe1FPbU0DCsa5T5KgB2Xa/0QyNa+jjWd6J1F
uXwB8ty9bEd3YDyLsO4KwUmddpup5C7/NCO2xgBSxODgOTwz0qzmDFGnzd9qBK19v4ETDgTvDuTP
bBcXlW3PBMY4ndWvx3IibiQaV8adpF3I5SzxkuzYTv6NCMByNa5at8xlYzRlOrxHz6/GfTcPxROM
92UDnoOIIAXapwNC4dR03Drvfhi8gQFsKmAHuku7TarUvnLZ0V30KIdOsFF58Mi7gnwcso9C+sn7
gCH0VnO/3EXdjOcTUE3xAfKlLGm49XZ2o1Imo+HObdbBvnfXbjJ0D2SkHsyE1jpOg3502X/dWnmA
V4Gt7XQq9XhGwKN/icpVn7BHdHbFXKwnzVAuty3GllM0Oe0G71R8ioOhuJ201HfELsxbN8/SQyTD
Yq8aTqRk115G6IFFm1whqYH5TT8J8PrFmJ01U8orSaslHiJq92HqPAFYB2mRWWcZuCn6hdBa8Lnz
MhZkr7ZzH+kluKdRh5NdcFgOKgy669R2nwgminfTSloI/iHrEi5qdCS5cWauZH+sRA9lJo44yctX
3ZFksnIMo94+z1LoBlsR5vhGu+TDLDE70GR8DBR4hTJoXjzO2J5Ujjt70eEu6gFJSX3tT1l207fV
JzeC3IBchmxz+1Da9T2S4HJTzqrfTjYyIvBS487BvZUzZ24CYpiFYclDlMPV3SpGS/5lm4ruTEta
h4CGDuDVxxNHju5OdAtqd2Jc7Z0K8+SMWHXQg/iX16cESfRlSHzSwZ/ExuEyOvc52xcAPYjWsYbq
joyB+sSEmJy4y8rVtODWXXSUwQ6sBYL91GtuWxiyd5ImZbJjeFPc5tY8Xfuh/kqmKZ2hNBbnMBTb
vdXRTd42kGLMMtvilgLiFz8oYqF2BNSSdzR7OGPSrtzFfrxcFeh3NwuivA8rwM8tYovuCknmract
crzgVm31OHZXpc7LrS6L8n4soujWcwDWuAPIRq+2FyRE43kY2dOOYX/yXMzRc9LZ7a3TqOnGmcP5
nN2AvPPTsLofppokdemfdQoSLG4rVn7L/uh1CXxQi78k2RxtSb+qd06uXqZ57O4CC0f2yuz/IJc1
PAwolL77XVRdrdOexIbhYurpWm00Jo8r1hiyYPpUweWl33ZHaDjpXqrKz+nmyy2BOITGzF3y4hZM
MjBGd91W5cMdF2FxFeKEucm8CKZi5Sv4TGu3E8K+US5aQ5KX9Gm5SnlTsOvcWcPSXHuT+OyN2t9D
s8nvyxDEh9cr52Nfu+2hg3wGeZuyAFHeaBuBmKoOWLgAsTAhPkGXhph+9MMzr5uWI0S1+dTveUSS
xeifEkXmi93/1sn/E8eywGX8pzL5/xXPXf62Sn79L34WycIJ/8E4i8mfgspGpcx+50eVDKjjH1CV
jPfZ7QOF+yW1RIl/8Lny6+xBPcmtRXviJ2bb40ce6ceBpLZ+Lbz/nSJZvt2NmY8jGH+ypxLsymy0
1NTQb5TdI67XwXa/JTbSrO+FmW/Yu2liONXv+j5zlsesYNE4dIvENtPhiPVe5qhoKh65Xt06h8Zy
mUnmbWABEqi4kxHZYBNK5g/aJrEC65WL7MXfpJg0qWwZY7SormQxLFBf0wzb0rVQqiEPKLYba8II
OtCKKLIhBjLhksTo0CYabC84kSjZWm+Doc4L9RYioBVEh2rMDESUfi2q+L9Yq9+nzQJXDKUBCvF/
0l2Qv789OiDjBDnzq/et6aaRIPkyVgmSKu2yuF2G1Im85SzSqvyOUyddHlwFOFrTCB8036cSU/w3
34BjjNb/2ToA44hXQKB3RzOCDiR8n9RsJn9l3en4K20JD/cPeWX52YotlcymxPKpvcloSxORbfKk
CYZNns0YXdCGNnX+XENfxJisBsJazpjcd3ayX6N4hYZXzJyKfQ/ldn1MtB9Z895f89a/WtccAO6+
DN2OvjgwjwHK6i83zM2PT/9rs+1t38VVNgcZhzfRPR40eu6Ft4c5SnKSywh4+2ZPwI7vPcZZ9V1Z
RPV68+c3eutiN28kUV5CsKdrzsEL3rnY4U+14UoC3le2s46Q+6aIcpfEHJs7fJYqc6+nrvaInqIX
V1j9thGxGu/y1Kuy73/+JG/bfa+fxAscRHBm/2xaQW+/smACZIdz5n8d4SL7Vx7IWapQsg5BHZ8x
qF6Bqf75Hc21+suFw3dnMXFFKLkIecaodwcZOFGR0751vs4iBmv7zVlQ3cInQwObnTHcMl+7WPyB
LuKf31j8/l3po9Lx8elussq9zyfO6lrkgKjLr2xwvFIdQcNVHwqn52Ympwc2T3M9hyuu8os61ZVv
770RgMJj1qmmkZgxWTkYPTAOCW+zzFfSBatbOcVFjhshWI7D5Lrl3zKVf7skeYhCBPAYr4NXoB34
9vxYIrYUKmj5UgytrqGzLI1FbTcGa7RMfzkzv78XF75v/geWmyfFu44YMSOdDrO8e5ntEAwz8L0i
GO8ix0q5JP58Ln67CLxAeGRegbsXABXeL2jUvyDWHbt6qZZec3C1FebZ91EslveprksfjEwE1L6P
/vK+4vfvCJfDpw2D7NNFVvVuJY2QR8+ERllfVs8SRICiiksHqqegSbS9FeSvdAWsMDdXz0tSIDDZ
tVrrkGghC+v2Q1quE2SWJJjX/kvMdi48yMqnHvfKxcVu9JejFLy/ZPmACqU7Jx5idYAS7+3p9+Kp
0eWg6y8EGJF0Q4sEBcZNB/yN87MuJNKOJyFKJ//KAoTA9dFhhOFhUPmQQ+FNkiSzvHAuy4xi0+bI
8Phzc0hBo3Dr7PuPBZh8HVYXNh6x/6ljbxqRj1siKOk3IyxKzk7FtJjHMNJ6eIM4FSKzRFtMJnlD
Z5mL4DZKmn5+WhdTQmxgDoJb3jlYIlnkQSn4bXZw3BZmEvXsxIQJTGVWfvOnQaT0SmAYrjdc0KH3
qWKfvj6iZs74jKLJQgZBohrEJ5hDTQYMiynt+rj2Uo0Po2798Q7zZcHvJhVqDKTiCVgwqu5kphGw
QWZOeOU2k43FohIB0uXL1CRHAFZcsK9UbG6nzDGIDLJl+JXUV13pn3jjnPS3PaA1HmZLC7+u33YM
BuOFXKCQt7agx/HrK2wp3s2Kl8a/kmGetk8tG53xGLljm14WbhXQHhLdXJ0Dul+Gs2EeSJTazgF9
52WHwUcs5ygtEh6WdtSbZ2YbkAKrj03Q9h2MJeAIsOt+fgEvg6c0bcjSCf1sZ4N144B6dsXl182x
WTCLkhy0ct+S8MvfUtUgFt52DXC6f71G27SkXqPSZoq05ZKrYbHJZPU4BgNRWbz13BCGfbbImu8U
/ziqLi4PjpxJEeMXpqmHl0ePfmAahsfCvKO0FFUbXjyfw9IsijDQHUuXuVzqsOepJfO64qLJIj8r
7zBG1EodwJuay6XxMod7aqzCkKsmxrvAOZMzqLjvECVFpA593OeBPLPcOV1e2pJEoIYIIQKWmcax
3ovoPihsn2OyqiEoJjxm1YiCjHg6U7tlYpb8bEGvab5EFjb+fNnKaKzifW1pc96VM7IK7PWKlRuE
NDQHPomWrcufYlo8cjwLOxQN2a4mxIxbYciwq2Sc+V6xGiMi6PlIAPnNG01DZj4L03Dp+qjb4IG/
LEFLmslOrr7vHkc/kEbgRu6pqduiEeHQVedC7/7EGJM/bEOannyszCUyq9i2Y8kRHOZp4HCuSPh4
pYIS0D1mPbBAdYht31yiprQeH5qg4q+tgCMLVjPrWRsoHVeqDHdKuc8Xvaxm8cBwnD9nrdTmlnZD
86KE1wnOBPvYgb/1jZDjg0pzyAA0s1TTLcdxtrusvByJruYFW41oFqYstZi5qoEt6n7X5OEqvCOs
Y8NwyOyHMAEqMO4EmfdmZUqKBOMQ4aoHD1B9Iw89e3vXJvOFrucuHu1mvfGWZebyDzqSLoALw/le
Kh59Uw2G2mO2TKPaNrGDWz/KZHpdiyTFu0ytbs4w2ccLsSdg4rvROk07u0hJftYtPbrtXHSdNZ3D
2VF8xsiCoPLSuvib0PZ2ouLLVFG2xPV9WLaRW13VphEXbH07dWGNsxCz3OzJHs3olcXNUIcG1eIH
GAkih3QPrEvZ4MUx/QqWWf+FsADLTcxiu/Cdw4xNMdoLncxJAja4Tgahrnr8X+biIazAXIkYL9rm
kC+RuS7tYe64hiKZtnl8Dpdu5WetMw6a2CtPslR2bcVR2pUGEFNtZhtfQHtF/rXDkpsB1eYsVXi6
eBaAFZp4rbC1zSqIVzbkyrVTYPPjwe4bSKUwsruWn/U6MutSbo90v0PECVxICRIXlifMTnTGzkFA
szqA8VHcCxATOy6osdX00E85++3inQdLzJUeFDRb43NmHwNv7QpSmpsDyyWPo3Fp6GXsygiYYbcP
3MI8ZPt+aLkcZ7w9CENVoBfWhyVILPd6ph/W0A5fSs89Nm1f8ZWCWtd6Q9qNqVZsGHvLSxm07EZ+
7kNY9c3BmcAg1eFJrllVw32cZBMigSFbVw03HVPrDrdmFe1dG5D7fQQnidFBzcN/2Y8LNqQGmSM8
wfFQl4nixs4g93DxBMy5OYI/L+synczPFpc0O2e7AnDjk6MLN8t9ZyErfRQWV6XcS6WNroCqN7a5
P6045c4l9slTWEASgbDKSVl2d7ShdW+BWBWL/9mqJiRzdjkXDyEkFECZWpNsf+ZXkIAPWOaH5oUk
udY6x9cK/BTWNFMV8trS9nPKmrseclXVxVcXmbNG2A3C9HmiWTRdryFUvA06yr4+b6Q3NWC/MbV4
zbal8dkR7Dh5wXilW/inRkaHU+VCFjxWkZb3kLlbzpFmkZ+Dlo4+unVNCzQG2m2K1FVPCwgJtRRO
uGkYX/RPTGMH994v+sWNt+CQcpM4VDhLVMNB4fszM1ogqxDhw5Os2Kq1mNZ1F6bFahNW6uAHOp+5
OQYmw/nlZNuiOYyhipGLUqCtDyCSSFZJFXPjs25ZiKuTLur67UJQDOEQftx3dL0A3JCShWKHrEyv
iI9I6/sdvd9pPY8IsbNPxCQS54DwT9B9J4p0hU4bSc+6afK6dD8MXQuQ/MRuFJOUPQ23eX6Y+5l8
E4sAe+vOtdxufewrrmqI9L5PX1LR3kbv2ftKNycgXeN1htusGn8XzrijTqK0zxBXQqwkkQc8gHSA
mOi1I0JJlFlQfU0cwk5mVH390n4LM08OCP1VU6uNIzuvt09wpLZesBvwEzLei0or968AcVt5fjL6
DWVt8i1BU9OTRgFgYHDqHTqfZfX3vuylFV9phy+T3fysvu0FCZi4m+KyRv48EePBYwlSUdl4HwBO
No27ayKoWCP1lB1Toyyj8qjGaKByw+h5MbUmwZLItk60nEfzWAlZSLi528CUj5oHOLdD4vpmhSs9
21SYqQUBKTpkuHZjlL0S4ExwvraxRUnqJS3pJpceRlmeMn3lwfA5WZTiNQ+DV5vqz+9ys3NQ5ITx
abHWl0V4MrRl6n9CV1zxUURjqTw8gb1Ar6EZWo9l0uvwQj8EucVROsH+ShWMZ9NU0ZCmG9ayLGDq
OZ1H1hTBEpXMTez9KCp/lcfQdQpKInA3kjWlHEpEAvSCCwTgSOZgU7AgloXDM3qCKEdpQshMzwFq
KmWenEE7zXxSXFSK9x4UIov1fsTAxs9qQmN5MZtsUe6lDqErn7/DJMqKkruKRN6tk4mQT1RFTSf0
MyM8U68ypGG1cfpB+1+mqa3qg+9kGIeR+I88FvsGX6A8qxplShbUb+YY9XXl9+L7YDEBCHeo8McB
x7Ko6BtA5sYtg4vS1h6HnzV8MSXSa7vH70rzlPr5BHNFzXHMaT+zovnhZD69kIzcrC0x4VlYQ/4i
nuJ7MaDkmlhmMvMJhs4ixuX4ryOxttxCm6HBG0J/qEp4xbrs8RLsclEtAWMMcLscstSmDrjzyjny
PhVa0Hv6cRp5YArxyPZv6B+CNpr5xhK/HOdo6EYFKbaK83FKbtYps6PwacyJhsyPSePH5XTqUo6O
D6tyTBVLBK1pPmmN4TE5bezKFBV2n6WU4BNzbR6Kgd9ysZT068QMPc7Wqoce4FClMB431fxINqj2
jpCwuzG4Afns1OmFHymoJUdiE8x9ICV21xapOUXmQ9G55hZpy9Y0vCr0aTgXRtcUaoLkzE9pK8wF
JqMhbZ2T1lHAAvGdvD5dk3Fk3on/eKJQZerRUAX6EoXPcex9cz1GGDmorG2OQPYdTXjFH/j35rep
SvR6MxWB4nEpEj6Xs00SKPI0VP0BnAq61cZ82h+3R957nJeCMQgnVXcsfOUFoKEx/jwGU5zqoyeI
v+WuxrDPZZoSrMR95mrmkg3J8qC8LvGqxmO/iwugBggQ0cJKilrcnpxbRBAl71Wtmq9gG38KPRhh
SusQWT6TYBWm+nnUyMqJb8uHhgAR9pauvHAn2FFEuHoO11lpO2YTmDXoYx9sMZsT0rnQDW7YeHKe
+wXL/rlEJrqc+ypc5vFkdmSbP4+JmDkoTO5N5dPF9kit0dWB5tumM5ILpPk/dsTBWoUUBnMcg4ZD
r9+CGzzAEqRxTPChNb8QXkb6HjBM297KpEnYjoyJjjvrGPiNHB4gPUh8MdYkOP5WEppNt/IDU4Xp
WZhNvsJ1wr+MGViPDxGuXc5aTygr5focWGu4TTWpdtQooVevjxx1s+KuomXPe9qqpkIsx/6By8n3
eHtae9FqlsqGNdk/Nsqb+2RfkRlGRcPkM2GrkjNse/lx61VjYUqrwipN3tKC47drdz2zNHNhwHvh
Y1qRXMwlCVxkqq5t9HRVywFZzY7bC0HYkbcglLnF2S3HzaWPrdpktk5ZfBIRtDXc+rNau9NgmEVB
1o3DnoIHGzlcMZvAHmr/wSfOjZcJ3V6zVmVtZSpR7MSs4tvpx66R+Nmcu7TNRoKgLyn4Bx8xzcTq
vIdraHaBPzYWBdILPnS9ztNCglHrL0i/+mBlx+uOzPPBa02pzdU/JVXFKU3FYD76UGGuK/dzMkR9
vwcy5eaXqqE5wi/CWV9vMDGYBavnNFpgvAFSpRVeKSbhTAYS4veeZU1+ULhffqwcTO9MoVsCROS7
/Llr9F/0jNDVgZlhoGO0Te96RuRMk5seFtOXOerNPtNkLCXezmK+X5AuPmi+71/e8n1XjTYVRFsP
JRdM1oDC6W2bCr5gFdi933/x/MlMb35cGkVAAMvfvt3vb6UEGip8qgyMGE29a1I6AO/Wke7El9TF
hEPl6btypChksWbt+vORfO0G/tqrFrSplZCeo1wJ5PB9m7KzRVdMRS6/zLIc2MgMSYnPduv18B6W
LQotwbNw9WsWjQHfeUcTZSzagDSi3mHfTRfCTDZCtrxm7fmxMv+cfVQ6NluESnkdzwSFWZ4//fnj
/3aoDF+YwlbYwA1Qjpuf/zJTmwkDJ6leec99SmQeETS2NttCHq5sof78Vr9dc5J+d8goiEkQKKT3
rWPKqNQhRaR5xgIgh+UYLUE2PYpVmVvEj+Lpr5fc+xEKsCpIyY7j8Z6e85uoTredDGJmBc/YRs0a
1c/cbDdDysp+Fzu4ZJZdFFLvU0ws/PkbkX22vma1K72/iGjfH2amph7R5maqyu0GyPbtYZ4wUI1T
GMvP9CTYOpLDQ5cqqJTZzv97R9nxpM23RRfFu9Ece9e8JiexDaTIxGecVwp7QVOYB1SasVM7jolj
qsY/v+Fb5SIDGihbP7TBgJApmt5dQRhCVhaTRX/WFXOiZK+RBbPMsSgunFfEY8UsiMKLlyREgEDI
wbL/8wd4xVT/egdSakkntCFsKeheCCjfHlx2iUkhGtgKbWIvcbVnlrXCSsTBEJLK/lq2jDoxpTGC
arN+/2yKW15vWl6ljwIuOZ1+HJwyQ59Cv8qzFu5iQMOS3cIKxYJHQpdPddDtAtlbwbRJRd6zWqvJ
Mw/LcRlqzD1Qj7nxN5LViVqkVwPNIzFpdHuUb7To9pAykPegQh8J6NzVuWVqq24kNHHBeOwodjFd
2prHud+k1Daqw0LAs7jRDR9L/WjQd5T2rJp57piiKQMxZB6vjjDFcpSV5LZu7C6eOP5BnGk6k844
j6bJUuW0Zf98+N/f1qx7jmv7KGBDR/5+aQ/sLBJw/stTnbSSmjVuerMFCtfeVAA/W9Z/fktzt7w5
4Sy14euMJkALgDz97Qln5rQg0A+mpzD2TY9xSOGHXhJG4eTWld3ZfAKS7MKBTdQsIAXRhC1K82n+
/DHef3MJc8Fm5TQuc+651/H3L2snLNIKsVifPOU17c+ztCRa74OTT46+cLr+6s9v9n4FkRRnStIp
8gGnB6737iInOiFOk6brPo/YW9dHL1PmssiyxlRWf34r590tzasHCrWz7av/z96Z9UaOZFn6rzTm
nQnuCzA9wJC+yV2Sa99eCCkkcTXuNC6/fj4qMrNDiuqIrprXeslColJyORczu/ee8x0mb4ahfjkd
ROQX5jmw6dui7YgoCWlfdsRM0Ual0k1SqNaGz8Bb8D8ODRueyxHO/R1HYatx/SXCjhYMJc8yv68G
zDX0EWZzOagn8G0eYodF4FtMtvnS1hqVpQ3gAkjgJZSuvbSJM8F05EYqmsGXUzKLvQgW4jIp0qRY
1msKAiTDJwSOJFO+KUgBNn+D7PtyvbkG6P0NlffUxLz80yDYsqLOE3Y/3vYiXXbmsGRUQWzlUFI5
//p6L/iMH5/n5Z6yeAF7xOZAX//r8wyIhZ6qZoY3rll+fFaPo/w8k/h/2ZpY6lmCvs/ec0Q6XAVS
Qpcu6Z//1sh+6RAog8rFtUxn6WdSC1asdLpoQzoKSpb2ynza8qoC0EoqkQ3byegpmNZ4lyiPk5lF
TW7+HPwxLVqGSEqe6rw7s6vO/H+yFMsNnxFCWg9YeDkOO99bE1KjA0oAiRUvdzLVOLUMviNZ+MtV
1yRLY/nPERpvJM9uysyDfS8M6XIY/qSRKlP+Zr91P98+x1lYJbq68Egs9kJwIZ+XiJpvIF1Aqd8g
wzsPaUOWyEZnPLqzMxeu7pjH3QaDhncA1Z+HCGPDYgfrOb+TUaJKInf7gqFpZPieMsGEtOOuvg2p
X9uLfGxlHMSu1HdEHF8KRm3fZGW2JOY2CoGrzHLsI7638hCrSXvGjhQvUfGxzFYK7uH7mTmyxByO
ucSvck81V3QNsztlVjqKA4xoqJK95sJkV8o2Zq4YZ87UyFVXTfWamXh+B5jV3Oe5zpQgrWDisYkM
jPA6LX9CB2DhBibOxO/nWtVWRtU4Nzr783MVE+brh40d08KI2nZLnBiIEceAx2oYMTooVTELUmSs
6jHrvfY1V6rm2jbblmNR2O9SJIwbxgRTBbmC4TLkdS/BgWoKuceqt8YzJ2nYxGl637u2Tdc87DNy
jJryZiaOa8XxU4np9ilmoNrqpdlN6os+de2TBurjNkZjHGCnFYfMaRNoUFNy+PVL9tMDwfFrUae5
TDJY274e03ur9crMbMRrTd5y5Rs5SISNMCDc/mb1/PhN/7U78ehRT+nQUi0P6pbhfa2tRsKbdYlc
5VUbFqykobOK+iV1ANbdOHeuCl2EV0lLEpqv5pZXrQwJzXMrE8tejXmHGgoNm31s7MbbFwoZ1GxD
iJVpt3V3QrCn66QlVL7eaeYlQNviXfSGe1rQtbyEwanfeynlm6+VmoqLOMMTLTxur+IIm6ZGxohK
Gzz6TY03vRJGR2JC3TcbSMnqM4xEI5ipq/6pI8LHFfm4+hzTUAaT//H5ZSxpvTk1OZSvvCvjBdhj
vCp2XsK2sRvVvv31jf68mH7/MAeR4nLE4vz89TSIbYRjdeMVr+ApBPqsUb3RCnrbOI2zM2kaS4QW
iNpLxrPERf36s7+I8Pjw5RjAMYgHAOCI/vVIoCl4nk13ml/hdfKUxYkRb40yzSF8j88FqUaPhuKN
q16PGHoApLN3Jj7vYvXrP8NaLuinR9BZxJqLHkRDOGY7Xw5IWhYKxgex8xr1DA5op0EIGiHTEnDO
lITYDRM/NvkbY09SQSWY9pRiV9K3OpOVLTsYh5FynLXI3JEnSuOsCb0nQS6XFTSZcpZMhQPkEbqk
IYwbeqD5sVR4OomWIqYsmLuRsQvRu2HgVN5ilqX43hD09T7ZaXJuOMCUcfhbuyQqqyPpi3m3KsO2
fyF8tL9VLT27VAqXDcIetWFj6N1ATluTRDcD8TFpENcqX4DoSQ9TdMQIwEnrlEEIe+K1aSnuKTxL
816jq40XPcuQwv/64i7X7uu1JdeFY69NNevoy0Lzw6kPYxLjNcgnr3ViWuekBaR3FbEK0yojqelc
Gxbn/K8/UfssfOWpciizUN2iRzKQ4H31emqqnjeCrfMtrVJzT9sMtXvYT8qBRiVpmkS4s9JbUfNa
GWp+R1Rld5oknnoJ3tHY/OZv+QePFidRNL1IsnTnp86RoTNry8Yhe3NhBTsLqjB9QUcwMZcqijdO
7c7r3C6Z6YXyMsl0KNAnykr8C5cEMyoHMwNtJK7nLwU1WpxWtLOTv4VwvfuV3cbTBVzqOD9Ncrsj
b0t6NwST9pvJjsM13PDxMXYbWe1iEPQ3v7km/+CRIOaR7iUP5xL8o39+JGbRD7Ics/QtclT7ura1
9krPybN0aB0e2GL68z6vu31lFuIkHw0N07/DnuDk3XgBLdZF8loMkrDU3nhHm11bvlsn2fWv/0r7
5ztHkcDiq7vcN1v7KuNsBnDFbsRNikZGQ3RcyvCpBLwlV2TQwypU9YzelCiBaXUWXV7g7rbF9YoS
3F6D50GfVLB3N6XtPODMkEvTnuFHobTxWWYn7a42oI8RzRGdRJaD24pERn3w20kjYDKqwKL4DY7o
AGisVW0VHuhNmnXKmWdrkv9gcOD8LLdxwkJSEPaWVJsIYAdYKcJETgUDemoBQ0gCBeq8QAxEjPZa
Mq6+syRNBU6R7XWnj8VJLHKj8RsHoRNrCIO+wKZfe2F4ScGwHIknAdsjE8HOzvMoaFGtnA2V17Z+
mUD3Crh+pXaCrGhotqod6fcEaScPPQCQdzPRE5p0MiXA/dd35wtjfXnHbRScFq84mmmKyi8PtBSk
KHq12b/R9a6jW3Y3qw3oJE5+35InrNsyY6bUzra7churfI8BrWX+jM1j2OL4aO8sL49OVWfIbokl
7pmQsAtsmrTJeRmiFHhtzbj3+1/9bz/yzVS9/ef/en4VUIeTliLlW/cjOZEdfjlX/Pd+5PO34T/O
3sbkW/kPfuwvt4Vq/KGqJshF2vBoun7IhqNs+UNF1avSKseAbC8V4V/hcA4/hJ1i2dt5aAg5+9tu
YWC30JcenAHlitqHRfH//O9PZvf2y7//KHS3lo3svzY6C28zH49036RziS/56zkWBC6iSWQmp+Rf
J9OzSf7hEirldOZajT2l8HwDb2U67RKjbIVyUuokUTQBbYxiVzIh2dqMil8bI+pB6qnkUo4fsfcj
jqM3mHHOCiWl3cz1jsRfO4N3luXDZF6znMwu5iDZg9ChDIFDTPTBRH6Rtc5mAmC9o4oehsMuhDMK
2IoEy2q6JsiK1pk9yE59zEFhoecC/QDlr4lLtaA74y5uPddRfF0SkjRnPr31bIxPbdxjlXsdE4BW
Dkg+mCeQCSYgTWCfLcC83LRUE9rapYWaA/2oHXQBMJilq+MxUUWhHhIWqH49q/U3EnqbjVNX0wW0
9wIzF28zP2pPyvxEUpiTfO9S/PsF/M0LqHkm3bj//v37v03CeeOz0+njR/5+93jBTF6xhSkKM8Uy
/nI6KZpm/kGRiMYdHPMHEODzu8dPIfj6GxXwp9Xp491zXZVft6jWWd6/vGq/evWoVL6+exzGeYuh
Hqj8PQyWPp8oRO207ZjZwymsQwRx9McGRBjorsj8Ug/l94cv/f4oZjp2RfW++3hKs48nVv/++C6z
MbLM2AQqnmzn+4MO0RsteBf0acHkMqiG0Sw2pjHAO8ETPu1SZRiYT9Iw0YU8aXo6p7L1564vuuqs
yCfSA6RM6Il4bgVpOkzHPecCqZ4Q4jydTWYY3qDprihd7QeFtMDtUEonCtTRw0GdVqfpIkDBot1r
vmVl+k1sJzPBZHE/oPISJLsRwI6TeqDbNxDaNi9kttwer+ZMWs8qaUw4t7pWniVqzAhdj5fygA4Y
QErPiNR8S3JbvkVMRHSO5ZXJiS2i2jn3mMEjc57UZFsrSsnvxK2/7Qhy6+lz0cGMhZntKtoym3Ru
HGbq6Ol6lruUTG9wmfKow3l9RHmJ4MlGw7alfCXfoG05j0TVpJP2FUE9gAqCoNWq5UPXmNNdOJdo
HJqoxnbPzHWkj9hYfFEzVHv9AbVFfTpYWr5tdbtZm1om10R61ODFNIz3eFGqFaXBsFbpl1V+kg3W
iY2g8s5Lp/GUwshrt0x26m4Ttw25B5JHfQUHclIvaztbEx1RiK3RARa0S2tkRkE4InSGNFUCSwrp
IE4xm3IFVodWlC0FuO6QXHJitdyNPgzDeujSMhCRLtHC653KhY4qFvJl4vnuhIn6PIN/3WQWb+Mm
I2RxrRbm9Cw00kY3XiOsbV+O1bVWNPEBUVr+gK7e9kOVhmFQoYve5TKO1JXeOEchpoaymLM66zWs
woqRDg+NNmqSgK283kwyGtfITbwjZLBqW4cN2rbajPYxZ3vHLw2RIRk0LLC1cZ+/qqlSnnRhqoNc
csSK8UX4xNvQ0NpDEPWCcYT466ntZLaNulq/CfOkPxka4WwATBHg4BVhe+2a8puKPHclJ2Y1ITJG
4fMGJCccGQ2o16DOvCAijeZU2PTkoJe5j65t6Fvk+nboW5Qa2sqShIi0JLEZqzasb4DtN+c1LdUX
WBnE9dTRdNfTkQX4EC7sWUX1Ur9SSFSWldIep3IszmsrTQcI/Wm6RBknkNZa0p00Yktu7ajukGZ6
xUlBvsx9V+cAONwuzK8ys9IDpLXVVnYC9ZbLc+iE8AYtM1MvUcr1wYQe0duUhckx3bVQ1R0qiMLo
frvq2Czhbq2t5m+Flk0ntdeWhBLWsCXHyfOBEH5LETyvoFYMgeUm6MxzSoTS1J+RTdxbeUNERBbR
6yDoEYbIqqZAjaA2V+RV9fbF0CohsEY/s+x+av59LP0fUcB1Fefnr7bFs+e2ff4W9+1b17WfTqbf
f/LP3dHGBqwzWtMAbTNCx8H79+7oGH8gszQsvF8W01JrMen+RcvRP7KJTZcfUz8Q4n+fTE3tDzoX
S/HPJkRXlKPuP7E9fp67LQoSmE9stHRz+TAULJ83R4wPNtGISoW8On+PCfzZKm4ZwmpTf+d2+0ef
pHNGZ8TCa/tx5v+x15MXZmEuoTU7F1UxoM6KQxzV4xDGffDDfbj4fqz+dNr+vOF/fCc+g0qAVg9Y
r+Uv+aGrFHVKiNQ8q3aAgvsg7NVjKwX90fp3w6Z/8JWwkzKxZeDE1/ravpJOToBRM1e7Cap/lmfv
oZK8p/zvP/19+BgLrc/H9OzrPeoI4G1ja6zwTwzemp5G7bMmwggZk3/h0vGs0pFaJqQuMqMvl47O
AmMzvpEMwdWMar8M63SSYH5rhF1+0w8V0XKTXOQkNCw9hBVMYT9/kiOFq3TeQBNpYCLIwnXFFrCI
9u8qKX8nLPrcx/54ytkrbHuB5xNjtpSAPz4RCgwL3s2y2hE4SNQfgRK7FLWqXyrJs+qSWZeYjeFr
E1XPP3/rEERRltJ3tAmc+fzBdlP2OhToCgdFUl73TY0hylOYUGEE+r5Qf6o5f3zqv5SY3y8owWis
CsC0eKs/f9Tcp/2UgMDZKX3d7ERfYZ7T1fD6X/hCP3zK0l794d1actYl/Wk+xRutg96Md1IMxf6j
YPz/+6Qvl27IRAyrlU+KQQZAi02f55Kz5f/g9VJ/fo89dACgGhhyLOOmL49HGQoLGwDnhkoi069U
SXNnwmB5MZtgoUEbMHOH/bipGZAy7GEUm+aAaIzaLPaytmwkl6QQIUcBhtIQx/vtI0zSSeGC0VzQ
Nr2TvU90PU/A1suzymlDEspnqnTdK2u/rPhPpjgUa8K+9KBnx9g5Yy0uAdLo93B3yxMqg/CJU+a0
GhhG7EKHkrucCm8LxteFhTra9N4msGSoRAmSkzUJM10X49/EXb/uyEq57hTa3eBhh291yCqvdTZ/
u63xKalZHgaXRlwQOy5ujsnM1Zc0i5Ugafl7FKb6zwI3yiqTXbUp8ZBBSJ0ZR9PtsOE6hGGKQgns
K2GWnbe1Q/JxapVMXIZh7kpBaxMIlW83o7L2RQo5h4hy1Exg6P2YoI21bbMFoIlFLB9XJWZYbOV7
ZqHJNsWZetDUrly5C7Td9QQupVzV76NYWocx0tKnyC3zO2Zx1CItBMraFvo9olGO+M6gVY+VMKHE
20RQ5D6if68LDPSzxp8sfYVEpzvgN/inlFZcKjivn0IuzSFO6+po9+m7qnFPMRjq98JN3sd2CK87
ey5PhmVppGKBNZ8vSaMNoTMR77aXxxcUb+NVOhITw4reBQTEJ1sZ5cZScTLQyPW+2CcR0wloOKQV
R0blHVM7Kt5txdPOtTLlIvY5kyxdGcjs/Hjsc5DMe1BUIPRtLlkGye4+7BnhzCZzcvq/0Y074xz3
IwyETx56W9BrSIdCmFUEfUOAnoNybux8m2CeqM60Xlbein6+fIjDitgIXUMVERRg6PB1kBt2qpTJ
fO8qhXVDxqt415243PMd0WKTveyrqlvvTI7/d6VuazdGUfL8WI1q4a4wcQz6zEmZVPUj0YLNiDSB
MmZphocjiOZRr6hElShTAooYD1MdlVNlqjOYEJMtboaRROZRRT1pkU8RY+1RIrnt3SJ99kCUbECc
yTPbYRhKoiklakvCyNXQePKB9Itsi8WtyzcDErBkk6K+nNdz6tKQb9Bx4WQaM+1l9uiH6TPvlqkQ
/4sU3mpvpdNVj5DtrQMWKtZQ4vAsCEEK0GUSFD+0ykqgZdwJpHfZUx3pxX4MUckRIaEHWZO+E0Pk
nYYY8Pf8IRqTYDEhA2ipvmNCzM8jUMLrPlpU1aCY/N5g6+uNpWJ2yeGyKL+uoQcy64+rMX4r4IDv
iswGVmjH9nxqav0DplC5NcC/wRPueRDmwS32yzywDRNCK5WOJGJqYK+J3nCkOBTV43VR64SMyxdU
hMleYJ9f90RvHNgKncu456UkchoQvZbLM9k1OPYy3nOTwscHxpTdu1o1H4BWbAQzIky+Y9UF9BZa
NHMJRRQ1MQ81q+J4EedEyxd96h0NDpWbWuGtz/qccCVZhb7RMmOYG1Y3MXRyqy37bmXyvXWRPuP4
cY8uOo5nNCHupSFJFimjQbtJzdDYg0zk01hQn3qPAHU1n8qVxLu+pizkNcKE6B27oh++tUqTA5Rp
WXNiM3MvNbuBsKUCgGRes2rgbAR2zHAfwyCS9qZBtOosw03sXZjqy6whA7BnJfs4afVeU29zZi0A
AynzsT2WKxt9DWObEl5u63aBDh33W2wVJOvRUYKKqPIE0ydqkvxoVF25iQfD5SaI6tjSEPCTUgfC
DQCVlbyO+wRFuhlkWH7gBHgkitnErX2sukOcPGLC1kCjsFrJ5Rmx1Fk7z7Ctn6fWGG3kFKescZwk
fEXprPM0sjYtcauBLBs9sAzyLrDgjoFEL32bjFyh2QmLFQi5JjAhfgU9dxg4ntqgM2Q3uJFVFAYu
LOx9OPcC2DVrjxKxegweL30mBdfcK3v8PfBgIsDc50aoqy+e1ncHAtc4j5b90c3gOVDqym1KfsxW
eJFyxkjgaCDSfFDSlCocr/9ZmM73iWoMhNhPDGGmMtmai4t59pKZUMlaHCuc4hd59ujUjVgx+n8v
AYYE0CZveZ/vGqlGO9z0yjqORB10qlEdTTSyOdtitB1t80Wxyt7XQbvscT0TqpfE+V0NUHYPacS7
U4Wr3SS4GcuA+I6p+r7Iog2pNjP3YEPtRT2NUyJg3y4CGNtjj6bJMpstSlhfJ5CRJgLuMEayDL5K
P6XIq3lEUlIQtEjNToqhVj3frZzEL7KGRhbYcrrgGKYT4Rt0GlRC2oda+JXQb1uhi/2A5HNfOh1S
k9IltBzOZr/qNTHpOWF4I82vwzRAAZrZfPKG9U84Q3hV6wNxrWqGAHBrJlLE+wFjswRaJ0Lp4rKA
P++Hdg9fJuAs3vSghb3GeW+nNHZ9FyHtW2XZBHwnkXNCT7/SAjxzJLgYNba7usX2zzVwsikJuqbr
Lpg4wN5Pzd7ryTON0nUHyQMivNEjJ2TtaZ8wMmcdvID8ekiNMfcrzYZPyuGayHMcnBKUAfjEpFJf
TLffVSkwdmXCWYTgIMZFzvvFwiEvLcRxZ5islUX6SyNGMfVpy3uqYydJyYzuc7fb6XXfkYwZPtMv
ypAPw5fUVTJlaXtpD4IJJszStiQhNGrUFb0ZvD8eeNFzXtfoW5Q7GqAkrVUQaYweR0sF//poqe7G
iQTrm2mzfKOI7pdBjMnI0PRya1XxhXdZPwgSWydLbn997P0Io/5UGKGPdN2Fh2sxlNfMLyds0AER
WS9qviOfjvVGH+RZF/XIA9yGc0LH0fJ8Mghp8PWZc0XmNQRmNbp16AwBm1bzfkcs+ixgpXZa/p6l
sw97ail2vxZqZLjwDvD3oLq661WSBDPW1MGBIZz3V+HENvfrK/BTZYg2A3Qwn8TojT7Hl+ktefOW
gMOS7yRQ02MRkjjxQaguirg84Kr5nb7xC6fo4xsyzLeYEID9QgPxpXIqGg44pp3lLCg1/WRWiZJB
ZiGrVdqI504pSThpY86DljtcfGw7ZJpAJo9JxdrEGAWDMMvBps81jraWff3X18P4qTzhgljIVSzY
FXCEvxbl1Yg53zV7bJNCmPtetuK9NGreqaEbGJr5kclhGwwsL1Kcat25pHfra2DAjpXGQTvhS3CU
KfauTsb5pFN5tklFfzSfeutg6ol3WjDWINeTSCLwr2itQLFZ0DVZlY2RwnVtOiK8NkzVfEY/R/KT
xz+2rqI5l/iH2YBDoDR3apKkTx+7YlGonotTK0Os8OtroX0WXny/VwhDIPPYtgWE+svDEfUDWSLE
ZO46m2wvi6EITpQ0CgbDfKgTRwFlW0G/TLGTWw15dlHT/UaA91OdDTodZZrFTUEz85MRppvsATeB
luw86u2tpUQY+c3hd8vATx0LPoVGBbJpLAEOGpPPdTa+GglVpUx2tsnh+SPMq2A6G9Rk2Ue+vYQ3
TSnFAzm48uHX11j/+RpzREFE7aKd0MCGffnsSctMRj5DvDNbMsF2uVl6pwpQ2yfBcOOArcqajp5i
eXcMKO4yb6rflcoa1t0kLSKIyiJOlvUW3WSNm9FYR1igNyYE5R3nbyKhy6J9JQ4q7E6UsKVw/fjr
/z3F/d0Ud+mt/nCjV8/d839873SfPwsEGNu3ktjKz2Pc7z/zZ6faVf9gHaf5913vYC7S+u/ESsW1
/rDpXCPFo9FpYwjk//pLQ8Fq9dfcVgVRSZuLLgicIDB3/0xjmrWXR/zHjZDFH0CeR4ucqS2wrWVZ
/KHV5Oll4Yalm+8wnj0OgCU5cGXlmu7XA/PQ60Yqu0Lt6wdXaA9MTpY2y0SEjdyTjOWuZ6XWT4xB
TCdt7s0Lk9E68WiHbJtJZRKo1EXQSa95n0Jpr0o6HyvsSOqpEuXVE9J79UpB/7tFSN6vDJgYQeUm
cI+VYqnfnKuUqe3FMCerzO3EAevKwG/Dw2/ggF63iq6v8Ec3e7VrFjfwkZMpU8HOBA6fjyfkvc2X
VhtaHFMGJ9Cmob9hFc6CBdd+EmNN8U1FuwR2bG2Bat/bpmBWNQz51hF5fNapiXZIDf4mVS2SC81u
m7Wl2PUFk3bU3vkd0FuqSmaUU43oTDjyuexRQkPgJPrZrMaXpPCiQzaYs294MyCQvIbB1Q7qGse4
sx2KifQsM2dPMYxXMBnGxuzBz5PfQ6ql0z/rYFoCAC371MvEhrBMQoxnEo9JqYdZDSVyIGb+StTt
pvvQMirHcGGX90o97irDG/yRyv3Kq/T8oZNWdW/JdCO84XLWOnGVseajO3SbHviakxE30udnTUW+
2Vp3pRrUJLk99HOZEGlPMqYBqpuWDn5hv4pkc10bSnito8U5mNk0w7EX1kd5U5+CTEvOmzIfHhCd
kuVCUMfdKAzs62XZEyhdkmAXSw9c/0DAXc3x8tJZWtNkCrHi5rq0dp3hVo9OkjKGTh2Z3xVZYR2A
BXtbVKXauUmGPcRnLacfFKlVc+rUurtC0Eo6WOLpDOk/qu1Wr6hC2qVtNiOn2dfK3FO642Cs/STP
OIFopUjO6XrRXEKfxPjYSZ8cncTG1Ue3wdITQjFJJ7x2DSpsQpjLa42Ul3PDHsuDyfn/NBrH9KnC
o0tKq+Yk0YaYSW0j6DqsqZXGC86tCTmoWVT4PdaNNWFW3D/I4TuDfDsoKjCdVk1NTGitGvndBP36
pemJmVQMo0+DCJnXLmowxTSxHGGYcK5mlrnoBmhN30hiBfdjx6909B5FKQiE6UKPeDStPpyynUW/
JvXrKZqu6ObxNwqQLleQD0p2F8vOAmPiPlRuzi/UOial6C4o9ifJcXzsBInavH8kKjAj88eRJmOI
GdX2nRh6N0ceDsi12b4mNYcUrTeqN8BY40XYo5D++MvSMK1cUgk0fn1OO/gympdmp9XQzjTC2L00
R55BkwAeuLixuS+sor9pU3MISnui2ZssX5zjNiMLxru3zij4D/NlPm6Ro7t4GstprQIw26aDmT59
PGmpRbS1P0cePS1t4rie4PlYu1ByjkO1eApiIjQDa67zO5MW1/1QKJy7OmE6l41F/VpmdLi0kY4e
Gyu2hagHR1ZJbmrf04VW4PcCcAkHjEyD6F4/yoRCLe2jq9nTge1WvwrV1L0aoHuvY55I9I6eFT55
+nKYtwR7Nvnb/CJJU6hxCHna5FGsXH8camc7La/rqPbIbSRR6ONuiUGU1zhRaRq2WVhAQ+ukG5Qp
V26ikjjVgLmHvu0ScLSyI359vxAAHHCz/jzzj8Rlvo+sI9DrMgnadD5vi/hc1tMFVJQbOtilL63y
qUhcP0KWHHjumd71R3WILmIAbn4O/Qsyzbs1eAd8pbQWFTIJdedqbI2NIeMtbdq7qGntlaWO7qlN
cptfhcjeqPb0akI6qxflVcc+RpvAKPstaET7yqzS2xbH77ktWcMzelQrG31CoDmFGSRiOkfXvxpG
cFFhuTcKJ7zQOmU8aiOhCm4ZTZzJXTj+dpktwaPSXE9VRrpexUQGbD/ALdqQMT1x7bWIaM3U+ltN
jN2hjpPqkM4LhEMX6GV161ujddC9rUtEV3RWZG8c9ToKH5VIf6BV9g2HrPDnohUbxMOdLyYSjBVh
IDQmDGBpbekyqGybmROqR5AE6fwqpBXoRB371hy3G8Yb10XaV3vPybYGpEP4OTM3OLG1zVhTc6XD
lFETaLf2RAKw49UEi0ziRMURvBtYhFeq21fERJN6CL50X0UzqLGyfKyRwPgjNsLTKVOdfcODv00n
Mu8sGT6qGt0a5MpQ3KZ3Y6quqsR13hLdSXYmDZMnx1aYtWTZTae16fM0KRCLUiRTiVG7gdqTPxe2
Xrc3vdCE4ULC2QoMCvFA6WwggcJQHTCY0Gmj1qJ9JT01REXjTudj3AwEtJNP3+G40tXJB3aCylDq
xWmp2ec5a/4ljxWiGzvULjBqmOuBNj2CHbx5u6zIqpXZKsS2anr11mKrYJqhn0wC9LVRVc99Xuqr
2oV1lWrygbgVSQIsu72n19ZWsftv6OceiUjbqlMd3jKXmHxI0pK245Ch87CUM5rmt+FUQNjjNfTT
pIgeYMUQvNUaqw6F8+mAjnPNIcF9xRUvrxwr0W6zqV7OEDh3gta0p/2AW9jypU5CVxDJ9DZdRixg
6MVbGzrpW9c0+R4pEel1URuuSqnIDXv6sMlafjYSxpokAfXcIQvwElDyuIrimpOVoVj+UDXueSWr
4amAVPU0MN8/J3ewDCxOWD4RrPMq5y1iJe+S3iHWwqopioXrLaLx6FSOXabtWz3UyPtsZ/tc98iF
caNaqLwS0V1HcvXRhr8SZIY+1tzEUsXuHilridvy1LEakyemIMKnrK1qSTMb6P2OfXleom/YQxcO
12FtiXXY1uGdVyfd1QD6L10D9ELd3sHrPu8i1zrhpJBtNbWs18mIlIuuf0n0ZDO+F0LXjxp+2NuB
FJ9dFTv1PYQsEGKshato9uJgcAiVUUyg46ozg5niFCakVPZqyQJWaXq9K0N05lXTpUEaTuGmTDSX
Pyuvt4zUXpw2d/22CYdjRqjzWRMWzSY3iFOtdTIL+yELA84MZ2MJuUdRtrRd7IAMoce0achlIQgR
Z/BQN8GsZZqfYFzcCFOlz9Zk5hZQ4dmIV2fbMCL19Z7QHytv5cWcccbLJCBGOD7ucRrq/LpOW+Id
jUx5ZFp3jp2rfaOZwwHEnrqNB5hp0+cEaeAQps/XJESON6Q9IKPWfVygV+yg5ZFhXQ8/rp/8Fk3X
nVGN23EYo1VrzNcTJe05gRqa37luup0KbWsPSRvkWrPG1R+94WtCSMeWJ+HbrCUo+PUI0W2fSK1l
1NaGJ0MdniZRfUX4BhGnoZuewE0bD2HKdKVbpQCsNChq85WXsbpqB6eHfy7X6aJzq7aZAHVziVG9
XvEKU8H6fGGiiHGfKhFbQlSrqp95oHwJRwZ0iZiQ8+98anFUyYI0Epm1ntpUgvshKse3MEenZD7I
nq6QsKFzQiiScHvizB2k6ZPHV+pMNMT9KMxLFGeSVCh6ozTxhmsGtfNam+b2PEqtcpNKyzzrrPmh
no1kPVf2VeKBkErnrruKvYIQFlSdRyhC1ks7loB09WJ+0VqtOxuEo2wSTb410aSvB0uXZ66UoNdc
x9ybI9UPUr32whty/XQAbnIVcVRZ4zU1VpPiPOFAWihXffo8dNEUJAoke/b7cC8U8oqiFFpSVrf0
uWUyEsvuwpQNK5SfnZlsaQ7ewBUafSszD7PBQZtO06tDX9I3a9Gck5gZ5KVJTKHekp+SePspmu1i
nWofgUVT072o5tC9wqtIT4ehaDnHt5jh7MQ6aVLvWpW9p/o1ZxllmTBnJ/McooidZ3M6NZNGuawI
J7jP0WSetbH4RgEKGaik8VvR/5qtw1SEtOuK+FstBLu+UotXR9rLmsUYeIN1UG4aKF6PHF/sNVbD
8Yqw+DngDHRlkChwNFJ4qj5h38ZeNb165UzkFY9YVO7sfugP2KqL0zmXLoTGqcuPWVE7VsDUKX4p
6lYl9DlNGI1pMVuBSmMdL03ilpwDyJp+dSOVhYOAbu0q6SMX94tTPc6GKF5mlPSk3YWGyUQKk2UR
9OpQ3BQc+teWNruHsGR61LIwrl1tPkmmsPAr/HBs0HN2ntAHe9Qgbqzs2jEy36LnEjQIG0ufoQiP
UMShJC1d3NJF4nU3cGuaKFx3ZV3MBsMK9sF5Io1rmHFSG22HGLVu5TtzKrFzDKK2mxplzqgUb9k4
E3g2heSj/j/2zmtLbuVK068yLwAteHObSIPMslmW5A1WkSzCu0DAPv18YJ/WsLKyq4a67gtJ60gU
IxEIROz492+M9jITHQ2LSLh3OFP2t1Es6zsj9eZ1NjRUtyBzKyuq3A0mv8k69dzwwA975OIXknAT
V1slLdx9bivR/7IU/8FuPkN9IK4A3/3P5P2rl6R8/ZOdCBF++X/8NzvR/pdn2BbySwAW3BL+ZCdq
ZPmpaP8tuIuLM8i/IR/T+dfiaoHxlIcAjrVj/BsCMpHhWKi2cczRkLygGv4bDGhBeP5EgHC2gsTH
3+MRXPBeZTeRaWBI5B4crJvJ21jTlZve/DEb/z9cQVBOLIyBOhcmDmrztyBTOHQ5JbU3Q3gzVtlM
xxONrmszpf+e8/9glOVB/4CykPyOI939OcBYp1W+VeOrtP6WaXbyICegrZPgXV71DNHNR0c9TqQ3
z98/fgpE/u96M3AC8Y12FlXu4nF1Ml0tRgZp1HObsZRS/KAlqZLrrA46rTeGtuiD3BlqER7UvAsP
Rqt2W65jJIqko7bD8G/YJbUQT3pMue4nc5uuhXSOusXVZA2QMFx6lJJbUkLVtSHHfqv1YXgP1aXD
qJnT62HK3BHVoZNetHbv+G5VfyPDi2Q4tyXZUOuDLhUk7eFdtIJKY68zxYmv8ppyO2s6dArc3C9s
0aX7WM2dC9Wd7a9K4ZQAM9YUX6mNYl/kUY7sWlXaTaxYBIlFRTcSHSfz9dxl3WXnFfNjIvlH3AV1
YKCGiObCOYQJ5bOrkEwNuFfsTL29xJlSPo7lZB4HXF92Sufkm8oQ6d4slvtrp5lbqOe4bo61duWq
WbHBzGOEHDP2d4YDzxwCg7x0iEreVLOrT6t+arUrfKr5HlIv8qOqi49h2g8/MBWdjj0t2BYlKj1r
p08ZL5lfh9IOv8ARF+m68PL5kdaFZZCipr0KMS6UgtaUv5TGHNHxp1gieDoJtNuRyv7Y9yp/0TLB
pAhdVZNF/HsB9uLbE94KBTbWl7kdGthhLedxaJUOntottQDRfo7f5akCI8F8la1iroZJdj/TeXw0
Z/3Vw+3464jtq292SvJFUl7tuRYxJSJutB2x3K+zrIRHZHozB2lD/nua17wEK5wlDUj+vmLkd6Sj
kx0Kz2qfcLF1fJQ9zkXhdvFVXQzhxrCEtqP6i4+UROk+Ko1+7YlabAdCAHeVrsOgg7gX+R6VOsy9
SYVKlbvRwZpMPaC7xwD6bPtNk8rdULiEAlhpf59Vc3cv65A/LLyWhUH8wBHn6gr7iTA7QOMl4kyp
uk1P5OCN6zGdsOLA/wpR62s45/iPo/JO97jBFFuAVwpvOmxa6HeYgN+ZXRgdJ1xT7tOSupMTP7Fu
gBbTXYzl5U4zRfg9dGCbskqU8FofvCr0s9hxupVJbMOKlFPzZooF8HM02f5IK/kw1aK5bBRHu9OK
ud/blPi3IbL3XVvHxq3DnedyMK2nsGjmI7ARxJDR6tWgixtb3zdCYgHbjfno4/cYfsflgFq4Hiq5
MpRO2VVT7P4y08z9pUSQZ1t4JRfCQRRCTIG2iRCVkF5J33WDy6wHldhb5iNUM3utzePPnOAEhET9
mEPjqNWAUncKuDTql3kUmQ8q9u0bnO00jD8US9u5yBd31mAOX1w97L+VcNuOKp6nQZ/oub02uxGf
WifpIQSZmvtDy1p5oOgtrgHDhxfB3e+q7CJEL9psPOSenJAft64CfwC4eKDNfWv02byNuOvC4RMl
iSTWcBR449+OaSyvx7axL7XRma5amKAXGZXhTmssgJZJ2vf1BNOHsmoOaCK7PXQdnQEabdm8cH2R
RwE6XK7g8GVcwOlurhOAwm0fDipaaFsWqziv4vtG9OlPa7bbQOvZhDKlaHcsDWs90irZ1lPdoj/h
sr4m/apdc6qYm041m4t8sBdD8KqJH2aoHwipwIUKPprYphJzQh8S6Hzg10YPulbNhwnw4IIkiMnP
LahjfmqXKredIvX2LhXDFoGMjWAq8vaL2wv67rHa1GqkkMedwWApbayofJfieUuVIDfqJMReoUjn
MRp32oZxqGwcevfIytTc8/tQMg8jRqA4ibrjLXEWzfehkZJtrM+OXCDcXZyqeK2yC3zDcWHmsug4
AQF6/aujlvNW5/5+oZdaiQiO/sDKVdKahLZK+y6dEj5I7iXhr9brQKvpwd8gC88Ov/+4XtrWPTiu
2OPmU+i4LjnDzTCn401LusumdzPgWtbw79BZoscg7YnV7yGTuc644cFI8EmF91qcbqT6Pctk++wA
b697zLHFCuq4skkWwV5ZR6mvt5F+Z5Zj+DU14+qpTwoUQx4WSOBr4SaZNXUJLyx84C4PJV+XHeyq
e3E9Q+5xEnPR0naptXbDTA3wnsvYPEV/7SEYw/EntpSN0Lzkys7G/kpTZOTh+VSNQYXFsw7bSCMi
HosQwrPdvjikrQbNzalsmlgww+ZAomgUK3W058CjnXOvja36BQHgfEzMlldXQ3L1LRItds6Am+pq
rjuGRSsXHsaZS5kmut6HW6M81Ik94Go18updY9YuK8cQ+y434p+exp/O8tS+L4RtXYQaNLDIbts1
+CXeBE2ouDuqUbHHMTd7wvjI25VlY997ja1sIFh5vitluYMqyZVmOexaT2tXSuqMt4PtKBtCcdBG
ea2xikN7vDXEZL6AKuabsmaBE+BMLBor2ndUU26ASMpX7vTdXm/V9gG/cqy6Ize6hQUY3ci08wBB
i96H+eXtElGXO1cY9hdJQYpbWKKHl/lA88JvudPvdPypb6XMZgLr1f61L0PlsYC7h0uLTLW1q9j/
vKdMjuGvSeXHjqYxbFWz1q6tJFceojBjkzGy6ZDCAt4o1ph8JabFPXp4zW8VtbOeURyaz71QzOfU
qqdrTip7Gzexsp6SRFkruG8GThhWV3OkiLsqLsoNYS7FhiTo8fr3rEvA/HXVuu6NvoSeliX+gaJN
LywBD6qpYpJoO9J6YbCo25EkzgungSheYha/LyaJBpxYXn8UqslHjEvzoSM64SZ0tWivFTEIye+1
PHMpPXqKSRIG942LmRjKa6cl1KHA7sbXTGgkKFLL7EZt0mJvT6P9xQvDHtN8FX2km3AYqrPJ65+b
+Sprga/oF6D/Gzy0gOqUxWyBmnYXK8l3kU3jNZvCtNfrsLzBpH9ekx+Cqn1q6+lJHSvLAs4dAPu6
qd06WuZd5h5IfAdh9IYwUmXbGXp2MLsCa/lhHm81WJMbWOojUEvL0e3EpdwRoaNAC58JYlrrmggT
fPFib8PZ1O9h0yJZCmEHXg0yLzW/JN3hAT1muYUGB/ye4EFygZGR5OYN9iswRfUx0pyvJrDeQxPa
i/cO2haCrEvloVXVSmDd0VMxmwY5Kj3bBgF7fJrSqumPtImVrt0eog6wSLmT0J+e1I7lVNQzZbWX
aN8x6ZuuTHqsGCgP6ncI03pHQiK0ELIQwkPc8mEmmqUfYILPR5E5zsEezGnjykkQ6av32HZNfQ0h
37MhC8IPZ6cDbJ6Pqj3yzSsGVud+yD88mEoTAWWHcX/ZoSLwocmat6lBSDq+zk0Y0C8xd5A5533q
hvZugKi/PNGNE48kc3hWfK3NiQ60lxT3+piBApJ4AfoFYZFcIilWhjXp3ybc5lPOhubeIGs5h1us
XERhf9uRbrSqzAb8NVVe3UY6W80svxgdqd95OoWXPEa2ziH9UdBFOAa4rhg2VR7puzBMkKhSl1wA
JCJxJcDG2VAhxod6tgiUxR9Fr5PKxy+hwIBb+UHi482o0z/Sx6FY6rZm78aEwjpz8jAgi/KFq0QB
u9WOieh9TcVbJUIotQWW/6KUhvBlaqCHTkCh1zizR6vMIDtBdaWyL62a9HWn5nnLGuHqqsNajR27
vMJK+aou44guD1RyO8mB0SuMzHeLQcO3qKPxnI1aTju/G/sN2QDVfW3aOr3LSG2w4tJj5Ap2fVvS
pfgCqZ5ABH0qvrb4Cv6oe8e+dzRhjuvcrbN910/zYeEa7IiE7gKQVGtcV1Fj3poujuhpZIv7OiJt
pC9gU/jjCPnWnm17MzoiBJGP4x1sinSLnSJXcpJ+DhE4Hy1N2Xz3xFxcaJ5iBDN0OE+QAxMZNCRx
Gs+yi7b8TnmvfR3t0r3SvA6iOqzF6tg3KdG2Oi3423CG2yfxtoUdT4dKuhDh9QKlIHCtEi9oNG+R
Frj13YzNZqCrNU83pibTY2kBlmGsIb7agvpqNRIncj25nvya5bFzyIgjfw4nZwFBy854UpcT0tYw
flNjNw5GrMcv4sQ1r2KcTZ9LCUV9lM1wyK2ovyCaMvsh0a7To9V4uRWpULckiRQ/i9aB7g17BaVo
Wul8IrVz0DLdvBSSlGub7DtYWn1pctdtzQ6Lemk+0jSEFB9aWrYkecfXlTK9Zr3jftErp6RrPLs+
2t6ZlIycNgId7xU1HnkoIi7ibtUhG1jbk2AnS/M0SOsefi2MGF4vp+1h4lYBmcWYV4OGBXtbz5iU
FQ9KnnwZkW1AUE9xs4NyucadgEuxVj8LIzVIOckx1UVO2XRri8p4V3l28VBlRXUp51zfCxFSSm1Q
M4SRQQR47XZKYLSDUgRcl2zlFWR0wWOFtdc6230ChSW0r+7cHbcYwneUJHzMDUVecijmt5SK6cuo
GdVj2mTNl7qrR2dXK9ZEXyPErGlHj4E4ZSLQ6fQosjyaBlZgmAsl47dM2Hq/6vBKOfR69xoNLjIK
4J3L0XNL/KGq+UdZE5sMYtmukbZez1WfV6sWAv1O4pznD7wqEiTrAV16U8trU3ej65RiiPSvPCUZ
ybWaKxHZod+KVL/j+/+5ZB+tOs40b9Vhi0schJwPhEB3t5kKyGBGefw0itbg4HK0jVYW4bGtcUw3
lPqbSfPhmzmN93Ont+bWsWmH44agYas/s7MTlOfzqeX3MHAHSQZEI+4sNW8LP7TbLboodTv3iwyG
FR+gzDV3JO45l3pmT2wuMDIwaPK4m6Z69N2aFk8ZdkLaikpEd210HrjqcJ5EXvEtxMFpXUfeszma
w4VKv2rH30LXcmzkvZmYPwmfFPAj5PQ9mkMsSrPBBfk1pvTKQzW268Wi5K9cdwfzdBTgK0yKETrP
Th+bDwmig23aJXywwotXGGD0/hTb3tZSLJQ8sX7LHeSJDTm7GevZPjSN3a7kIO1NnZfhS+Vls5+L
wQ0WD7hrklpn2tSo2mlkU92OLe3EqB/Ku3JuIypc5VgUhdxLdyqOYaLYt06j0qlHpnWtxb3xS8Oa
Cy4CPV/RJdEhLOPuprQwqMmtzLqnye+VkT/NodJ9TfGxIoi23RVst5u+Nuo1pnvqMQw7O0B81PmV
zKrd1Bv5vWTHXXVjWW88r1d3Iu8eMAUkYgfa7sHAAn2HR+c3OjlOkEYxJxaF4IGNVAkKw+svKeUc
tDpFdN1GTUb9W5W/OgkYjz6r/m40af0VTUnXcAVo4uz7EpyoXmh1F14QMJCuQUsGFlurP3S6gjeg
4kFSvU5yERFcWDYNwYJ0Cq1tU2KQ6Lux8K7LSeQPJWESK2x6vF2ctBEpPF7xYOvt6ziC+6szpYpo
DLhqSAPpLBcHK8eMh6KKS1LT4/yjZem+SDxtw3UigNqWHvj+rS9OYT8VEbWxiZ1vQFWYExvl/mj1
pFuT7043M+V8hZgXdKP94nAFGVO6bEI9UkMtBCpgIqVztR+Q6ocLk/jdjd3QnFCzUtxEoRb0nhL+
ilFD3lqqoh/b0fvVjKbyFPHpPULbEfEaL/8GhpMYw3VLI3iFWo2YKG/sNnrSlGtbRnCBSxCAj4HQ
9ygo/oFYZaOTxp3mnV6UTEy97BWXaEYT/K5XAOOSumJNNjvu48UnioB3KLi7jIbmcUnSxdvqBHN1
RjJDyG8kwaaKrBVe5NYqKZCb5lGdrz9+sHNDwWrGEGvx2Gfre4tTq61dAz9qPFjsRg8jdig0B3vt
SsXb4xMm9ztZAU+FPxvWngRAM+IJXq1lFkQCg6FKnAUvs1xmgS2W1BwW76qJxmJX4UT3tyA5g0JN
0AxwOItI7pNBrQQeFLrGNpgyZlE3+TdbANlxJzU/eb5T9qq7DKXbtDAcLBrM04SGjM1/rhExBcUU
G+EqD+GRKERx7TMdRDMH/ritJ+gQWT7HV10+fmatuayKN72TZXwD9jhk9aVHc7JqiHisY+SabeAW
kP4ougAymuHx4/WyrIfTQRCpqC6m0PSKHP3tehlJSZ8kFLJASqBbZyBsFgGqEV7nujoH86SPWI+h
LawQQG0/Hvrc+jF029KREsBTX3paf7ZU8FgbtUg3EPIP2bRB5Clp9C9AsKOoeYPCigpsiiEAfTzs
uU8focNie8zj2hqtrz+HNVoPomjCsE6T5get6B9tD8gvslm1nsP6/Xi4cx+kwR6jmjgkuO9MMyKB
8bTiTgzXSuuh0Zsdl/9x0xBp9cku815ZwYIxUByg4rDYaNTTCZ3nf94l1p8IKX+vTYL/fhK0h/iq
zbUrIGWM6NxZfYnDBUwagOI/ftxzixYjWLzqTEN/H2uS0XvGJk+FhYrn5dHqKtD8iC3241HOTSqv
cGlfqTQ+Tw3BzDE0sdpm6/m9C2BASSvCm8aVZqb1J+/v3AOZMCQQ94PKE279drlk8AjQDg5sqFBv
1vpQfbPd6tvHj/PZGCebWmJJ3eagFoGmy6vZFjvTLY4fD3F2cbD+NF4OywNx2tvn8LzUHYQO6ZeA
KxZCp+oH6Pk0yvoh+RIr7DDwGNWbiHyMNVxtde9i8P7Ja3v/6RkqfnHo4pekCBbq299gouo20GI1
QaThYigruSRdZc1ljgR2n9XeZ87P7+eV8fCmQ5lu4Q9pnGxuDdcqd6qNJihgl1/Arzs6MfmxH8/s
+7WIbZyL+w7QLrY+v9WAf3SGvQgWh8jyJkgQ+fltDZUMR7pLB/uAT5bimZF4CLzwzMUc9Z2qxyMi
a54mt0JR5EJSUdoLQo8fapE+ffxEZ14TUkG89nhX7FzmsnH/8UQ2gQjITJ0qmBMEBfkLYax+muFK
14SfKLFOnf1MDrY3Q52UK2BUNpbFDNX1HsB9aUarYnCkXI3QtTZNX86Pk0U9hi1oKNaNSSyZKprw
K3n1ykbOutykdH93eguMVggDALwwZ5IN3bQ+SGNU9njmzlc4ywHoNyUhvhHdIu5VcpPrONYd0ACM
10PVgWATgJZj6O1A/IEM+cmD/tZ8vj1nOcHp66l8AMRjnR52eY5PNdHszGkby2cPn8xrrXfvIKMn
L8XcOYcuh/Qr8vCrIJlti1oXzGS097ZNKrlFZ1Zr6szXu8ci5GKEoRBGD8UdYZ9X0MZn6PcZqpVs
AG9MDAdbvRSyXzRU/Ur0unNQUqXzRzxLA3rbw1pKV/cZJ10D4TmXmQmXIc28ENJUFa+9aPBnJxrX
JpUEDPdIJ6rAm1v1u0Pq7yeH1pm1hvsIikisRhYb8ZO1hvNcQ/UxMS+p0l72pIvteesjfGDyYldj
aAzBx4v7fcEDzxFDeMv0oL0Qi/F2cTeV2fdDXVSB50pzD95K+DsSw0vbqOUudCN5GQO9PpgJApuP
Rz7z+VLNoXokhQ0XI2eZij8+K3h/vRJ3dhkAc01fenvQvjX0ex7wm01fPx7qzENC8GA3AuvgX6el
I31R7ptTR4hHL+iK9Eu8Ip0gyK9pKfaEviZw/mmwT+RyAtp/PPiZ51zyPu3Ff41J/i1O/OM5nSzq
gJ3KMoBhj4MBnLhojKB6pP/tbPc/Gia9Hwm1G98T/mdcr8g1ezujYEBtVGnkCeiu+zxN5bDWXWit
IjeMv16mlBsQpiBGcfsgkuPtSHWLQCZCHgavAKURBgOoVNMbkp5tdDn2z7+dQFM1eDA8izW6yKfH
FiqbujRx9Q6g1RiBUk/kIA8TPZ0WIVP712cyg1HaUBpYNLRPj68GbkhsdwVPppgPsaE8N7P7E8XY
QzTYn9Qgy7f8dg9kKK6lNo/G8XIa2lQYxBOVCkQMo843BlipV1kEFuQ9xMOyPwBTflaNnh/RoxT1
FgLcqdYYqrfjorzOgkbrcZGoX6oJpxuBkUyH/RpiLv3y718dhTdWclQdjHiyIq2We4cMnQwLr+4w
5X2AavYmsdVPhnlf2OBYp3I1xHed6uMUUIDFPSYJf3XQK7ryoCBt2dfEzG8+fpj3uwijaIg32ZmJ
9TpV1Y8K9vFpqmWBION1BdLj52n3yyntY9pIGurujMyr+mSX1Bd3hNNVsmwcuC2i0LZPP7WwmKXH
tS8LPHypFxIuMFxZZ9DjPbr0c0kTu50IQF8plZmRdIEPEG0v1dnJsYn2OX3k7UBZNE9Wc4dcNFtH
dU1xsJQFTYVsC1qc/ejpg41nSmt98uvPvhjXWy4/GkZqpy8GSgLJlSafLug0BOrJSw/KCM758Ys5
t+9Z8CoXb3wd1uDJGVaYDcdIVOVBSdI64sc+UDPtwXX+WigP0ZQ8Q2pb9iGy5U52PcvJjbJuSjai
sSYbSwnj/Wir4/bjp1m+idMXblMCuEQJ2IAdy5z+cV7Mqapju6ZkkIdaNK4Ox9RoYQrStvn3PjX/
vormzghNlCMD0jxJdW+Hc2VCeEDMJzpl4c9l7kRiHwsRPn/8VOc+HtIlCPlkBnmwk7kb26zU5oqP
J08s9zab8CnRQusnzZZqKyLL/THkdboHLWw/OarO7XkwYjEm4/B9f+kBOlVjw+wzMuJ0LJWUlzmN
tjWxLOl8z3v5ZLRzC55rD9bgJjfLdyBZzjM6do2bQx3V2a7AWfg46Kmy/ngyf5slnK4RJtHBn0cz
oDmf7Ktep4+dBeQeuN2gPiWxChMdxjHUfcRj9Oac4TFd0jS6SvY3DdrHayt3jF3swukkbtimsZzW
a60Ju02Ovm8bd1362e1WOzvzhN8uXyZWH6eFjwhbFTFVwWkzmrQJZPOiSa/yYZW1+8Rxn7sRdMKp
Y5oYpZE8ZUPf7kOv+hbD6JjtmkiUoTD3oEhoribysLyY5/h4Is98a/S0KUEdwmeX+vDt4s8dfkMy
Um4P5fyznjWyYWrIlGEOf2XCeeAjyvSZ6cCUhQ8be1wA4tMyRtcm/A5cSWkfaj9VAId1QapWO+Vl
gFoi3QCVy08qjDMfHeGTmk1Fw4n1rsTG82IaRVTxeCnBisQr+jqsHfoYAqG8PjWPjRiI49bKPvj7
Z9W0xW2DykZ7Z0BjKh50Q7etAu5q1409CFDp/AgaH63iLHqaXCv6+7qNARcYQMdhn63s7ZvkWxlk
azZVoKhR409aDyuhNORxaLwiKGwu0h8/4Zkzh/GooQwONorFky+wCIUZJxVTOy7W47kpsKxqqmZN
3KDznwzl4eTjEgMCzn9yINSOmcii5IqmeVV5a+UIU4SDpWPSadon29e5NWrwQS06hAXpPzlJeyhx
5QwyELRF99DF1atlNQ9oScUK9drR7VBF//00GogudEvTaZ+cfoDaSK9Nb+cymPUZjp8z3IlOrOtF
lP7xQGc2ZiB11SKwlDJE95b3+cepWs8DDLCQK2AeWc+YCezcuXn4eIglFuL05H4zxsma8JQ0S02y
3QII/drKTJL60Fqtdad3+L2TtInqN1KHlTWIet3i9vNYDcKBLESvtnNFBvjXwYbEBRAF7QgDjkDd
zeBOORkqUhzISI2PuofKupwQHoe1Wu5IuaItnbkTlv0RThuWS5MC6eGtpQm4uint+7vZKyBblVqb
bauiJbWob0IcLaCO3qS5SnVYJYujWyJu4tGJd5pop31uQdHsjbi46hXRB27mPSRV1vrMcLYtwIrE
KoYoGEBOLFbVMNcbrDstyMLZcFmZRuIPiCC3H0/vubXJKU7uBp1D+hQna9Nu2garItYmNOGXZpQv
Ln5QpqFsMY/cYG9Y/QefHTU3xR7wPQ2hk/GseCobI5rKQDbxgjld48W2H2T5SfH6vq2GdwddQ4A/
MIJ3hsrmmMWGGL0ygER+rOtEwBl0fzTZI03oKwgpfmfp3yJRfnJlMs6PC0rLjHK5Pi3IvLpoinqw
wESqaf4SjyoqIWEqR4Quar6BM8MdBwEyGrusb9ZEamk0t0s28kbv9xYsfysdlL2hdspWkzgKhhBD
WXD1jn4nHWwv/W5pPRf1ESpg5szR2pOaDfbizOtIw9EkM1vfna1mlcnUzFZyrqNNyu9Zy7x+RfOh
3aZuPu9qJMJbFF389ySD+XEr042jOPoTkQGfvYpze7pN1CjJY8AMhrZM2R97BDFgVoEtZBmo8mWi
HbqaBnWXYQPxyco6txf9Mc5pYdTXfZFX3lAGrpWrfgne4BdxvPn4czlX2iBM5raq02+zT+3I1Uav
q8YUZUDTyfWJkVxxGX+ushhOfTt9Ijo7Oxh4JXeWJRjq9BJhCzYjsi9K+Hd2wU103vVmvYUBCpda
Jp9M37mNwAb257RAsveu+M2nCS00LKoAj7ej3jq2r4XTc5WLV5nAWYjtT2byvZ3eYlTPLYkLLBQC
57RPM7d1zvxSp6UkA6Py0rWDO4thr4PFrytDwVesbqQ/1p5xl6hhHEwRooaoSsorN3KzrVeZ06OD
JAh5RhghYP/4TZ9btrxnAxgJ/JZo07fLdhjDVsliypyhqV8NL3qK9f4+N+CR/AfjODi4UFHai2Tu
7Thtr0xxDR8v4CZag+bIl3JShnXViU8O0nNlK+AUpA11+Tfn5Ds0BkwpQ7iXgUQzErdQXIfyKCrr
kLraTV41D0XufQJUnFvAfwx5erVPZzOHo6cWgTKMu6irXj0zh9xuH0TVf3LnMM6tX26kNMkoH7kL
n1yF5eCa9Tw6BduMPn3D2PvXQES93+cadjMa1n9KrSR+wY68SZpFa6BoCzNTQPrz+vbZBFR5DvHm
CDodxQKqNnRGsRT3eDpgK17muV+ErbsdncF9ci12zZVdthCmlHZcz9kCbVb6LxXX6Y2DsehYq9/S
qsOb2Ko3kpIvcXustif0/B1Orfc4A1oc9th9fbyazs2Ctyh1gThYt6cN2Dyv27ZEnxDM9byfUX6v
pGo+W7V1AWb6LJPpM9fJc694UWZBlHEAW0+nvU61aGoohoKk8bDhqDtc3Wduv2sjCvMQIxQ46R8/
4m/uxMk1HcYMwe06nwvXzJM3HSlTTpc0LwK7mD0/Hjr73oy13i+NybqIqxxzJ70gjt2EOflbLuAu
hk9FN0tMaDFNV4YB5vrHP+rMvFNsLBJoUly4TpxclDx7crGRNfJgcRHGKWSyr8qYsnEik/c5Fdoc
wIv8/vGYJxm1S1yFCSsB1GfZtZ13d99otOY67Pmi2zmEympE5hZCqrFtQ9HuiDg0VqwUmJNWvvEi
EfsTPRmUF6a2/viHvHce5YegC4eOoXHNMU+hQhVqhI2jC6YAZWrQGll0DYmRz0e41VifMTPOXqaw
kZFYtasIZf9GU0hQWyX4gt0OxqBupylUv8T4hfq6nNUvlMXlLh5YUiimMuz6PGsHJf91gozNlt1v
TDuNMZ5TzLVQShnEduNsxrhz1m50gdG+cZ9h9nbDZ4sIDbua+Tl2O++Qq85XFf+OTy7mZ84KjkwX
DTo+UIv14ds9HLgtzVucvgInz8b7GFpaMNpj8pxoWBV/PNfnhoJ4DdcANTrHxlIF/VFN0XRqmmI5
lrzKiNd14y5qvrHODl6cR88fj/X7vZ1+aQv6a3B75Rg8vf5jn5h3A3mdOIhZobuSNIwRe82mtgvr
ql+XBNtcaJUa3spRH651XYmOBKB5PqmN9Y7sRbH//YP+17Tzv+wbflRc9cV09xolVfmnGcPv3su/
UbF3lp2PZSJff/6fe/kiX9t3/78/LBzYI8BGqe0WIhyL9L9sOzVH/xdAwbKqCJmizGTz+se10yHe
1DK5QoG9Eov6b/8GzcUPAnSB9hPBxtRHf+XfYLy94i8javDzltunQ7o05e7JotZSgfFmZr262L12
3kavzRrZuVr3yfxkWV2dvZiKsNpt2UztZK6ljthh9JUqVL9HpTBLxa+QDDl8BBY+gshAyiYYuKG3
V7lV1Aiqqmy06u8WtyICShTbzlPDjzhdtFcHB53uLueWnr/Q6K7DHySsN/Z1ZCd4umC8T+RA7pu1
JYqbWFPlgJaHi3xWc0O3iuJSc6aGnxwVhTZd6IVBApLS9ksEzccf49sTBrdUQrcw2Vh6F7y+d0RN
BNgJ7cTYfQ2HqkybAM+/3Axys2+FA98jkniLziRXJr9yNUSR+Mm+c7IXMD5gLuQmmoGLx8a7BLA5
BWC2VTv5Sa/OyHB5r+j3QtnwdKVJt2Ic4Ddg8ygjE1WYqcx1eTuYBo6myPzwzjcO0ElKzNIrQqWF
do1nc8P/9vEcnbT14D5CRKBPgAmsCYSI39nbhURcdTFXaak/ujImEHMraRhgLykVAzUOSjZCE58w
u51I0gnjUUGKDndzaoj8qBuRvSixxkvURmv5r6qG7IqX3EtxUEwGfAPwvpqGyr7GZJ8/lcT4VhDI
ExUoMDCQEMa2JkXTaP1pKGucHz95tJP3z6MB0AD70vKD8sA5+/bRJGkkTt5V0yP2dBl+o1I0dn83
53NS/ZCqm+lEDGDcMz85eqlAwy6USisE51CB7wA2dLYmoy3NzW545LsQTAd2oajzDkY/s2bLhKSm
fmfSMOJ/arvE5qn1euAdSa+IGTBBlMk/8YVpTEURmUyFxAkAY1Ur71KUj7FHU4Ygm9/zEyXEonwC
9r89/Hi9NkUOWDQnH+qjd8i7NsymDVilPPSFg7x4W82Jk1/rsTv2mIG6ehyVn62o5ej+f0fg7yHh
ZKoA/QvYD+n17bSraRWasN2dh7bTWCFwXxe/0maWzA88UPQIm3BQqrElMdWYmPC8D8vspTBNlVka
xJjLW8du3TDdhtJ0+ztJ36S/E3nFnxoLvEPu5Fi29vU/ry2CysJUjrlbsvvAh1peR4Q6iqlX0kTj
PxCtev2dWhUVv8TKSOJ5Iulz2aU+XnKmZ7x7eAfIBhxZgySybPNvH97AN12J1HF6iOPJppqXXWbU
Pk4EIeIbfTbFtGliYdcuDoa6l8ZI73CqWFxdjBEj4yJulAsRFYp5FRYxwRIkDY3RDzXJ1QCvExPj
FQSy+U/y5Gdx938pO7OmunXsb38iV3kebr0nNlMIBE7CjSuEtGdbki1Pn/7/CNL1dui3kuqbQx2y
2bZlaWlprd/Q9mGrviM60syf/Mmxl20PATQJENTyPX/QR4Aw8XSrZIHJVIqwVOtc4y7qJPuuU4mD
0MeIOAY287E0OVE3wWbc5Us9sRgmCguQRRcrqPzqSEdT+ziXjqtvTHIB2+iTSObCyQ49zDUIQ0Vk
M5wRBxlYxKpgKorzUgNzTuUgqvA4JVHu7QMg89uXOezd8kn7TZ7tPX90Hfok6LWuqLHj/AHZxUW8
MQ+a/IJ65biXvT1vV1nS2Qh1zBAQj7k1xIV9EHXf+gARJ/yOHhOUbpcvYKq98QZNjM66t/0s0q+B
CkP1uEVQQNEpxa22GD4nC1Kep6xkbztuCCS0fZog/O4CW1DbIOMXp63i7rWgdDUtcPjGVf6EWAkf
eIf9N7TcizHrZBDvdW0HTXjKMK2Hou5EVg3HLhTu0BQ/i5i+D6MMH4+C5g3yYGjzHjfq2qJARc8e
Q/vQdb4Q0RnvHVxUriFS1ZLq45SP84TlbpYbZWy/nXVwn3WuJ88hygd5fGSuhIiToeyGMNquGeJy
TtLc8kOJ2S8Vi2o9z/lgFeVpLtslhIibzD4BdhKlDr72luZQcWZyzFa2mz2K8c4tVMGKLxnpii7h
p4ZGJT/G919aZdnwb3SGfC639fS3XlBWTlyEqim55e6Fs1hWhKVLFdQ6OgFPcVqkjn0qNXNqB9Cr
puscIoHlfV8ysO44giDaFOToJopZRHcVHI65AV3pWa441xrS9fQprLygTFKZJDmBK1JjUNRPUZ5l
1nbl+83ASFmrJGTfELVlEVxZXqaiBjNqZF+aOzTbYE0f5opAkB9QjAQ7uyNkmVsC8YfX2cHO8W2S
e1vUFWZJ3WhbQffVxXuK67XGKfYRXKqUO0XtmpF1Y12yg+wcJA74Eu7fAy4tZbLQQ/UpZlYBjsBO
54XHqpjNiKFqUfOjB1tqPXRtZEK+P6GXGe2SeeyZAFvHwR0VC9XyOfH+qAVChgyfrGDAROwlQ8bV
Gs7rfIdTmtfjIFbgBv84zWLGufOTikwC1RgIaxdWV8eF/1NK4DDyiMwk7bXdHDsrFE1EcwIEpZny
WuqnESmcsmO8rGLrT4XmlLKgAxaZWy5502J7CJlZXMHjn+QLIg1mgoUKftyEnI/F75qkNUMzTVR+
S7ZYfD64h6kbuOzu1/MoxRHshXSr4He4bfbhQx34GdqqWJKtfL0A/s1Y/Jo92TYkfGVUWebhsnF9
GwzNrFFIgERQTanDb9Cgd643BPWNZ6Nl+PBrqK33j/97kN8/F1arW99ELiIciMJ3VjG91CVWEwrL
Nm/loaW7LVwL1otRCAJnmPdJGry/qH6bRqbaMK5a5efOSVYYtHiATGv4KWmRvt4eJrzN+YgrOBki
P5B4GYTW2katcUZimS48azSCUv6SvI9gL1hBxLX3Zyrg9a14Sfcd0NOLVaMtyKJ5f7Xv0yNE/Yvx
Cf2SvzgA/zEPv4QrUqrH3HmTUCh8OKFqt/Yw8YvHzSp9PWJuXnhmeN8n0oZgOHfJQ5pvcUo1cB1s
BzBHToexMLf+PqDWNmNktOvRUPWjg2WjNlGdNzdATuuUU9Hir+dS96zpBMky60EM2KC/0FFx5QuO
RB3TZwji1jy8wj4u/DRwkjFf6E7mB4qhMT8aVHH4CGVBM0ydRsp6ftSIhOXlsctjvrdAJyD3LuqB
7uF4RTXWzJWyQqY4Ov0a8gRTN25nKb2aL2EH6Ll4JcqafX5y5Bbaj2RuVQx3QlKpR2B2yDMuHuCh
pd5aPJhlNFgLeHbKayr0Oepzs5w1+yu/q0GfV/GxJllcVvQhhmbpL1DntbEoaijNthOyybk1noEg
aD5fjHLgB0lj0Ny2UvPfFeB8+BzYsxPggMNJrrmd6jHjIDCriqs7Rd5PT0acGP1wTH/M3J8TQnl1
XDzpEmFihVFnfGjgGfMRtCOzZDiDPVDb8g0ZiYp4kzd9XwMIfD9MVGNTqOqoi6brxY/VH3zPww6q
YDhO3tuakbg/MGBDhjju9uQVcT+Pj9KDZhZejO+PviRoPnR7TyxbzRPV+TwEh3CzHaLcqHwzfM4i
zKyhYWGmOMdQBiI2aHc7dTTwCCsdy9Llh2KC83lZxgH/VzboHjwnvlt3CdJk5Rq2N55wFJ8IsUhh
Uk+BHphXphkqocni052hNyrhyp/zTG58B+Ib5Fqp8chprQvQsrilnDK4j+EzJu11DxYf3x6qm22N
yS+OYv5ccgTLEX4jVHphtrLnDSuRBnlxD1XxGvi3R4nt4Oq45iRWNajTBFdqbXjKbzPpWWZdztmA
cO9t4iHAVqBXwHZ3E9WZB2DGXyUc/sOSQZUrjuEskAned70FIiyNnCwOn/3cc3gcNsOElw+sd+Op
wq4120ZLn4FRUy6Cqu7+fSSrsSdV90q79KbLGV2NLPpcwyCzHhTJ9OCDHEd49Zl4y/yyZrExAhXA
bDONBIUoedxaZQawKclXyayTtp/FM6w65CJe/KUJm9swlAI9ZcBvw2hR/neqJTuwo3lNkBpUs7R2
ceNE6gmMGZzrL2BaqjzfZcHqFfhCRuQ28jWZykm63wbEZRXc7VpPbYK56TbUT5uvXb9PNbvDMqWj
4/TklIC5E+1oZjmaWO5u4pdWNOG4R11i2f96kvd3KUHHMTxB4K3msd7CTdNMJv4la26iCdm/Wbzl
0JpPdG/HGwwDzO/A0Fp8wgi28SPzdMAnJgpK5vMoMbOUc7LF7BZ+niNgrMyRWZVJa/7l15QlpyQS
JShz8k8DeUD4bMKplcPTwO00Sh1X2fGdLiJYHelsdz4vGv574p5n7A/5o9zafEZ/oErAD1jmLBK5
2cxv37Z4wTbvjfuqS+pMOBq8XShQCVuaZKoYnwBzYuvKaosAUnRC+5/r94BVN9p8s4wdm9lgNdIy
96hC5fv7Nm+NKyJSc9p60GUgeOZxpoYzXZZubtK4wl+4BkQbc1v6bcFZdGWZ11mAqQmpjGuKTPtu
XsycjLLNrUujhdy1+BxUDavx+D4gYJ5M0Kvj0KRY/uBY1VVBZR+vmD8frz4c6JGGIj4wg2Hf02cM
P3Z3izEkOa2F+1D0fchdR3m+sBpm4Oq3EsdZbqKZarO6plKae//z5c3B9T8Otuby9BshcEJpcP5b
NFXppbdm2rwPv0JjRXgy4w/ps/lLb+53UASqrD7dMvrXsG88/vvRoWfGzCDOSCX/PUfseun7nRSZ
73+KksjM7iQszEvVAFyYJL7yeWW/guOfH/v3EgKoeeZPDKIN9Ak8GQpavx9pswmEHn6W+YNBu4XP
ZeCYfBx9vwgMJ3YMfx3n/76gIZBTbqVmH/KuTYHhPwr2daFwTMXY+F4uqPk95zU7/jlaa9ber5X9
5wf8yMHkCYHrmZYQuAFgmB+bEUtT+XmHdML9r4gBNw0V6nQNaY8Fx8Uf4gm322xTn/WMbMe+1Z2J
5x5GSQ/WsOEy8Jfe2EfIqm2OUobjB32fxmTwsQ28JrY1R6sn75v3RTWT17HG0bTLiOt0RkteQeHr
lZWZYFjEHUirMDeCK6/UWJVKTvZHeCo0k9OF0LLuCPWSj7M+Mue2XKHvotmiRrNqxHuY/fOwfqgD
RYA9eQiq0+j0kPh+LIUsRWm5hfKs1xDoFhfOIa9x103smwDcKco6z2gVkAL9+bofooS5ro/VFlA+
GjCM4If5KvTaRyiOxa/o0DeY10y2aAYaZQjt5OlclbrE+rAYITMC8OX09Zd392HpcnmWAcVGmj9v
zLkPszfH/8eyl8J7JbizUHfBDOz9+/uW/h7LS8vpnRs211U/1EiWbUTtomwYlD8PxO/ryMxoQ6an
6UUAYTQ+LtwxLBEKqbvsB6rsXaBOvRRtth7wDh5IFdZYmUT3z5f874c3UAIiFqZjsPg+0imLqIDT
udrq1Q9nGgjH1QlROTkGatZM3zKmMvisNKPOhvi2maJnAhUOrwJE2+e/TIQPbW8zAGCAKH/SA/A4
dX1cRTl6WkEiRuulKFVEmriMhcnbsGwsBjDpM/1u4z0zrK6A2EqVHDBZaRf6oRUcGXed5ajugVJu
S4iTAV6g91ind8PLn8fMlKH/Y1uJ4H4DBYX87US0h7yPPAt8F2Nly215Wd4XI/7nZq3b7xnuAvGb
VNitTczvxrk3P0qR6/91sIAOAw3gbMvm4+Ev/6FsG0uXI+4Q9i9dE1i0hyoaIyTO02qP5MFeFtBS
GnJNRbetgo5an0LxEmNh1EJN8VwWNHJMU2k16XZXIux/BaZQ9O1faqxv6Lffx4tBgslouJo2RIwP
Zf3Fo1mQoLb/MmSwjdF2HsFF6TtyYrw3Ef9cJTdnRe3Ev/Vk5dS94npbrYcZ267zkKgGaAuaRBiu
Um7tKBZ38J1obGjUcJr7EGflreUonBjrcdeqVir+JGkN31qXGanXX5bpB1ACkQoKDwfg0HZgJ2C9
+SFiMDM7uLWTeI6CPjCJ1/u5B52khHzK2SKT1yGy9hY933M+/XbWEpwr+KdlHj12Bfamvy9o/2MU
hzFKn5NOigMtgUDyYVrUSz20WYFateCkpuTBQ1nbv8Gm2VuvvIFznUSdbWq2p7ZYVgQFNYZASAoS
8OfwPpcoQWFvi0Tqk7I0NfuYLgnTZPGBHianWgfm9fQDIk41VTlUku7hzdfb09aEpmVjc4bjLZSM
Pi+o7xLTVnlvSsUtMkt0qIKK7CQdNjuHhC6CwUPdCzoFf1UvpqOyl2+XT2JQMHMa95Q5aanRl+TO
S4sTWrMbRdDSWhjCjgZYMilnevC9fhuvlaoznKVRgEO4CR3mFgI0niD5ty7uMv9psidz2orinHbQ
JDlse3+ZGx9DOKMf2QBjTYJCX+Ejut/DuCh3EtE8bw5V2hxxajsSQzr3Vd+cPS1nAsX/Fo0MBxu6
Kfu2Qwfzv67ICW4o5tabv3mbNpNxRtCD8Per8BZOkhM27J6NWDm7ehzyGyxWI+bpn2/DdMp/i4og
RiGKsHGhQ4NgycecbEOmUVpo5T21fteOHqoUHN9+IsIsDWQJrItzUFnUl3cTXtlEHFEEPcWteHQB
+1LynBvOm26OfDNn74eFSm2Mp87s0AEcY8sudzLY8PRjEqG2VtEqwJzXz/AIZrEXNvOwnwqyi3NW
1aNZ+ROZ+ie43ZFxmKqVR+fvz0/8Ma7FSCdxDjdPzdN6wA0+pL1hVmBtPkSPHFFt+uOBUu565eLe
wrxFesL3LwpnNk3VhRyOHznaoibUhcJMadwDZzd7oN5mfunKktP/BXKwngmRkraYc5QNzGzcCAMK
JOs+m1vTrnfAYbE6I0eyjP78SL+/w4CoQRYP0YSw9sZR+RDYqLzI0V2s6bYYahPDtrdSmBhw/fu8
WrH2/4Il//9dL0BLETEHCIT/BXOLFupRYM307a/Cx4LNVpXaPWfrPlVDmf9PzVWsOJwY7C/PB47J
hhP+ITZ6c8Z0wWbp9r0wQZnU5ONRDcXt0A3SlAz+PKAftgrK/WAZABW5Rq/CEEA/jGhnj0VWge/9
YVe09H8dQdywNmU1hU05pfc5nnCgtltfuVEaqYaKedpsNg5QI/iu6LGagco//OW+3sEU/29XNhR1
QNDwdRBvIP8FTvr77LVtwl+EedZJba5dYEUULCbp11iZ6P5fMGvIG3f9kNMfT9I226j4p2OQj057
RcUFH9x819eC7t2169M/su/aLMjz/mKlvhP0t/hQ1g7SfJlLZP82gOiilI2MpN9J8HkaxRF84exw
aPexCmiXXntIaHnhXfK+bdYhBWXvU9a1jlxu6ryYEkAvegpLh75WBdjigmJxVLZ7NG8E8e5XkSmy
+LMixfnKvEyqrDh9QwI0R9H3cnH9NpozuFRiJeV9U8qZJ9ci2+wBwFG4cTXDTZks1NGtNzSmIGe9
16cEOQjvzRYxMr5pPYytg6vQoJKu3IcigtSd/rttJSl9FMiLvxWj3qpgbGAz47vJ2BRiIjnRHaQ+
jPDkQcS4hj602D9Q7QFfm5U5Jg7twNIHk9FUzSOujFXi3eJLlvjiXIWoANLQGSbFrrm+19KTeR08
uS9q3dI6p4sWgRRJEeuPMUawdJ/P+KNLYJ2Be5fIRETzIZehD00LPcRp67+AGTEbB3U82Li3/TgA
BPlSoiDq53vmOVn7sVDScapd61A4/NdK+2CIL4Nwmd1nJ1jWMb6l9ZmJzx0kjto9VN2AAFkqWPrL
uEMIlpT10PUr7xbjSHdDNcO26C5NO8prTgDXwF+z+bpOhnGAqdZUc0lHJIkV6QdM1eHk2804v4R2
W6/FPvMpmgJOjrpWfUXzMbY0OtVvO9uvaCJJO/PwOm45e1fHrmhCV1MJfauVAV4wtb61G01C9j41
IBhz2gHxV1N2VxAR0XGdlB22DrEo7yNuw60xPZtra0q+kPv38YPoEgv7uTJAPw9jivkhWI1i9VrO
2an0J+/iTQ26Vct0QTeqv48Qbd2B9Cxuo3KEwyH9SX3JmNQXKPD1Q8rqK14qJZqvuV32+yVxMDON
G2880bCgLeiCNY0BXvc1y7GbRXiNoxwmzn5R8HZtC+nRaPEPVV/qTxs+JvaByirC9CvetcxY1J0L
oR8QzBBXyrdybPuG8RAMwAg47+UXEwo++yKZMfwVhSR9FuXrm4RzUwhUxv2u2wdZImExuO0RIy6S
rXcJZ5hk3c6vuug485XnmJr6i1rwEuV4kb3KBLfpX8rNSRUcsTf4XbnZ8vr8cUZY/3uDcCXtGN1+
mWO3PNjuaF8igoVram9Z3jUKO9tRjUP3c6ii7DMN4JKywOglr7h3+NSkHeHcT25VlBhEdGBwh3a8
HyafphGhYD+si8aMx1DcgnaOd8i643L7tZzcZD2T6GtEO/3KOfRa4Fedl8i8p5MXxD/jMYjavZVZ
yhit9MHeN2LLy+TV1Lrb/ioYRgefx7jov9vVIK4XaCFXQ+iYGZoFJlVBtPVyoSR5Y0f1dAbBYF2W
+Da7+5jo9+rMs4cjBmLyBa0PYX2bhZx/SuTEdm7pbN//Q1Y52ZA+QtCvEU1KYQIdaDiK9XIZ6hyf
QtvB23l1UIICR4yv6uzh5gb0FeKFWqQ6ukK7V0HTYiXjBU/BvP6wdZbd+g7LZxr0uKc9bCNduLRT
tA/W3jv40djdCkwjvq0CIyJUBvSITRyKEIhZ73BUDrBI1J7/nQSwTz236U49R+HUtdvx84I2+ucB
+9F6V49j/iiLVX5Vi8B8Qi4ahz1HIfNecX8kNjF9Uxbegry4v8TzXeIORbPrtqn6XqH3ngLUaZ+6
HgqZEJMD09qPz8LFKlPD0LxE2Rr56ThcrqvNURPQEV9z0WxMM23B7M11fh3GaF6mDcL435VFWrKP
qbHh9VEN8g5HoPpIoIdBmpQbfhtOX9xxHOYINRfqEZE3cZo07k1ITYfflYd7Kb2Ox022G0rAwl/T
Srb5z5UBORVjpPWBUt76MCrMhVPlS1B3NerxdjEZ65lanCS1RAeRyCF5TLoxefEQh/hSqax/mbZp
+6mZ4Psp6t0bn/z9hFPML4liaoSYy83ddG2poX7e7L47eQ1UJmNn4N8Wq+2zly1EJLsqY3p6QR1e
4AGR7cTQVac60OqREorH/U/upWN33rEKveFbIzJ5l3QF8nlrkzy0rdqu8qGSKJ4TcmllYMXd+fZ4
qbQ/33VA8L8o8Ps/sG8lOLhynW591HUOoB/nT4436qtFRfO5nBe0bHuNlUYWtv6eFgcYSVpXyXmz
VHadZYX6vLlx8RjT/vqGbM74hQ0/v2CxRTebY42UCvDCapIsuAal6Hi7EQunfbytCJHZlHyOOED0
dzUwirt86YXccQCzj2qu5DcxahjcWbBt1yrx9RX1ADSFrbb/kntQOojZ7YKETh1f4B2S7yax4VU0
5SgeaGW9WplLqecattZWJru1XchW95EGlhBf14E3Rbi94DqK7UGTiOx6tkR+R6esubX8tXtqRvWd
v8lp1pfO09CSwVQ6qm6XpKLKGQinRDpbuM/ayvS8a4rZvuFErR9Ld5rkqXAbz98l6Oyh2d+r+JjY
OG9ctgUuX2DxIINNYBb3cbLhYotvZjKlrZd1qKhzcrhaLRkx1qE9j+paJhNgHWdRznzufNl+8hAP
/hx1SYmH1aKK/lAkQt1XeTm16NThZHTVlnVf4s7cBRQes8yxTtE0DNv9GndKFyeTetj7RC49Du+M
GjY89SV+9ZD1MYgmc9kFrc6mGzpe1bDztJN/maMNG4XebsJrqmKZs58dUsSrkRLG+BSUVPAVcUSJ
MQhJnPKO0/vFNCITHbgQmqovm7dm6J2vizQeyy7BDmlFH1THScIfVJimDYF+SFD9R3jOzZtEpQrZ
7KbeWX6yPJQeh9PULfzmM9pF1naaaRbgNRFJ177Gh2rpdvh/29FN1BBO99Shtn1Pd/KycsdyFzo4
bI3WugzVp2a1wmTzGP7OXto9vba2NsUQgcrUpxF5/Hjcrwhwo6yDoUnPeoiBqO00XuftwXd0U1zX
BQi7tO1o1e825Ha6FAv17YEySFVfdKUf9IccsNcN8mIenkVLuVzAfEHHPoztIqISC93mXOdKACnT
QbSm7rysX8LRHW+tIFmiXVth0ZFGPqYLu5W+65OD/u7rhKfq3lNidU99nzneARcaV7s7UrjC6nfg
K6n4zGlUhPer5fcRiZmOV3QfiKQjH+gxqF/KH+ikyzg8FKIRyIFIZ0kOdRs5UXEQrrEgwY1nCvUj
gLw2w7Us9r/n0/S8bUX+mBfiOU9EUKUcE9qHeY6qQxZnhluupU2QCBUQpmi7ala3uVVeqY8T6t07
IZEQTqGl4IDQtkH7oDpsrpQK11THpU98ncb2x5hneDDBjjKqyThJ1OwrO4x9kKrY2Gz8u2QovIeI
c7ralxP9OuYDEyal7DS/Or2oPyPSM8SHIYry66HvsAyXw5gf9JJP2ZnOf46udrsk57bHUheDjuZY
yyx46BC/PyRQ4K5wM7Bu3Hrxr1wB8KzPBwCICceivYtP1/dOR3hZLK7boFjAJrzHI1cOB+GE/S1l
unk8CzVnaTLM9rKTNQRoPxzwJ0mcNqNUS91Rn4eQhzusABUetkyVrxnYRWlsIqa9YlHO6bbW6pZd
ns0fXlGzLyvyC24hu2fXKY8aAeqd7kTxVJW580z3dDkCvMbv3E7aYySi6s6qbIUWf1h8tbv2sako
uOQc3I6Rm1Xf+tnFCzrA3OObZ2fqUrseNt2ZWqp4V1LsvMyEy0PnNiiFcpl2huD1qeJYcjnNTvkD
0nr0XGe587V2vBmhwg6QqZD92aPt/wSAwq1NTFvgQFW2vAkx+SNvJTiaSej/8OuWevratWbXxqDk
pZ9iqzw0YQmYDUBAH2Iv0uFkMqhyGaGEbz0N32iunB0uXVDV8XKqAowQB/elKFDHSt2Ge8BXLyqw
3OZ7d7QwmRPFKoJzG2o32nOEnxpk/tm+L1vRj//g1oRuZC2QjHhm40XkIrHiebqwRtzc4N9ZF6UM
3EeD/Tw6+MrqtESG5lMQLNWLxj6X7YGT57HXGYh2nLK9a+BX6kqsAINTlZPSXC+DFi+4JqJ9OtAq
nnDIaJYf47iyVliUnNO0oBP9OoE8mlJQVdOhqybvkmp3Duy9xO/uwlRnf6I2NGXHNiqwfsEOj7Ms
6ci4bzJpBQdLtpTW7W0Knsahab5FYsLdjoosLjKWtG/1HDkPIKTiBGQ3OVwajnPRnDBXHy+Jft2M
YVwBL1wuibHI3garv/WK2UF7IDMFr7W14YYqnHvyFFQxk2jnY94BbX865lMIHKbFZxoXMWQVzTF2
2mWrLF1yaq/Ltq/doPFNcnsHt3FOFRmafUzefhM75ei8WU+W7Vad/ynUHtSt2kGy8zv0t8jCvtmK
lwrfcdXVi31TF33YYzFmsTJFqjfMTfQuYsMN1n0BBinGg4amib/u0SjO2vpqjTNKOrtBcwATd80E
6QhHJLopiT4qLWT5Nc9rv8/3M0sFKAx8Gg+Jg2mROIwdc3K17qwLbbX/QlB1mYJDAYYdg6pAgpd6
yGwX/Aw+H1U5dntcuyy7uqu0qHkPWCYOpcayCdtlEDiL4vF/tlYSoSArhqpb94koluBroAIXi7y3
hrslDGhkbBLT3nadbBFXSPka+CWYT4M4YR1u0WvuZ/idnWhfbKw36QxJ+U2jr4YqaRfP62Zxss2q
OWSLIByPT7qgoBBfYw5kL7d2ldirv9P5gCvDCUFbl7fFllf11YuHvsvUYpcy6hXnEc3jbSn8Lxer
I4DLXps9eGOAT9ohpB5c4i6ttVx7sOTlSI7D2SGXRyGM6RFUi35fgyS/cQHkk7pjrX7a1gT/jTHG
W2mM2nUVdNInuuHlDli8bmb/kHeLXzYHMYOaTqgddH18vZH6YTpvoYxLZXnKEoFymC8T/4Cvteef
wG61T9i3NI8WCOkR4x3oY6mvWTsHEMPtq90Zz3iaTIWqD304JMV+UmCNl3RzJQCyLdTrWzPrMinz
CWuGYLqgl19eQxf0drUb6hscgdb2ILwWwP2UAOYTVvNQJcscnSUpHBounVj9dOnmujup0YaJssSY
W9MDn2p0pYyDD4JBbYZ6Ruzr/eht6/1QwjUnQbCwjI9GTohZJYLgpEJ/bPdZGy8v1pYtq0idfJbO
fVyXdbCfy677oWB3qhRHd44G3WZNnEZU5RQH0gkFK7wI6uk1txZTcSGjdrvdVhf5EabVlFnHVtMV
e9SuxKEb7zLcuf3Vhmc/9NG3ZoJyO+yizM37HQXFMuCEGq3DbRuHtt6jYanHr8BXgb6mSsCU2IHL
lVhSaccFG05x6zbn5N2mviQPxwdKY/86e3V0iDDkubTyAQ47/Q16mPAjRAv81l3Rt4s7LG7TyBqL
E+1BXky05FbqwY+4kKKR1U5TMHvZAJ0yN7Lks7ZsJJKLTRxDRyx3Ky977ydZnBwq8LE/LQDoFA8r
kV9bhOHhmcMlvqlR1SK3M9B4Ky/IYOD2+1FQvhAivfXkTX51389edgPVJX/NlcPIx/O2QDnIsAit
t63EvhRr4McYOb67WTUFjwARjYZM1PZE06ilJ1gHyb1D+TDaJ1U/nx2KFuV+Bt/8z+z5MAER+/Ev
Or+qoJio4EFmOVaUbmd/DdWAs2gEl6RQzUYjbNjWFJjBegsr0i33rh4msBNNRx8qKadkOmNtZay+
ug1KT57NC7ebNAbeyml4J7podY+gfMDK2R7UwH0+YQaK7yBtxTIdBVaWeAoMkqSgW4cbTwt9nbvO
hKJ0kIvoCJhVfJmXaIQ5NnY8JYjO6NlX+GgYhy7/k7RMxjugz9al5NTwbcM6S+hB17LEr2+KK9Dz
lEvutpYKQIqimwgP9QRJYu/ZbXnY5MLf5AGUCKC/rdhPHkoIAzqRbjYsu3kM1m8R0WK6WkaEAvaN
nOL7IVB4vIxWgH+OBS770mvd/sZrMvcqLpo6AuqdrW2qnCy5sqzCfVmbsr5cLDHcwbeoduD43e80
nzUGgQNmgLsyGHBYjma/XPd6XivM61SMyYLGPqsh/iKifVU5KH1gGDoHT2g+Csz7xqH2KAb0mFk1
onW+ldjvrGkLmPa2ByVs4x6NWidecS7NQ+xhg/bQOlXxBXMyNWM3xf48kZ/vC0/J2Ixb+AluOWVo
z+2zWxQDvK8SpGyeorH7zRva/qsaceoqyo7aI6yYXZzkE1O+Ud9ya7ZxThoWa2eRedwoTRd9oO7y
3OXaOquKRb1XZR19GvXYX46BpKWqovqaukB0YWV2/ETFuIyYBnn4ItzNOyy+PdxPanXPGBmOeEJP
8WyyNbsF/txR4omGIb4YvKIL91tikTjhprOcusCdmnv4ruUeS8Nhr5jq/k56gT6QvjhX3doX8Dtm
52uRrQv2iaOTikHbIJQC2P5xg9sp/JA9IizjY0y6f3L8zHnpYRF+tfmTAHdOBo7O2lda2/HNAlDz
JKaRVRfr75DMxjuh8elJEdmzHdbBdpfkVk1G4yCZzn6gOo4Zg7ePIwDG/PX1LF31T0WxYx8vHFQk
ii1buhRO/4TGu/9QIRzZ7nyq+mchOodmFmyZ2vN+rJrqvzrUgnqQemGDqlvMmGPaxtFXTrR9K+6V
P/R+gCFnIYnyQxwbfLmSMJjBFCxr1Up6DYDG+k/+Chx6Pc0uLVF37/U2cJkz5qhttWE6QJf9MSuX
OfgRdH6PMVaPfIOP2pKyRwtLxcCfFcGrBpEctS0Y1ypxENjdQ55wNtLG2F6xWqtDZS9nvS5UMdPQ
XYKj73dz/Bx2nQFkoaXeLA1xLCjsYE+eB9Z0b61hngNK9sHJQykjjQcZv8JmZtGEHug5gAOF6H/a
EpMSrMko60fwNcSM2SU9xzKvQXwLfI9objAHJW2QvMo3W36evHjkCFN6S6jUU48291TtAdPFnPvo
zJdLdVuhRqH7/TCHcegcbOHpQb7oepucFQOfXJTrbkYkjR1wEwWR4SIDjVThtIrkBk/ih7mdNHhM
L1Mk/9FWvqFfUmZxzb/BZ4zC5coaBw7MV9U6ZJg3LZiyRNPxz+253xFxdA1By9q0Dg0wjVblRwUE
SmXxaMP0/Nn2wrTqp3c8MMJVCvzAEBW+Br4/2SgL74qyokX3lxv4vTFrbgBQJVi0hFYplL2PWh8l
NpRRkJfRa/1+A+07SretE/xET1ZPX+wvnVLTev2PdiSXAk2D2AmZNCi04CP3l/RzKRXLGX0NS9XB
jjkZec+hAlz6v8GC+WouYB4L6SVYcSh6/N75bDP3/9g7sx25kWzL/krjvlMgjTPQt4F2+uwRHvOk
FyKkkDiPxtG+/i5KmSgpVC0h+7lQL6qUItydTpodO2fvtYu5j5xo/13jN9g4CdFcimY5Wn77Iv9D
c/hOc3h9g4yxTmTXJp+7H6kMBp3rH275X3AO/xfVWSlf5a8/8xfKwfM/MHvEbE84PMAj9Fx/oxw0
3/qAlhtEADZptJK2z/f3F8vBdD7Yi3mFR0cXpmUuITNMorv4v//LND/oYDdtH10haKgFwPB//vdP
gHz57v//L9LQrlm4O/nf/4Uw9Of7daGjklm5aJANJO6/yKzwAAurFr11sHOPAYSNaKItu2GnMN0f
86ix4cBXaBKrcZzfmOy5F3ZmcUj2DGO8BYKPEFzW2mvu5hxPyVg4K8wH905KU2bl1A4EBmm55zgf
5O1MLt59IW1GaP2QHIrIMT5WdYjBKHXTI7TfDTrA5tMg03Q/kcWW4LkaySWkhaA+45XUggR4jSBP
LBN3qCoAqZR5eQpdM9/1JlHelEmXlS2SwM9Dlu+0iI/GIOkVE9hdBIXmmGu4J+4RfxQzpzCfrqra
y3d17vkXs4yGlM7cJG4mrfcZa2b6pTEn9LKxgAyroTKbrXCNfGdUInomsds/G1p2bUwcj0Jh3FO3
V2vDoagsG9oiKx2Ny1dznqlHi9kJPGMoydgo2g5pgGGtjBStBnJIStc2T/odILz6jeFZszVbHLZN
0uY74kGyh8ZKHZQ3uZXu6mJK90yV8WlZI003dzaCjjT6p8pLQqqbeLzpqkR99udxfuZEad5EzDP3
9Ifbs2Om0w2qJ5xoFNNb2n39iVN086kw+2lNY8Pdkjw67Fwj42PAB11ZGaDvoRyZcGVW/6b5Jgwg
ew5Mvya0PTpY2DI3PQZxHIdVuZZ2eFlkdXHQPO1AIQpnvanUE3PhZtc0g/2VpFIOP2mX0Cu3xh22
yvAg0LheIzRUYrvAQ48xmxF54CrtTwyi0sdoTvwXtyHzJE2cmpacM97Vw9jc+6GVXCrd0S9HqdNf
6OmxPuHalxcp9MY7kk3qHSWSgPOJi3tvTzk5LhlInhs1u8llBIRuO7suLVat9txbhK0Gp7iu8Vgl
zGEZRuvXZES7xyrqCA5d8Gife2Q+5xAgyZ7pq3lyujrfIdil+eC5yXODA/dcRrV9QyGn9lNMxrWu
DeZJjPbi6qmiK/x78j5Vph8gisgPhdYf6jJcGqWl7Z1FU4uXEpLhZRNZ2QErcU0KaM5hsqBxuB2t
2L7K6/Ek4tHidmxaSL8dZXrUvcY9VQ4jhczACxq6rwyuvtjNVByiuWacMhf2oWpCskq92lvPbike
TSv7PI9mDWstssSL65X31WCqRynrmSNoqd9UseOU1IK4z2AL0DpddM7neDBsIxgxeb0yN0uv3Shr
qDZM0/9MdRHvyoEfilSSP3iJXgSDqbUbWgDFiRxiBCqmmRycnpY3NMHizjVlR9MF4eOqg1ffVeUh
Qr15rKh8S5wOQLDdosQylWY3IETyWzvM9848dmTCq/JA0UmBVPcZRa1vvnSVnxxc3GpbWnDNmng1
2rnllN7WUre+KFpagZmlcaCIPMetYGfPyFamB7estRsoZFXAF+pihYsz5pMcq6+1dtqOudOcmpaz
XOATfdqlxS6kq31JOZszsLkZiEB/1uC8YNY3jZtUxzdaggWRQT7qw7nUh/az2XGiDy19TTfc3dEF
nDag7iDdwlnwnjugNDXiEpUn1J9zhZVsjq6UrLKdNnXoc+bZdoN2mJyluMPrFSGl70lN5URZ9b23
Jrj0IVKzla5yEi3WhIfS09dkkq8YhumniJnD5VyGOG8N7TkVWeutoohDTpL77ooVQA/8tnSCXEue
aN3rh1zn+EZSabMSaVZ9yrExnsIq9m9smiAHKe2pIH9W626STstQ1JSBzZH81UGwsUt12PY68owu
qKlCzoNX6YFHhEO+wn/qbBj5+o8+u8ZZofR4IqgxuSjU8NEH0rFnR1QBB9CBMFUr4VYa0wuZOjgq
Z82/KHqrve7SsLlM9bHhHJrkzBqKelMZMtpCho7WSsT1xpaN+ZSNhdg7HZ+yDb1qG0+p+IILpL8c
0eW/WmazbC4MmZ/jIk8eAEEQuuwkmb81Uz/a0VilUTYTe6QZYXxtGMnizqPeH6JmutN7Ln0Z22o9
z129kZPwTjAjGUlNeRVfmW46cqMZI6osy2bEr/dqN0dmvyvp5B8yX9UPeY+qxqjTDZwKdZ0NprWp
B+wiYGF0RbNHKy0mUtPWaYAvGkMkjr4RZR85rWXrkXpwNRhstwmP+Akter1HLwhnI2ta/yUjQGpd
lKP+nIdtuGdlig9hJ9YzxNdr1afa5xod47FGi7plDiSvjKTMD7alYQnFI3iTz6P3EI1euEWorN/F
Q0IzcXAZ28zMC7dm7Lbndm4+lXRnPuuqZ/nv207RNZisaIdG3lgrZIsrIbWTXeqC3lzJCAOn38Jg
0lZG2SPLKLJEv+HE0LL3p2l039sUIqu0ZwQKG9DvbpqoyfdVzCO9mmo3y1ZKtrQT3dBrvgIIyA5D
HhMlPY3aRcI4knFucT0MZbbv7P6FnnK0Yq2lteMBDPmUdc4Lk9lX8Ndf3Vy9oMW+JYyBNoAaa16v
KQ4t3aJN2yT3oonqYx277v1QZ+IxS8fyM5Sl6akN+cGhdDRu9WTu2uxYR3yK/lg3shm6Xe5MjPcv
KbVoI9BZBdCxSUTVWTSLk/hiwsZOf2Xqveuma2bnWTrhV4KfTG+fDyNfHEojUW81JBNBWOk7PPO1
2hWcLy+TutGql5oFlNrLH3A/h9m2ycAZHT0tazkjpoLxrZmdADyWx75N3Bd7tpuPuhtG6XVIBMnJ
jW2jBWiu4nCXE+auyoB5Iv1ixLx2+ubFk9Qe7Cac7A1xyyHjHI3J+aEhGHNdavqMnKUqt4MjnySG
01U7RfkaNhN9tMh64vg27p2khsNRdP2ZfzltfVyYATPiY9JaFz0kRiQ9WkUEOHqFR6YG2p5a5KFU
cb6JUSYf2UEw3mtJhOQoN4KoNObzEEfNueXbPKoOJ3WcjK+L3frY+o62kpbW74xymmm+LuUWyvAe
NIbZnpLkkIVbpJJwR6qw2yM7swJ8jclOMiUkR9y6KVQs12mjRQdlAZFBORQe20Ikx05HXGNAEEWD
W1/EocMMHPvDx94kDI6+57xLmiGhNyj9DTKecNMmebUZQ6ue0PZnbGRhjWiAr3nf67VYdSQv7/Ca
6V+tnlZGUGc1o+cVrRLjzfFKx3uSel+68nNPUntmP4QN05iOZD1giH8dTf9ziPvTIU7Xzd8e4vLX
T68FEuwvZZd08+Htv//L+PYjf5/hrA9L3Ce2BA5eBm2cf53hPO+DhXvTZIEVaCcQZf/rDGd/IGvS
Xhi+OGnRa9Ic+fsMp38Q0Nl8hHgOdxytv39yhnvfceC3LC4NA7vCIoJ+3+NIjVpY0rS0va9pFAFJ
Snht71vy/odrcv29hfHTUfHng+LiZfPcb7HOrMsL6frnboMyUBuyOGkQTC3jHgASXexe966KEb/T
H5ooXNCfmii8Fr4f7JSYnehrfMsZ+MGIy3cBbGMww/1sVP6V7rTDJZp09H+g/a9rp2A//v2HM39B
XGNwX2B5to6D0sD7wrH/R+8vbiO7gTcQ7pO5JaQ+bKruAk1ihOILlZVNv3n0H4nzNsVWJ/mNYX+O
4XDnICMod41N0qc9DNa4IkuenizhH1A/J43qzW/1TyU9IdRL0t8x7vB3o2qTXeHMIgC+UR7pcxc3
eYYtKdfa7sHonPJITcxmEKJUC+cuOVsR1jc4vWW8mxu60Ekk4Xl1srgR4By+oPFVj3FmtY9uHV1C
TU02o5uXAcdcnWAJM7skEcLxgjg1+xsh++KrMlV1pcwxfRB6kq5KPcy3dhOXzAcKkryqctzrVYiH
STVi5w06NgaIeuwNCBryzpQn1+iqM1Ms1mU6wq96Hmn73FkUKq027hu4v2zBkw/s1tNE9Vl68Bcd
VUyoHVVMSH0zsiNQ/211KdqXJNP8MVtPcetK5mDzCPTjhWRje5YXcVmnW7ckIiYYQ+7zQI/xbLLg
F+WnvnXrlxRY0lPqZ+LWp+kZB6Mu/bfUg/61ghLiolwVc0VeGUE3Wyp5hgX4suNPWZx7doDYMr/S
c9QMAfVPdeFSMJxIShwfvVlhvwmTFs3Loj1NFWpRC9XFFbyO23hKdDoR6XwbA8PYSENvXyDdDdtq
0rutNziavZrApL21RRHv4jL+PLckDkWQBk6R7yHJNpQdFxvJxYnLML9s8oLTsim0GxMT44WuoFqs
5GRkCHYGXVtnSRrqkOXBNziJfeA8YeG5KOXGnJPsQk+j/i2STvcpM+Y036hIOeVG6xL/yCWQwLmc
z02XByMqj3OZ60zk3fxNN6eR4Yt1CjUOS1kWPfiSkUITcrLlXEwTG5kQs5SRQA6SlwNoYc7KrbtT
qrUWQoKOOHdH99JXbLkh/9j9aIa9uUalMCO2dJrbcMzFhRPLa3saR2Plea7Frc3TMzEqwYlsoa43
hi9T4Wpbu9W6y0yU6lMH5zPgm7U/1Uhzr5gt4R5XXXfb2J0WIHW/hRQCndtWzxoH/7NQsdiIWcmz
5iq1GX26BGXp9wEWtmE7F9ZNORZPhJhXYp9wxhksypYhnj+X1PxiFQ49nXanx7eQr2avFinVZjqs
s6jIIM8IIMTBnDeOuvBG8oQOua/j8A4oTnSdnHl664+ZHKEL0Xvt5RhxIcjB6WcaWfcWDKCoy2n3
TN4w3rtzF298gxoKTTLj+EAL8Qit7EZ3Vn7nleVuHDj0Pk+aBW0N9IBAvOPR4lgnuTZ7W5nKpLFg
O3Wgd7JRRbdDZi9ctjoZorPToGlcVbgfxusI8Q9leO00Mj75oTagF4a6Y7+IGkko5qQy1OIN0ENf
PKb9qNnbBjm/++ZO6F5QogMOO5I5i+/2LiNitmAW5cvsRcONe+cPRbJr9ZJluCpcez/oXf7ohrO2
wE5ESIho75hHfDiVvhrJk+5Xthb7O7szEfaIsLkwpsnei0LTOYDCKZ7X0MGNexFXUbqSzfKf3dAJ
7+aZ2HJHlIhiSqOst8gAzUOVY6JY9RYKkqzPrQOn+/LIfMjfdHDDy6BoQsQG6JiqU2NZCBbdwTW2
hiMrjsYJ0pXa7wLyAT0i0OeYM0AY+h8RjxZB02nlnZIQE1f4jHvmscNY3EymVX+xmDFc8EaSaJvB
lUHi5BdqDToqjzctpNEDwm//KrcT55XAQd6fiRprG0q3uNFGemFBhtetXBxz/J2tdcVXBLn5o6l3
03WepQ78RFVUd1ERI7GXlBEGi0fm9Dy3+frbVvefKvAPVSBgTJ864/+NZr5MPpMA9vozzfn7D/1d
CIoPFvBlUhaRDWCLdWimf+cya77+wQJW4tPhptuPvwZAwV/NfMv7gKAEJMRCpCDvdPHO/VUIWsYH
x19yO6loUHwxdv0nheB7eIfg0EDNhIEVHwRm2vfW1WaiYdTkkkFzbTH+DIaoQHHbAobYhbFeEkxS
xXNRXaSZoY0PyURK6FQTaUGLHS3rq5vQojbWs459a8JL4CgCetkerfQUCbzt+K1LhslIS2HW/3Cl
/01x+a7gE2BnrKUbS8wQtHTx/p17sh9pV6j2ZEb6dGvEOLXtMaUrP7j6edRmzEO/f0GIsj/XmLwk
QB/DtZh64Dn+ZXqmwb2oFzvZyXH8i6pztTTgmSWhhwQrVna6KVqzN1q9fvHHBoV40FsDeGHf6dEh
2hEz8kPoJlR4aiDheFXS+Vc70TnTtVcm9Parsp+umZ8b97kgEX5nhWV1SuWSvBwxZR9A+YWts2pa
fBfLgbHMttGILuakOcN0m+OvWwtKhNcOQrHEkoE8lADAcMB96IZpsYbSaeDhoh/hBQ7fSBMUnex7
Fh1tvpydRNy3eBcgrYDUwuXBio0+zyf2uauNc+vhTQ3cKJkjkHr+GG2oOqdrHVk5qepxJO5pFiaI
31zJZwNk17xoNLTZVUbexiSAQW5MW9QvYhgzFYBVbeKrKS54R/5smwd0GPH00DZ2TAOzQct3j5XJ
kOD+oRKcCcliv3fc2amfhdmX8bFrJfdfJHMFvwu55y1SBXFPGryYnnApTtpHUyziykQShk6XrJqq
A8UnU50B24IKQkfjpfN64G9pCPPuRLq4USfVUOogS0zj63AwsCugpCzitYUmK1ky7O3XdIzCx352
/McBxkS08kejLSDGOTcxnWoV6LLhIiUz/aQVyrQOossIM2HPWaQoNlxHk9IfVT4NRUhYI5VN16i7
WVV8rYOwhXGKYDjER6wfgv2fi+M3Scb3h/Th5CMdMNjbO80NFNvNZRyN6kZDHY+v6V9y+QawKPmn
7cxDmPvod1eQQUcXjZHIN8Bmo3XO6QXZ4b+Vzyu7r16jtLMvv0noNfbD8zjU+bVpZtGrQPmzx7lt
IXtGFPhaRtnwVJs6hFpDccuiLp2uh3HoluPDuMzR8jCbj2Jy7GljV67/yDBAdjciUZqztgeX22ZA
XrNEoBVOe8UWZ5NzYUdaSS5L35iIfGYL1qS5TrkjxedxsaOsErO2xq9zStvrhT8W6dd6GqfbpNCN
ezwIebKI0O1XKfC1BvQFjXvQmnw9eaY1zooOPN8tBVFebJRb1S9cGR4uF9Co2sECGUGG6WignmVo
T7ceS3y70ZTL6gg4Gw5qlut436gja7Qpst0zC6wwUYViurZMu1mkdvN0YZY9l96tel7FQRCiSHCV
mr+ZppTrwuEZfWNvt9WpZIbQ3qOY07RHrXdVc9GJVmuv58nnneSzyfKLJ332HxILS9It8g/w34XW
Yr1Do3tQA+kaCOALrmXbIRVBnoE9EoJ7xIWodQz2Ye7lEyKWkKenbtA+BN9u5GzS+OIqDWHU2hmW
h6JrLX4LRjbWUAQ04j7pNaxHCDZi5xl2dS+u0tBnofAiRn+fXTq459jxUka8ecFroh9Kpz2dxDb9
iLxyjDBL9FH3hlS5y57oNUojDqZQ2e1VVZR0tLAhaKG/cTkRthuRkefDWU1Pj7Jx+c67vDXOKZ35
6cnrwyb7YjOOQtoLxjAKN4U+CHFVsP8oxg89Q6MD/GEPlx3gNV0/xMJULXw9V1HikSX4EVEToYJJ
5J1LU/ef7aEPg0oZd1CXpzEwiqp/mKH8bbJOxmtujMXEE8UHExPW2gxDxPZFQtqPYRqzvY7dwt5r
SG6WDD+6g8lThEJFbq3adsp0VUEsLFlkKsRQnv4o7VoEZqF/1LDir7oyz6B2lt0qiccJG1Ymok+5
DN0vU2RCesHedQXp66IfOUhvsrydbpzKjT7ivio3BZsULh1p3npNWH40EJdvRalHIVzrAo1r57Yo
uTiGuDU4npWggUtXOMofRCrdla/LbquWE5w2TIQjIk7dDMVYX0FHoWVsDf2mpx1ww7Jef0z9Pr4b
rPx6dPUp3bXId7eQayY8dtjvwCEldxwj8weSZxmrtF1ZXpCtbazzrFHHXPMzqJVWshpgn9Pzd12W
vcGs7tl06ueSAId4nSpZbpn+VU9MEJdLizZu5Tl2XwYLH+VcO5O5Wixa6yh05VcISe0av4W1F0sw
MQdGcbYj6WKwo5U+r6aZcmAtWzGcGnSAOy+nuRCkMGIPbjyB5LYZu4VVvYN91a8BEdfPadbWI7vU
gIliDo1hMxduf246K7xDdO7sQKeBhsJHBaZdUx6BNo5z1kConliw5z1JbmCstcXXB0V5M8sWkZLA
hNn0c7qPIcDfA55Ub7qepyd0GurUQjX/q07/SarxY7/tZ+2UTX2CiIj/ATCDboDS4+eGFBo600ux
Mh6nrm730LToSY8mm5ClwYxO9aGCTJ63+9/XRe+aid9edYmrAeBlLPKTpWr6ofNmwUfAT2D7xyZn
FU0IXgUQ3AlqjN+/zs/CrO+fzkG6RLm8dC3fs/oHWgS99CPcriQ3sKbqLWt2OdUvNiDTfxhV++1D
uTq6LJcCGdXUu0tp8AxzGHb8owcbe1NVsXWQMf18LYF28vvP9WshC4CMaR+1uE7Q03ukUhP5bq1N
unM0IcqeS3QuOxtRciCRZJ7kEjf2j1/P4BxC6xlp0a+8PiKueWzzggkJk/rH71tQGevsGDYgkHEt
k5nL+/vXXC7XDxI3LufSASaZDmkSX977Yn3GoN75bWcdW4f5Nqp17HSUJSE7cDkJ9kCLLqkZaMXA
n3UtZfv4/Rv49Sb14FVxnfHALLS9d8CaqrQafYJucOx7+qzjqJmHyeC8///xKoREodAybIhf7+4a
FNUjB37pHKMOK/Gc0Nd1PYg4//xVOFBCy0MixoP37lWczhSNjQ/r6GNPWjsgVwMxodL4/av8m9sS
fZnJdIDTDsfNd1csg1oCAoEAQYHVbkeUFzfFMI8uBjxEyOcOQ7z6w5Hu1/WLNZ01bFG+mfzp3Qcr
kwF6fO5YR6J/nGej96Kj0gkJWvVEf25KSA5i5UjFLfL7j/rrygK9E34UcDsSzWk8/ryC+QLpjqpt
ccx6nu6wYp3sHET9KnW8P2B//s1H5ObArYllFYTd+8XSzceWlyrE8Vv7CBV1dVKyq19yixsmW05w
03LX/PPPh+IT0uPCoPsFrjjooONjJhlHlCntviwsE8UGyhsOOn980r9hfX5+1H26E5BALeZX3q9P
Wuy1ns56clSt9L0V6Qo28c2unt8SAYHUP83jEkIcZfI0UteN1FryPDTDhGlSkxaHi8p+zSMh30i/
MKk6VZnH117m0GD+/WX59Q5fkIuQgFiRltClZc34YeMqE3vEnBhyh2NhM1EKJgwGJkxoqyG1uNVS
n7L+9y9p/LoO+aibqSsZ5cHodZf39MNrRjn9ElCA3OKeRq07MVWoVx10uDevNdgy4zpc7neiYM5N
nzcvw2ArA7OYP902UjQIiKJeNVuqJHKPZiOP//FTj9MLSSdaTHJx9PeBjzqtX4UCxz5CdqDo1u30
oxFp5hHAdonYqAFF8/sr8suz5zBD42mglcMtar1/wSaRS9E/q+NghTAsGEosBumS23SqOY3/8xej
bwQ4EnIk28G7Bx10C334BjnAhFrxOi0z/0InvIf4D7iryR9e7Jevmk9GbKCFjGLZ8d5nYReZZtQy
1GeUZzYHyyjpuLN4EDkl/v5TvcvFojJyWC6X4sHmwzFsfncj52acTECYRiqIlsGJzhmuDzRPdgRi
kyssT3U60AmxIjrSMfyniROJa7arJl+2waqZbmOmaegaRw5LgTRU/aLctt3rNJ9ffLpe5hZIyXI8
bzIOxyAG5uuurPzqT0PcX28GG/6uTcPUt00m4e+ejqRklLIgFI5CzYCSELOeipFkmEif/3HVxfSX
e8CC3kRLDx3izw9iF4HXGRgeHluyoQ4e0VZY56sGiQZG/pNVTn/sHy671w8Lo8W2BgaUR9+FUK3/
8i2VqjCNprWto9NM1hc03gNmutB//NYQAUtOV6dRuf1QTZP4w0Mm3t8iFq9McCV6QpuRP5UQ6oYf
1x0rD7vEImD+iDItYw6hp56Tyd3sqN4UAXHI3ifHyDIL+Ys05NmPKp5As42SvehQAq6EYGyp9wVd
RJUt/ZqmdZeDBcohhfWQ+6glKS3d9fz+a9xWWslvGhMbhcFCpTAyz6xuYM1A71tur1xjM9ghiTLq
I6Yp7HnCkdO1DS+lD3A70/dDj8dGj3QmWlI/yZG/BHmKdEk3suIGi0t6bp1O22F+da6/Yy0qt8yW
yBr8SN/ZFrSl9TKQrt37q9hq64suQxQRvMdcjF5ikPSR21gWe4PZLJanJrE7et/6MFavaIvLimfG
IMiK+biRG29j62U0xYGjmYE/1UszdI6y+HqYIW5uXK1R1cGpaFHu/BbM0t4hRgN7faP4W9W4fxWf
A57jRfa01DVNzbMWw7Odv9ItJ+0vM6KWg/vMuC07RJ423YLMKGIseYBHLrIIAdkNdnW+EIEvsUXT
WNTZbaV09ou2B8mEGs+ZbiGaeReRQ2rErVsb8m2SOp9iNFNbfTGdsrcu28ZYWlFjztc86Qk/yEe3
X6Hs0JQkNMOCcSFS62Lgag50NHp6c0nWQUx2ajxZa/ogdK66hZK389CtmxtkGPzG3olxoingTodm
WsDvU0WaBmwHxa7lkz5ACyfOTSmuynGwu9sl20cyQUVwi47Wq8DJzi5iO42AmMMwtMAB1303EAlU
l/W4xpHFDaMi7qCyHDhICHdM3AtrCEG9xJO2BJpNxpCcqzanp+XVvVQ7NPH8WRAd3V5FvT619wa0
6XznJTY3GJm+jjhrScve8K0OoGfP3aciZ+FZOhV9MyhrwGRDGiEeaR9zNX31OxVee2qYrr+34EjL
480QOWHcW6mwX5MwjsONZMpb778/Vo5gbdGXZ2Z0zdR7Le2E1hvmR+PemIw42dPtpTcvOotlvHVs
7iKgI5zMYuIuof3KpWduprL/NCfVOGynhD7899GMAXEEqMJSSCAIpx9XudYrLsqlE9vSnidfh+PP
ZOh04L9tfy72+fY6pneFSwN7q0KZj5dsW3mAnU/ghXlMidhk0pDPFhfWCgcLZpIvouRGlg1vxNDp
nWzrXMjbUhnN9LEHv4f7IXcJr7v1Kn/qL9HSG4vBo8Tx3obJ/AURIrdsChXPupmNmi5wPFMbmzx/
GIPZjxkDxHg3aVdwr1hMczKe4M50nyjMsy5aYWldCLZ5MoASWIWhKujNa7mdHvNW0q2fc5qSWzpo
yqMlkVrhsdD1iVYbHfLOo0Gm+gHR7beN+D9z0j/OSXlqfqhZfvE8XeKw/4Lt9SfBnDC+/dTfg1L/
A8dMDg6MQyH5Usf8a1DqfsCHR7MCwzyz0G8z1L8Hpf4HEwS4zUwO3Rd6WDbdvwel5geLLhg0aDoP
i2X7nw1KDcEn+nH/1oEMAr116WHwBsEOv6sYzDjzcZGW+qlElRo3fYD6T1tDeUMA1hG8s8ksEzzM
bA51u500+kobp+7MLxNGEkl2VFIyZ8I1PqEm9atVY6bqiWw/y3o0fKqr9SiNT5Enoodi6t0giRz7
abCs7rKBFn2tCMsOt0mVIlOuYs29jJCkWMHgTH6902DM7Fsi0k5uOql9Mdk3eduZn7TRCucT06gJ
uIMjuosh9a3ywczC3r2QCvQkcltn7GEPYOl5S78NbwU+8tBBhuGnZL3PcmTDlwj3Wt0McB/0L2Nq
j8ya+qHQLjMzsZdaoHBr1LO2fUcsfOEEpiirjGjyMHkwoN6tIuZfKmiTlPaq5djyzW2r5s4hcOcg
XQAGYkrfcuryTeImUF/0Bn3ZQFt/l4rkfiaQ9hqrQJju+Sfm5eymWLWgryZ7PPYdrCvUgJvO0F6n
zMLQr8PCObBbsFGUvrkh+s/HOe4BCaJR2dgbxTHz1tBz+xIo1MQUs3eNA/jyhlO/8sNHRfLaXe3a
IZzLWXiHNuxMbQ3Z0M5PufwmD2nD9BkFdrzRyDwO8Pi7XIN6WDVI+Y6OX+UnfCEMwvtiTJbKBhVW
Ns/jqQMf6GGfqeONmzjqtilxLei7MGI6A9VyiX2lWyS6kWT5UZVrmkdDHFjhEvwEimyPeV481+DA
sFNITd2jmM4XYdLoJntIKl7+mLQASR4ioNJQU3r22EnbjOBRpNwxGwFacYgjGzgqkYF2YrxGUrXo
U5BPr2w79zeFtALR1NZZ2SGEGz0sN45fGgd617cegrCNz7g3yLJqTKEA4NO3KqzxseN35GZ10oPe
q5mohmwxbnIVDiQPefWq1Nx7EprXxMsdUAdd2jO8EzWqlZtUZwu9ICbCbGdhtD66WbktqUwfABGg
ozHcFWLuaBupqVsVw/wCSRbOlZuE23CY7+imy0PTxvFGkUF20SAPOtTka227sMEAQXQ8Jn9DboiX
TFeFNSVHi1bSdvSq5KTlszroDY+mgFf24M/iIzIxvPdExizsWC2wuhRtXul23dE2zfRAVfappZo4
tokVnRomE2uligVOM+8Yn0ErqvutBaInY8C4TkBWkfikITSvwRgEURx/sVXzTA5ViiyiquGa6Grl
W23mBbrljWu/n6MlVxNARDLDSEzVXZdocrWgMVaMGcIAaZhxzbtPTyl4m5bBY1cfEHj0XwCSER0Q
m1wcHrZ9U6NFc9kgy0h1+6ppDuVo3zVmfpt5yYUyQurSXg9Soe4Tp4N/Jf0jIv1buDgHDioLmXPe
RClXPwL35A3Wg2yanTdPl6nQJjTzPbrIOu82AwmI2IusR8dkbD+WhVyThPglt/R2JUqAOrR7+jvY
9Zce/NzA7xy5ahgrg7HwLq26aCFXYRzUCZjB7kM1gImf4dbUlgxH0VLREJELo4oRDHWPDBCF9Xt0
UJ+VCwijEbp/dFgucTAwMZtCMz3Hfpfue/oqa54K4was9s2Qyo0GAtVTVXmePCt9zZfVLOtDF15J
iu2kRhB9mwDAPFZ1Fwd8YZQ0sKsxEkICI/F7hazga9wVxh4DDEcU1PYrohLmwGZweUQ9a24ky/pN
Z441ZjbHP2Spexs67Q1jcH3LMuGdqpSgnEAS0frEugIaBo8MrE6zw7oveohzXdbtdL6orV41PRMt
O741p8m/bCcddYPWra20eJGRgC7h91eACUhMx7AypbW7UqW8JRSA1QWQQNjr6TY1MxJdtMp6ja3k
nJkxu0MTBjj+/F2Sdvd5mTlbUajwbszGy1pryGmE7PqArOXBjnDR5NrwKtX/sHcmy3EjWZd+IpRh
cMABs7ZeRACIkfMkcgMjJRHzPOPp+4My8zeJUkldZb3sRaVVWkoMBgZ3v/ee8x3nkxXqB703LZ7j
vvLzLJs2kT767dgcSivZEQsNPiKpxaWuhfVutJvPoBNNz2yWdq92+j32wpQHOGWSkePqPZn1iCtQ
M257pzpnbfRopfoCjGyBKLmiRNvKsxTnRTgjo1dhQhtjLa0U+9pujV0bJ9PtxK3LNxXeKrAKi/0X
VC2Dweg2huRVU8Di6XK4kPPgDXV6pDrufHOo9VNDROKmJluWsblTQjKbMxvSdL8corLbAzA7DjEk
VvjEBPA5SsWoUvHZzLItOWkSWoyAnPkXjk3hfm26UrEv50UVN1EuiPqTTX2R9THWp3EovSoxo7dq
ssSW/IHzFNfsCWP2oIlhXwTlBexpNtbEcTy96e4G+qB1LPPPw1TsHXv+lEBnB3MUAapMQU0KU8an
YTYOiE00X0SBrRM8bC6XRCYRIGAGdeViQ9NOJkhmf1YMMgT60HgOIPre0j1Kiw1a8aLy7HSlhBGB
ch0qAzzSsoksCIhM7eKx2M/keriaplV+seJt9LAIUHngGHNWF1ZgKA+RMq7b8xi6peUgmzQvR1Xq
j4g1iis1hKPmijkTIUJ2TLm3RaLYB3SgyxFk8IOY1OpNIYwKxmmONsI35Wjgw/6GkhOinIc9+6zu
DZ3zOVeGay2ShNGLsbttTSLnC0WhgFRu8jnqr9Ipfmobo/F7cgSOOKme7FZk9xMub11B/ELjcgBV
mOFqErbYj9ocvCbwcT10UM3BwIIELHqIdhYIPXTGVbrNU0ixcTs8wy1svUK1lQtgPOkj+k8ydIfW
frd6M3R7xvikyxnZa2nL+U7ibd2kvf1spMRZ53YuH6VcQIgGlrrVZZTcF2EBZWGkeerILN8YBlEf
E7G4o88NS3ChG7izmH/zXvPrhVQwXp58qZr0bSZ379ZxiuHJaAcP/Gd0makwrWbsoGhVKi3f2til
sKhWjcA42GSndlnKfdL3gjNCEV5oerbv0gDdsCkrjwFHeYs4Ajs+2Nn+Bo6TvV+kVT8pi7MvsZ3e
D1gpMUfGDqb4JY1BlnZf6tT+zOqc+QjXHZcaDlRrop0sjHe7ymlm10TkRZSjxQZBce12ujGQJa/T
fgEFoKO0MFDj6GZ9TjQA51nXzudcjM5+LLXJlVH9OQtzbdtPWaxdV9Wg3bFAtgjGeiOD9fMNvSeK
EF1FLlI2r1YpnmEIG6fQgjKUcRZ8VMfGgDlgZzaiBjEbd3lkaGtAkPUGHjna1EsXOpsgAgNI29yj
75X6urNSV5iwcQAejrKHAxfD1ikM/SqgUMEDNuKJD44Ro/qck8c2shFNR9s80OhLnho0Ej4YmxD2
KgdR7YKD1jYvhsfGWQ6WPn5hjGXt6koubs68zOthESBOKXUiQU1nwya5464dSS3vNuCpMOKWZbKZ
RP8ydKLb6gvYtqIKVuMI+YhNULP/peU+EgW2z6DqNujcsr2B0GBDhupwLNTRCxC3J5g2kAlZzS6r
LPsUR1C6kw65ciodZGaRnw11c9tEg9ip2huOOw5M6CFIlQwe6Drlm6zW3UARhktuX4VNv9nYQ4Ld
zZoLT9bZfil47vIGEAGDNW1bKkW1jcXgoi+qWU6QpyOgHNBlDxsbjtrL6HRniwO+r9pc4typHiYQ
o55UHZRBMakK2CPdRLMR0U0cDdG2CRKOZcWemJWHshS3DuKSnRUan7Oif0BVY14p1nLT5dQpOtAr
H7+BgJAGPAfU48aozOZCgTzvN4uiPzJ0a/Gc5PnDhP9lSy+TrQ48IMOpBmRaiTYkYqCKebmks5Yv
D4SNoIhCp7WNyyD+kjaaq01yuVkQb3pTZm3gTOcba7KDB/AO5zrqxWUjEIn3dfHO4bfdpFHraclS
biMFu8AkBqSObeQvWZ8/NCKJ3Uz0oV+LwvGE4LCj1zZsICXJCHxgcZnHNId6bNaXlh28qcTpuE46
WTsihaabekYK6UBYx2IgOfVoFYanKrnE2Nhf6mq5zct63OJ+XXsm6nypJ85RwWCON7400LYPDOAd
OZ6Z+n4pqTcyTXnW7eU1rCAkam1/psyFq5ukKGuWAwCgwUOVtsuid8WuAQlarXrW2qTa12lzDXjy
VEwRy2NU497E++tXFeUtYjpjZ0AF0UtI30aSnFYPFecE9aim9oMpI2NjxMvrJPvPQR++kQnM81Ma
N313IcvgoRyWbnVGhS8KgQ8oabNDFy/LNjTkeXHsT3ZVuo3jlDtQ7OVGD0GLBgE2DKVQtbMQ1U0y
cjpT2kQl7HdpyaywQ/UyDUqSnhflurcgo5GVMS1sCQn+A52doEZ6UEX+bNvtoeEJfpmb6KuRjjwj
wThvIkNvm80osm7YRGb+nJVJXnpxrOWXbFnwEqeSINFtWzbSJU2wuBk7vdsPIN+2xHakuyRWwmZb
6Y0akR/C0FcfNWR6ND8pcqr6YeztjEZnNBw4VacHR0bFTjiF8KGjhqdR7S2/Kfr7uVlQVGNywxKU
XBck9L2bcduflii2jpVhN3s9m9NjXwazb46iucf3UBI1or9SwycXaUHiQRCqV8sSDtuhLUPyR6Sx
7VGwX9AyFl69TNPOKCckQwPV0iCF4ndMNdwGQEtg4DgZCkO4IbrBDdEm+AchBbv0NhTGW+pVKHrk
xVVieHqUBVcWMuG9zOY3O6cNn+sS0W7GFeNQe1H0WbFvkvlgNgOyxRHneo4pv2wjOM6p8+KoauzW
tkT3mUeIciuTpAXOle6Y8uNbZ6SdSJFlTRz3qPp9AROVzoC+ZYaS+Hi+sgPnxgNECJTaBGD7LFcA
Sem4c+vNwsvSeJdE4GlJ+LnF6C52lMJ0XIwpeQb75HCSFmp6wVbNLjRSLVyCHTsVbWFvICwLVw+k
SRoAjhBa3ptS0+sT5Ed1g8kj3rep0LbNyvhHSaieurTujm1pvNdLfzEjw9qstYW+xJcaq7sHtTa/
ThpuIyYORs+EiOApBieAqmyDHbxzsSMrp1Ek17jX9Q1uyovQkpDAnHbH+breTqsLqZ0mv9DUXTjS
78g6k1rGjGa/T5kokGKEaDbuvi5lhZKwu5jp32+aOaDDTdZBAJmQeQZ2GAWCxthFfL2Mdo3RYp+b
WJXxJO+jMkMPnlYmh5b5OPKmwrul1a72HWskhnGXA+DbIJO3WJoHW9TXE8rrQwx036WEPLFEP1bB
UPiinzxKLZ5kuvwAvdpxw9sA5EHrcQ9OI22UhU2Xni+qbQ0QkHKwk95bBivd1rVWkNocLcVTLRTa
JuM42r5Oj5m181afw5lvNHReao1UXva4DRvKwU5RSZmogA9pFKlBPB4jm/61KYq3AhDITQIbn2tk
7kjxiVwUh8sDiopruTidO1UamLlW9QGgyY1omsQiv95UXCuT84YCJ7kHEfnV1urLdtFPxAu/EqBN
V/y10/Jd39nvzTBjQLTj2QMjkGxB4rt1gncyqRKCcYZ3QjdSgBrpS0Q4qlevrX8gSaBUQRhmi02v
ZIEz4RYFvYBII4aTVesFAu01cElwtG3fWBMyXyGv8p5oA4UzPUGRIST2caAoH0Aj8ofYyRG85+g/
qxqY47TC4zvJXN86gWQ8Naq5tZKJ2c0Evt6ni4MCJ+ux4C+arNmh57o/M1FudqLVMwf2kWgOcVYz
AGFV6zbMDhsz52hcR2h6OZF394qw8tbPbdSefqOkY7M1GLGVJ4saAfpjrfdY48lkrUHGc43MoKLn
0Cuzeu6xwLy16STT7hzgJKNj8Zfu5/91v373tbx8zb+2/2v9wZ85XLDORd3//vFfQWj9/blr9/uH
f/G+ecRv+q/NfPu17TP+6l+SzvVP/t/+x7+d5n/oxCOjWEVn/96xdED2TkxI+4Nz/a+/9E8jXtI3
R6fHkJqONw4jft4/jiUNxthqHcfb/q3ZjuP5n0a8/g0/piJ3sOTqJZL/04iHTOZYUpKz5VjfcGb6
f+JYYhLwYx8eaYouDSxQKsG5JkAzPun7UXZsMc/JtDY6Triv6TlVICLMZOYJriXdsnnShLtide8Q
PtOl6cigCbbqYJsTYLGurPd4p4Nga5eZdVwWKQIvG0pS+ToGRDc99Eqxg7Q1KzepkzRPNSnpJjEP
BkR6PEW8VIPeDudszBkAZiCx9E2fq4vYUGZbZyexJMQqMJqHRVs6sSkSlGsLIWuNN2DojLbGWAbH
tg3oFgtbqd+cZJafbbi4bgef1IP1SBgO+QJdu51t3MyAtUahnx2d9bh1cutiFHgd86G/bTNd8ZHS
G7hbskGlSrC0+K5KkvlmitTuEl1zfpsnysSZfSqVaJvYE8EohamGlFRJdZuZ1bBbQcmeRj7FPhyR
u+pVE5+0yN5NMfaDTVTGpW8WpsXUMUq5mMzhNfwqQe2LTupPGfsUPowmu9Nwd6zd4ZeQhe7KLGfH
JffUuO45bB+GckabrenXkQXj1Cws6SkzvuAJJvS1IZXs0ijGW1Ol4YNHviE4a5LRZwtOzU5Izqw4
siGV5DlEf5ApYFZRdW2gzYYXzFXF5RgVRDxxzOvPVEA1S+ZlUDX5O+MGxx9SMfutGdvsArK9RQn2
2QywqWuBFmwthUOf1fIP4DxPDBrJu+K0sK0yE2Y/ebASJ/Fd0iCzNyZnOhmobK5jBhQ3VUpYlW5E
r2ZpMSIJp1O2ItUJmEmAhQZi01iVcjOUU36XNZwQijRrL7HVR+jCKT8CJ70h5ovQCnpZVBlx+5BO
CzrYVp8u55hsuAq/s6eZ/KYKmgJXHYLwfrEl4ISMsWnP+LZ0+LFJAi2rqrSTEdXqcVb7Lxl/nuE2
aR9yQDrnzlPg3EowmjdU8FhEGF4EmypclktB1Up27qDsUnUqd4vSF7eqzhPNVLg766kQp5kNpGoM
GgI89hclm+IzTh0zxifeRRjcI42KK81qehqDcOs0HXd9EoS+Uvcn9FEtAZXWxTBg5ABmXKwSG7BY
NtP1vVFkRIfgiBjcCZjupsdQvrWW7lEhVSwib4W9UvUDImAGZ6KULD7NI+fdyGiuFLzD2tw4rpOJ
W61WM7Sh1ee2kvKQJ+XjbKAwZB79khMp6KcxCpZtHhP9JEYildY7NX8hYqXiwNZVDILVJ9GvI6LZ
CfYVaIqL0aYlF/RViGZePLMYtlc6ID1faYFHZ2loHmY8EI+M/8btlGCVz4MGn72BOjVRjjKIzE0Q
68+0d2uvlzlluKz1Q9LCpInPXQ58t+5wNBVkCgVUJshE6cyJ3IXVB/BsrGI/JcRuK9KkvbUDI7up
bDM8DAmXeV5S3GCONd3kU7bsig7yWFVVzW6hPLwQzXCcG4Px1ywCJopaO96MonskgEXZK6SRXo4C
awQvWNmKUb2jNycyDiJaoyfXBNAZ+Rn15WXe2G9lXWJktxbnPjGgzgsdbQ3dj+Aa/FB8ZUbtayEq
EJDIhOHWaq9WNZjEkXEKeGlBFu5UOEQuIwL9FGZF7qu6ySOthhmNR5F5GRle1zPL7iaaWO+ysinL
rSzml6Wn8QwhLdjisO/O8TzNL848UXjksVrf1c10V6jADUPoTZiHIuFsBifrq+sQb+PBAOnf7ujl
09fPzEEFnJ5gvUmHoNzERZe5JaF1t10i36tS5VioT5o/RnaG29zWoEkpVsfJnrQTjrUizntikYhy
JdsQgL+Cty1afDrJxL9F9cQrjgyF1vFjRO6vJvbzUHyLhoh69hal/pwqSUnRKKALehTIunWVomrp
NwmV1Z52YbKcJ9FYNwh+yzuD7o7Ejcajd2i6wfzUanFzjJZ8pnOxGOZbx9Mfb7W+pv2kKYEU+Dgr
eYuEj8FGAEriWOqqfaxncPWdkxT0V+vuwFwivIqyPrsj+prym8ar3EVpwIPrLGP0XNmi9QZd5HuN
M88rckaVGs1uQK2HcyfOodFoMWE6lYRPNfbBYajoiY7G2kMwpgUKHkv7O2EB6rhB+T9ecJBv8azp
tepKa4bEueDCDzeJ2RvgIaelfyIgoH6tGzV+Zk8OKTTy/qI1lvwqGEznfXXkQHPPAuOWpO7hScGw
d5mr8iA1K/ua54b1xSwcEwtRZNCL6M0h80JHxAcT4HLOaottAvI4+o/G5pgbcBU3ODntx56z5Tmz
2uwLES/0svJep02DuX68AaBkPbKPOB4Kq9Dv51kncUbKKthqqRaFhyaeps9pHDuCxQjrp5MWw/Uk
GcwDSoyU6zix2mqjG3nznKBUuTSyKkQsH3RCbnVc/weH4IgvoqvT22os7rI2G8mJhnp6SBGzuVoa
8bKSrlJfLbXBiKYdWwKA9TYOwJQhWb2oCIF5Nsd5/AowsX5BRzv4hZI4JLOEDl3NqZ6VY6Mlw3Vh
st5sjLZRPtP6aa/mpiAUxUAMuu/ljCtIKmP14oQTk6J5CaBJaoys3CRO6hmSfp480YcWAuGQ0d0i
m0ESp0wGbSjIlQfeuRiJn65WM4GVU42sL3I8QzbqM3bAQHhFrKaTqw2KuYOzEN8SPKHuSAqQxLP1
2OEIckh2LM/MYExtyGHe6fIMnLE+alFnAfeGeDgPhBtkOg/cqtPbTnZDR4JOGIWJTl5jVDiQUNvq
Ruvbjtak6ZyZUyFhkEFJnUZLHEkBHbVNnhXNc9oklDdxSM1HTdOWn9JZrwqvEw6qhCqpl68WB6iL
QB0rF5H4mwgj54G+S/6KdbQEXbeC4FnimTbNDLCU7eikrIjmNKuHmDTsC2cR8mVAQravomoOt3po
LgUakNl4kwgETl2gGY/kIxEfYOfGJNAJDKiAS73ch/bE/00XvMf7xIhm0iqCethOeqS9ElWgE0dg
Ehklgu7GdDpQNgmJ2s/9wgHSC9Wx51lSW4I/C6l9cWq9Jk4qt0LlyHg4+BQ7XfEwg0hsfaOIplPf
9vNuSJiqQ9tZjd/SSA9JmF7D4wNEWsjLcB7cMoLkQ6qQN9o9ORVErt7g2yEMRxKEGjq5jF1giPqV
lXE2tBmU72rAMvRwm0G8OSBZLQQBVfhYCBIwmOyOjMQ0lDDzVmvROThZGF62nQ5vRV8guYLZ3y3C
7NylMjK/V9X+rFH8Wn2Tf40YiTbbuLfkVwvNWrQZ2iKCmNk1DyFCtTdLlIEPLQTwLXdzabd00vuL
SJ8QS3LMatGEmSB/4iZMgJ+kgnGK6gzFpln/USlRxtJijBdlUEdPWTBl9zFhJzs1NsmA14L+3FRk
1fGA0z9Pm9zZhipnxJx6GOqG0vpFUzOHjh3Gr4Uepp9aW2oNerVxiEgcMAlDYKRseXWwLKdVCH4c
cc+d+YbZWRdx/DlY4o7s1K7b51VNIpCzqiSzENpwujxVqEiRF+la8xoatbw26lr5qqlxc/j/erVv
tfafqmQk+b/Vq/kcOOIvP6jVtL/+zj9FsvovfoRqauC7xCo7oxL+u0i25b8slgrTwVGi4fNAd/ZP
kWxo8N1WwSz6MQMpmYFQ/2+1mi7+hYINV4Kt4g6iCPmP1GofpeY4KtbpFHju1VyhruK870vkcJzU
hQZ5v9cJC+w4sjroRonXdc6i51C+kWZTnGHFQDh3IoxO33UUfkHm+KDiN1UdMwfdfM4bSPh/wr4R
w7Uw2Z663djrA4lDueVpsZ5BEY7z/X/xUc7qMpKCrsPHJO/GSAYNg1G3ExomNUzHHENaiK50N+r/
4ltxKQGywOyzMFz8eE0XbUrJKxJQO6cphlq61G6Dz57UItn/9V7+Wx8v4JfvlYbfLuDqvhGqwUPx
k8FvGro+zUwuoBMHnG9n/YYppPU+DZbLND7ZUhIrJKQw06XhV/5ntpW/Pxw64PoUQ6f58D07TKGB
UXUdUQfCWiFUER1LUf/BB/fzM2LqPJd0hYRFr+mjD6oFNNUOddADCWVOybNZtN3GnGo5eEmV/9H4
s/aEvvNe8KWgZvBu6QYxpcwwPjhkzHqgVEfptwtniyolbb5KQ3+3QxwsWpafLGKk/uot/tt7uP7E
j5+oYy3DxYjOFar4j49LEIGBxfPQr3xjE2gfhl42oNL7/fO/3oyfPkVgl7GZlSJzXC/zd3YyAKEa
0UFpvzPiYeaYp5xDhUMf4lbwD6icf/9pv7qK+nef9uHRoFUX1iH6duh+AL8C8GDhkDOFTlJqaWfV
AKbp2+8/8qNx5dudsyVmLYP+IQ/kh6VsjtiBR2rYnRZZ4gpIe/YYEtuMu2KBl1qGeALqWznMNqNi
0X6xOoog4gH3fdiUu6F3Bq+f9JHZkqw+T5OhHGYM5hs96Oq7NYWd7MOQU369/GFh0n5x/w26oKpm
mSiGf3ri7Da0IPnyGsUjUTc48GF6bWCYDR5Z3iojMyY2lV2O6H/SytNBIb+oi5yuSRqrLiUl3zas
QudKs43wDy+4+ctfjfV5fcNN/vfhZUiczEoXM+t2hOaQGxWZLucrQjdtC2BMHbYPU2wQD0s7kIIZ
7O9xKpLm3AYkodCiYPg5ECaZipbzPPlGG0OrAjcobHU9Cc2nsNebS91alAPMHmiQw5o9IBHG1MRB
P/ZjrDx2BJBuHQMNViMU6RuGTs1vNLbXl9OxSxnWE/DWb+ncUtpk5ikS6UM/2u0lrTwcMQYohsbo
iQhTuquSY+ce2dRKiCFlCdtWcFajWX2CjDLs8Dgo5N7P7+ls3HbQR6hxQojPVtRd8ZML//dP688v
CKZsDga89WLteX94WElJNHtzXG96G10qKWfo2FYPWjzd90uwim9y7T9+JflEPNOYGU2M7R/9xA4a
B2gS6AabICA4TXiZFn5mZnxuDAQRJBx9+v03/Hndtlc+LewAjS7TT3bNNuT4zL3pdslMBK4+iPEQ
lqPhMf+Z3d9/1M+PKX5G3dJV7OBYKD9m1YTU9gkiOnZBezBPdFS0Qzn28g8X8JefIqyVTmsYGAk+
3LJcDZS8G7mACnFPWCKlo+xpstjXv/8yGgfCDys13wZXLbAyqUm2ox9X6jRWFs2qmNVOk1a6AOgT
35ry0LXaotwIsH8cKXjwVWmEx8Z+avRwV4o0/tOyZPzi1+AIo9HPMjG8fxuufLdh1HVJnvcgW9TW
mfSglGV+MCadj8KODrkhFnEAkO14jVp+zcpR3qZdMu5CUx0u8mWB0JiiRPr9pdF/+TtBLqGRCtcY
qsGPlyYUikJEnNHuCF8rDmpjeo7aE+ZLtsZlQFgDtoMey6DJq5wBv7rq1yQrKyb4y7GL0pUFemNt
Gi5heCHIHl8Y5OvbOu6qu7nosTx12BBxco3HYiaeXO3+5Cr+9Rf4Rh/mSM/7v9777y5qoDVOPtsj
F5UqnilD5fejCB8iVrEtQ6nEDVpNpeS2OnasJj/O0fJqx/K+bdAJ9xXNTrocgxepTKFLWFT3NoBe
FPjF0bAjxx8rBtooHhT2ii7zm5iowt/fgm/elR/PEVhkvvsGH57OsSNJNMSIv0OCFB6DxSkIvZsK
N1FUt4tpbhs9edNJoh4MJJpMppE//f5XMH75FMDnWAeMuiY/vu44HcQ4m3275jnTlu8h7b5xrLqW
oqVB7KhfymyYnqSuRZ9b4Dr9EG6TUqclsHb7B6SBugqvs8HxSwawNtIQ0vsKwZ6q7iaTfqZIQu3r
XGgaS6W8o/3hmfCLXJTG4OJgaWmDqZ4VE0HdUpavclDvLDA+21Bo/bYandb8wzX/+eiGnQl0NANT
8I9USz8+NLi6JfZPFoQ6yZ6KYCfp77vKQmpKueBn+f3V/cWybXEGpvIUkh/8EUzSQj4pGhadXRUW
705s0xLUyC6iIfsnX7X98wLDJ608DSEsOmAfXmZg1T12VJMnqQnvybkOn3DN4nfMZ6oJc06Jz1Et
xT4GlvYnIvcvdl9LBUotDVrN6k/4kC6Ma1K6EdnS6XwOOntt0d6qInjPZPdGyWv9YYP6dvb88NYA
7tQdOsoU3D85/Mkcbqc45pGlDC9ue4Nzz4xacy6iYWsMy1c1yO/xvDJ3nisON8KO0VuFWJg5rfz+
/v7yYTJpITG4l7ApPlQbMb5YM0JAvsMc0rnq2q5HIB4BPCvDrRkl77//uF9smuSTIZ1ZKTQ/+/Qt
JwF0TD91N8/NtAsrJqlLb0d/qBF/eX3BUIASWS8vGu0fX5Gk1cJSE1W7o0ZucKFMpBAXBBZaAXlR
Y2vwdg4kAytznZGnEOZbugGZNw3KaSE59Q/v689FuQ2un9MybH64Jh/f13HuTRIg8MwbGDo8fMGh
3zbLxTzQ9UW7rGyrNi92kewAz6WMfH5/xT/C5qmDbNZFi4vNud3G7vjjtQA+TSx3oTa7GdTbG44I
xdyQKdxdtbGG5Ga0SstiWMUPgFHs4PQdrDoz8fkTSYLMRkbpFijqeDFEBgMBvet6bYvDpP3y+9/z
FwuNDeAGLq0qOed8o8N8txVGClNb5vv1Dk0ewnyYhJ5ooSqsKow/XJJffBTBiVBmVEkbjqvz4xVB
f95WdSPrHQbs/F0wZbhZiojph2Kp/8XX4gxq4kpdW2o/rWoYzmGgombbERXX3ECwsPxylsEpaVbP
6//Ica7/Wj1+w3Bb7zOfRFuEI6KkqfXhmacvHiZlzyfFhhq6AX6NuzysdY/dDazBlAs67NH8h+Xj
l5eS+pq4CksT4Kt+vJRhqBadE5n1bta1YZtDXicTAhdYozIj+/33A+TBD/uwanLSUB0gddLGwffh
SbZTUfYhTvEd4jEVlA2RSDT6IzEuLklcED+tptVdizN5tq2NYVR8KkfUggsq1fwmt01eLsaai3MI
2jl71Mmgi9ymSHFUVdlq5cD8F70SHbTaU22z9cMoWyHhxZrJVPCV0EBbpW27zmDiER+BQs2nb7Rx
chzk4pXkNSeMDCIs670OTSETSDF8QEYoXEiyi/RPAF/jnLkEzRLgsVQw0QmUiBGgkE2b6KHNSm0+
ZAXdtV2EPFh4ilppIHWmSdm1fTq0lybmFwxwXT8HN4ygMlyPva2Mfo5UPcVcK5gxukU6iPDClgz1
8JwYZeL3Zp3dDWAIEeMXSrnXGih/mzls9AYBdvyYt7B2NlMvyuSAny+stnaPstqf0xXbm1dz0ZyT
gXIy3loO0+td2zLRcqfBnCfQsHOgnphuBCp9h7xCWZAzb9sMMZmSr5LwtpkpWzdtF1uUzV1lxgyT
y65N5mu0scNdEYum82alduStWuZ26AG0D/sDh9gJe8vkxD4eDhRUYlWfbNs2cXZFwxblZcHa/lMV
3SHGsDXtBxKAs+2U5Wh/WkGAHOFrlbnP7f6GPq/fD2b1FFR69onpt3rbFda4CXKYccqaY2DUzlWf
zXjjWn+KZHEbSJqoIgq9dAGtpYt0dFMHfX3YD0cDpNlWJ4ssSS0CtHo9cPtkMnyIUF8EzFVvIOib
36GRO6sdVY9Rs4Uoe0GUOaL4TgonPOH7nN5kB6BBQHvcFHJ4XWoLxj0T8s1A2hB8h0dVtXC1WfW1
6eSNp0HCv2b+BE8E4sbJzrPowhi5H1QL2Gfj4HFi6L8zFe0mjiFEAVIODoEjUvQmac+hopXbjF3C
bVtsCQQRH0BVwhFdZiJ7l/Tqmx54FM0xBSbjLmpae1OH7COBBo0LhHC9EUVszJ29DmxxmysRRujR
xqCwNASqKV3vBvqs7xaOrrdBmFUvhY3qv4hQgc9dbSHZ6Zp3S6nx93QYV2wa1jtZluahyRy0qoSU
HAw1xt49S9ujSXHUtclnVKj5qTl/ytW+/lTEwV6a4i7u508gHAtvVB0adX3wKSeIoOENzO3D0Esy
pJQajbKp3KeOjXguMGLXCkvbUxPmi9lYLxuROKgGqBtu4wbXWB02xJ73pM5hLjt3cyDJGltz8RQw
BfVY7W2ji/eorPJ9kdvDu2gJSJ9jggdSNx3ibpnJM6nRr1Ga62oDZbZkoEqCDQzijc7D85TrqoFx
qaaOYDNlkSBMY3yuuPaXYE5Rla/cVzvVDiS/zJ5SdqVvaQseUCLJoX5xuYO/okrAA4Zj+0yywxpj
MqMcI9RkWQNOQO764LDIPFF0fuedXENRcKGk1d5IM7130WnIYTOXmrTPCtIVhObSxpOdzYOpHGnP
qkxByzreN+j+sYkTzukudj7cR3T1r/Us0e/x4KXxYUysxjOduL7URt32S/C2mBlqmnERWrc3Sw04
T9LfrTy5qNmpYpP9jNk7tNDxhOU2GYFZn6epte4ESJt3h+Y+gGvg8RTfwaC6y2xPD8yZ8vemAgC5
mfNWeykmIK6UaOaVU+hwQ50C9GTUzruOE8u9TTjh89DycwBYT17Z6fVxATm9/cY50YXRPtGFYwyS
ACzzu6HnSYgMp/4UhXb9GQd76sM1rj8hvIr3CRb+DMNfl/poytons6wRnEnyaV3YXHmHbbLl5UBP
idlUFcSQWmg+QTkbh742CSykhexRlTqNn1I35cxssYFvujgcHutghJ1rY6a3N044BtjcVFFjA2M0
SFRnhN1vZB05EmUa3SGKQnolm173Wy6n8oiYga8IoteJAOYv/KpWOjwO+tSPF2EQhFexDRKQ7Jrl
ouxs+ywi2H0V0R07ocbW3dDp4Bc4idRHq4qiq2Rsqxdad7pH48y8ChteVa8AK+4vKLr9sZwIdQcN
EF5lgM/lFm+AecVLVPNScXdpwtfHNHfElYyi6q0ZwuZGLI1238Zc7zhJyfmci3lnR1xUFGvzCW/O
/2HvzJbkNrIt+yv3ByBzzMBrzBE5zyRfYEklidExOeavv8sjVSUqpSatrPulzepBKrMSk4FEOBzH
z9l7baSQblt/dfUJc116i3aeN1m6586mB3cibdEzwNqbrdOc8FWHl8ugauRMdftpAMYLe9tvfq80
7AgpXsJtbUo4ADHdiH0fduoNF7B74yyNMZJgGsY3U+qCmB49Kee3JbMd7H61NdoYxiC+RPOlyWu5
3oxhRk5pEjRIxcoEV0jQ9xHW80qYjzXg5pvUxWRUewkRKLDOv3ixl2+Iw0VYbxlLhF05oIhEtWRt
4y5oUNWJaBMb/XDRSn55FNTTE5Iq9sU4Sg92zU/Xwohv+pDQF4RyLhU4/lEmFnZTHNs8gmXVkVeU
bdJ8xFAoO/5ANABIjOOx6CAg10jDFp5z2lileiHBc/5OujqojBgLdBTNBb7fTq/yPsEWWIMWekgx
xTw7FQALgt25SBwaEHe6tn61Mcw/GOGC/rkux+Rm9mRprpRTtp8K7D23gaf6Z0FUDrR0vm6LyMtL
NzOj+wYO1tHMEeuHECTQ5IM6uXEUdy3IkvlWxMb8XSxVStCo45YrmvbRvSUz59iIpLz07JG/sVpg
TZliegK/qN6WcXAMYJC0xLeGTObvPgkx5TrqE0R59FuwVJGQSFyQZwDwYidHX7FODS+6dxKOXCu4
Tc18lMPgoazoWUkLTnW2Xs9hpbFnJTekoVTmWiJivjXsjCbuMBd810LB/Dh6dhWUaxKQv1cQF8nj
FDJbN3JsvmNMNZ+dGJTUAHrlmzdkfQ9+f2ru2C2W75WV1e3as0oY2i36tW84UheEndDqD0Zdc1s8
3uRqL8Yc5YcOJ3tcrMK4DzvBbuZ7RBTVQXPXRTiu+8aqrzuE0Z8n0kjvzC6IbyKvAeEYksaaqsBG
HZoAmJ8Dnu/SiLuXJk1J1G0RbrHHV7iVjhWkzO9U1P4VZ+JoV/cRTk20BD59087uGQjbwZcFavB1
JOt4PxTFcMB8wVfDa/PSbp0cmSP5Dbeeo+pdXTrqqa0HfKVL8r2LK/4vhZJ0Ew21/dUNYxeGObiu
2sE8ZtkTka2D7SEXr8cVE01nk3ctz2Fny/nexAp6SxEyQovPomeriB2sLNVDFzpXiGA1ih4fV9S1
UK76MLtu6P/AeRhOmQSVU0NEuBGjhCHvEzmhQRJ7OGTG1eQZ9U2JJeQBJXh1DKe0j9l0JQz9kmFj
A+vu6KbdaZhnhOE8m1ciHttLcqnLU5zAAafUpwQMGf/RQn0NsaUcc7+EiUZu8dtQOKcmFSZbWsC/
bIUhxjPr9dQ5F7jHnBfqbYHRc6q+hqOeM1XdLqGzfGyiymdallCQgvyfXzArxfcQT8edP9UHryqa
TYgbOoZdVx2CcXml/yc/59JfyCiquEnkr8Vs9Jxw1v48493O8lwdc0PYaAYNcZNLp96Ry8HgC+DC
hgp1vHXgce1xUaqHvsFtbo9hfN8rPqR3I/+2FzDraEzPKw6lzivebe/ZU11xSFP/ecoEFiRsy9SB
lHIIaWcS6tIxuUoDGje41o6RvZhfExGNO8RfYk+4LelCKbFceIcMur1JtyKzI9zGYM8vKC6cl8xx
96BKqh2PExtwlXE6jb0mROMVht+HvLdeptoxr0MZLqgWpPNY4yED+h86O5e960JGChG36/t388C3
5A5qanY+deGq7Vp8EARnf1sYNSGDi0mzazKWAbGzUAUwNBDFXtf4fMl8UPje0NMzQFiRCGyte9+j
oCf87jUj3PpEPgru96Ygn8kxLquZRPNFWC9wVSRZDc0u1XC/FTM2CjKA79Jxo6cirygzkFjmbIEZ
JusuvQ8ErsMcvvqFAuu8jkSyTVyN77db90bWLvLlZIRhAqx2Oc5zpdMHDV47EtIZDxzxfHU8ZTcF
Qj/QT9mCZa5Fmomrjow5iCFw3K7CqMs+Scvx9qArdcbfBGGxgRbcriBKTLchytnLmWY2pzp/IIcA
r0F+CoEX37uEpLWZPx2ioUPAp/Krgm/5QpWjz65fkVHGgAf2hOou6fvOWB6yAxEp4SfIUyvOOa8t
2TNriQliDYhwWGc+LDwYD535aZrxeFWW/9VcvG8R3KYvVKzFlwKwPpuWMp78wjV29tDH287v5d3s
UbEUBBQy9IaNt46nKIGKIKbDYMkhPRl2NYKZ9IXyD/gWceDhsKlujDGGV1fOfnVD+0bbusmTqBgD
FGxClQmHVsqsvMMnLe9wi+NFSWc20CwZu7dCWQQmqix5ayIBf8cy+AsbVAAnt82qh9nBA/ippeLh
e0s55EhI7rwlDMCfRR3wRgHh+Jm3Jb2zBVYgIXA0JI84v61H6mNOpjlC81OcT+pN5lX3hulEc1Jn
QhFzR0eaqaWLvgiVmSQEtrzpwZhMt2C3oi9kZ3MId6IUL3m9ROqNNDQsHNYyhD4+Shc1cDOxMahk
GivYPd1Q7ZxwpKPRTwnLI7F6Chx47dVDQtycS41ZRV9c0+VnwnqCG+jjFXU3cMlYRqU9d/lmUFzl
NnORS2mUAb+VxkDJVZY6pbpIF7fj3CjKgRCOsR7JJ6N45W9eDBKhj85I+3GDrn429sasS4COCSkh
JZMML7NEOOXGa6GFrYszJMxYeNWtUcFHX4Z2gKYQ97CKV1HsklfW93wq8S2QTUfHDr+830wX+Ee/
shlPppjUScRZ++ZCFjXniWqP8Ste242ngHGcmwK26ZQPLvqxcl+kGe0elAUo0kts34fapAt0Awwd
GX/nLu7FDBXwgRSovOYrZN5K+mOj89d8l35IW4s8u1CoGIa9xDmfwF/phu+DR2901VtunVx5hpk8
5vNg7cu+LF+kGfp3MBOQZNd1IB7HpFbzYaINH90AkprQ1w0EadBqd7jqtIz48hC9lwbzv8rFayJS
nl16/8m8oS/DXRyMjj+/lNCtU04v6eo9skoN6luaqazYh33bMMAItdAaJL81rQvB87MCuiYWmMjS
OY2pwsnKOqSicxOnzo7Ca2mikGpUZGwucLl41MHe8rP4KCcSdAT4xBIwGOyDBeTcTTLYYt3oErIg
SqWDRGElT2YmrC28BXFiJg0jX/b2nUSkfImWKX1elmR8GjEQvbfV/197MElaaytVfe/+6ro8Oyn/
tGT+f+TUROypNQL/bg3/jZkIl7RL/mfNzotjkybyt38nDf/xo39IUX33N6YB2nTpaQUIxcSfUlTn
N9vSLEXa5Hp8YtMi/8OviSlTyxHofwZar2J5/NQfUlTb/o0/Sv6cpV2W9Cjt/8Sv6YsPzWW8u45l
E8qLFDRA9+rrfvAPIwE/nxrZFrxwAG+yks0wT2Cqqph+mTW04bSlgURYbCD8BDoK7m3nWFplCENg
URwUrBFH8s5eJplvK7eKm4NBe3XURuZSipVAOPAmUze4nCNCOnBRmNc8e86xc3reLbNFDhkUFPs4
pCZjyDErAD2fa1UCJINL4tGqz6UK6s818amYNDOlT5elGVyaieW84kk2r2WoWW4VvUuPTHorqPcW
20e7Vbmhf+RMu82zdL61mg6JE7oLXNccB2lFq2C6j4G9PMvUnO7bjJZClGuwsV3T/7iJsVVVp4oA
qADDu6/eVMBRC8MU78JzpJ1ZnuOb9PtkBnPTAy0L+TXq0Gkh3loxkG7TNh+FYxKGpom4VWX0B5sp
z9My8morbUDOyhZUEviwzevY0ql8tY+L5T0ii5ww6Mt+yKscks+i3rI21W+Sc+yTKkjWiogJWCFO
4Y85aFcuiDZ2X+eYn1v1MRfgmiNXO8LduRU2MXBZlGCc7G2PXpkXTvzWjoaLB7mNiINaNFqFhUtW
VT8K+9rDZkX2lZ9c2/ilLgPovWj1UjBCUTogNoB9TDQeP/MeGcJUiagXOUmIsaxr7vD7F1qIGDR0
jFz22er1NzzMnBT5SpX65HFumi7HOuI1NEEylhvBPDy9MzjIo1uELECbaiBHfhUoXWwgcIQFPxLz
A+bjzBEeZ4fOkG9weNo3nXRhVFERiJfWU8BwCeE14J2My/ck0mFfYijD57kY77tFuTuGweC/IGEC
lrRUhifTwcACJ4eBoSmtx9JhAWIP06uWUpquFaLOHSmq/E1LZPFvP4m4tkQvoo6mIx5aHajndwOr
wWoV32xod6QHnlP08Gf3zhUhSzqEJ1YsPsOimIgGi0fPH+vuzae8iLdCR/olY8ND6IcTX3DFCw5K
chgDL86zupxPTFpBvuch4Iwt3STWm8ljeVnV6MIOMDjto5EN1EEzMGl6u/hIlpXMownWGCplik3J
iomw6bxNk8NHlgvaktWg18msC65ef0U0Yu2jdNH3BKYuqrpGpHsCgAgDo7Laz8OAK8sx689tzcny
vISZOnB/c1VdVPphz/QijTwCEEe755aMVjzfnvn+crEgudP8AfTkOeGzbem5qOYG2xh8AxZM75Ph
VtB+YAXoR6Iv6KxRXXLzAIzxZTMEP6Y4A995+I1bgxb2eg+0My6cZ5xkA3RHCs9qlTXMnwtyFuEC
Yn7eLlaAID1xxwE5iuTXEVCs37MIG6HDKRGmsMAMm9xKlQNTg9zkmI+D1fFbw/C2dOfZJq+qCvFk
FrTNGmBMHH91OE9FIw2KlhG0IHd8ldi32ZmTbrRqZj+lKtoIEP8H2NFiByQzvHRJ+tzYY2K0UGpy
fl97auNxt1DEki7MQ8FMuJU6Qc5mx5JWNSb3s5rqqzgjEuVcatszz3Iesj0HqCphhZoFf8+5w5Dn
mAiyjqQ4ISLzsXPrnjsIcPO+ZqGnKyvJm8+5iJoDQcbxPuoScg1p1117eUG6XZBk7fKgCAVwDlPP
Fmkv/MLkOLOijJASGj+YYT5S2y/1Ka58Dmt2ycjkJCMajZmgYdA7GGfWMFnbQ5HqIImU2Jot/UDW
FBMOFjioe77WVhFtKYhXoimBFuiRfC7CAt15JBqYshbbmKhYL6bqSH3S4VIj2DdvJb3GvE51hKCU
JtdD44KhwBDqlQMBqpqxQtNsxf5FiR/n9MfSxGV1664QysbwGSaWmV0ACG0Pvekz9jyvecfCFLgW
Hb8zBCi9/jm+mtd9OhAL4Jpk7dhCv0aQWzfd3UAvetoJyr9i1aqOU1Zi6/UYzvC+6yYInw18lJw+
zlsa6okUy60/spTcKGj7YxYQlAz80BnbbW0a5q3j8XQVuEOydT9ye23iAc9PnBwC53ksu8lcT43b
JrvzzkoKFoh3/LLNs5mCAXoeYwLmXtxRR0MUjt6lzIFcEifp3NdQ52ZlfSPvzKS3SAos3/ChYW6t
8fyvggZzAAyzmB04LBZiYBaXjaygftDu2aAmzDhJSjO5seZkPrD92HIEhQBJhSMG7DCTANElvJDM
DenY+tEUc0vSsLhbsuJbJtLCD9ZgxLCiyZwkg86VfEWl4KnJ+4m9lmcS9AlbDD3I0XIzzhyt91aV
8rmKzfYURlOPpRVR30QdYrePWF6OSI25u0A2MYvNcQ2LsQ9uzdIXEc/uYO/A9YMkNc3umlYMh+++
iDmLx8lT6jcuR/Ay+tJ0DBKsqrlUInTXbeevhZ/xDMCQMKUxHrpuPqqkr0F1hhwkdbpqtWby8lI2
/a6uVbMzPD+8rfHxZxK+qIUc8WX2itrQIZPSQwNsVpJdlSmi7XjeZrFFzxxX1MQEeBZ50r7qQEh7
jZOt68rC92viKF6lTg05lLDsXV5aQwiYd9mJHgqPC1oadKA/zgM81xqU0OxxdjqELEvkNxBlJm5/
El50aEdvgqnzT4x1ec2lU3NIJwNInRzNJ8ccqitDeOUNE7Lg5FsRq9d0KEqSoNrGQVYnK9rRZO7k
fn/BvFBcIYSlIaYMd3otGGc/zb58glLfFJdFo5y7JocTy2lqDNaMKMJdMNjDdwUU4GsSEJ7OWBvK
Hots24DNhH41tyAxs/AghmbYzFMHYTGo4XE4Tsbpz1bZVcDYf77ifnlv8PJLRiZjxHs8FYTvjk+h
xmHnqd/u/Wj8MkQTCa6Z/zVupvk+cedyYwLN29m5T6Rq57Z3SnBbYSd7W2Yg0+9Zbz0a+EhX5qjU
VZAmy51kWIvNuJdISSBPReHgX9Zh6mzjRj02YQ9dq/WojLZKNtUVIhe2KOB0pBxjcIqpG069bM2T
hdf34IYVHcSwdy4rexGgHoF+DHnjPkDGrBjlNcGW/kYOV8rDkVnJ/NZpsg3Zcidjyc0bXgIzJR9Y
JoImvGMBSfEuZvZul3Z5sMAe7AP9hgAEAKwhhsDr5nxhUIqNzyqaAAPVbXi1ZO5dn6IaIQBS3OO8
Dei3Fd2TNVnG5Sxr6AVG4PNzzKW9r91QhNQllrWcuqlsgKN11aeM8p3yrqdPxPq28kc9mDj4DNCu
Mf1DK0ehtckDZ9f7MP/IW5XHER3Sq5HLT0z7aAqZ8DXXQ9uqnQEaGxq7P9LEXXD+cAZO1m6QN2s2
/5hxcsGLCM7PcSjdt5q4hK3VmeR/1qLQu5V5nLPWfgXsUDebqFLTJyriLdV1SyWYinIz5yLfdljH
H6OGHYWdv5XbtMIub6SWfxBqsveM++aNsmYwwSOE08ukN3xzVdvQaXo2kqDl3nWuuIcxWphbrDUt
dn+fAU12n0bmBGsvg5Zw8Bc1xG9s/jEdaKthiGvSpzcGqItxEpFuWpEXusfUYLAxtal3CPJ+fDZy
ZQW89oibgmppopGpO04gSbP1vba6QkKQblK7G59hRBbHxaOfCskzRwLQLds+QYgaZn6686xCPI3x
FLDEyR5hloNHlsKPjZSUzt9B8MeXcSOvk6FTLxrPfAE+4srLS+C9VAMPGO0Fghnl0cXk7NKdoPLM
gFu9uhdHmYMOPyHtXyzstHYW7uzQ7ptxm5kGlRNEQju6iTritNeQBjiGuGkVfI6agk09yrKxntm+
ZxFG+Mnbxd77WYZ6dm0V0NBXMX2SEXGeK3r7c5BI3rqage6tgxRXzc4fmf1eNEKLkPJKx6YIZsEB
q8diEoMUJNwm59Q72qYUIt7g8G5Ce13MJ0HD6n62RvORWpSI4makLA8N6rMfTvz/IAb7IKbVR2c6
t2BZSCjzOUZ/kLgxIitS5OvZIapCWn2yqsjAXZylV5+ceSEHzJEh1UhV0or2aNHz8v35BXyUYOor
QKOl/4fJElfxQY42Jp5ZLVYXM8kNUSLQkovTTR+akXVtGgpNTQdIBa1amsQw76Ol3Nbg7q/jsmNi
KHrz2qlyqsqfX9U/3JbQDmy0cnTOnb/ZbEq7j6okY4hS0n7c02ad4u2UgmCnIiPztEstKp9ekpaz
MYa4/vzzT/+YcKdvBh/v6X8owf/moaBHnfflsHBPZsIKD5nZzAwkFJ3pjC8kmV040PYY2I+5HxlH
U5ffpVMQ0z44DeZ5xwMlgJaPGJPk0OkTdN3EZfb9nDM9ljoR+hcXrBV1PyjuuGDmKPxDQoZALPlR
cTeEcWqAgCiATg80JOGp9Apofw6Yo3VD0AollsutN6nmFbzufN8QZ3Hf6Ej3tJrae1k2v9DSmh80
gFwRhiXbIbXM8TFDn5fdDz0hw22MpaduAP5IvM8KYdR039GSela0eKDKEhpFS8GiTYrkGcXDwPmi
HBFd7M2WVzLasVqfwbizP79VH10I5wvztALSC0wPf/cHJaQ/CMBRbZMcai+mQmUuU0GHCcex9Seq
IluVDzUwSOc444yjn0C6bn4aHGu47+EUqVUyjOGzEDOnZedcF5sdx9hzaiwdacr3NFbU3BFSllWr
ez1lKHiy6bDTLcn9doINSWPw7f1QmkryzPtFdwHKuSamLUqZCQwZE3xdx72mOsGuZOab54x2a05A
P78d1gdJvb4dPpm+kOwdWoh/i8FNTKNJ58E39nbisgdaFQrbU9Dro045cfVs/OHlbAWD8VBaC82T
iRnSazqn/fIwhfSRH2Jbxxq6C9KdDIMm26ujo4EniKAx2RIcKW2r1l82GNCJqOs+Tg+VRgatUx/A
+zYGVXx4jzUnoonmjUd/nhXCgeBduvzfTvQvaAgWAld6tj/pRH8bXv8KQ/jjR/7oQGMjg4bgMMGB
hsDm+EN0j2nhRPgTEcjuYxPvyqnENLEQ/tlydgEj4PsRKGIsK9CP3b8YiX+8JcEr/h+t1+ZHQ5ag
DNQfQ1AP/AOLzvNfW85J50xD2db2lY+x7nkeHfc42ya9D3cpIMwksmlAelYn/O+NCQasAa2+QHwf
qYT2vaWaSzfi3PTJTdDzVX4ByKWZBnDgVt2QY9IjfXqGdzZ86nKOkV08I/mpZ4Y14RAMKIK7DBSN
l5TDvh9nE2eIosk8RMMNJxVODoFRjj3kF9TGqDbacZey7R78NqNt2uZDv/LrudvzcNTVqk6yKV8j
h3IyjA60/5x59r1dMgVjfAgdc+lpambia9YXCjvznOdvYBCbmzR2B6Rno5xuoN0pOKtE84iNrOXM
MQBGvn+s5tZBGWb2U72Hz8p/tcGxWSdyd+fbBjn4fIyNkjQApFYTXBkukH5atDDUI/VF2nd0wqu7
EGPV/ZLlw03DObbOfNRMZEwG8TpSFQ5cds6DDAveIZlT8dIkf2u6JaUGfbPhtFNXX0EBeurquvMX
dFuRgIN0iEw37fcyssA97wO3zCnXWkJ6BTAe2ZZinZfBdG37C7KmdTcPxtFRZtXncO0awgwypiFl
mW/TgF7w9KJqdh77fshhmLXMZQj9gAk5TNc5zZAw2soibUNEDKDPd3VQU+eAgbQ9nDPkxlB/Qk/b
gRCDprZ2VWej+W76we84xBtDsonpEvoVBT/yswurhV21aRw16IWDNZla3l12xpSNiAWkNxbDCe9F
X4trc5ZZZxNfpBTNYwn8y0KH9CmOEg5Fn6e0QKz91o00nCGq5guSgbvzU/zfDe8XG56L1fFn+936
tUi/V22Z/mXq9v5TP2x5DM/orrDLEMHt8hf+wX8xQbk4AnoHc7fzdsiU74cdEDEu+5yDe9oCSPHn
Dgg/1eYvJGIsQMJFY/A/2gH5jB8rPkEBA32GwDSfzZ0uop7J/VBfgQ+o6gax3HU52lTFox4hVzaB
Ioi/x+HOM9z5lLFH5ltBHfq5q5zhCUc/SC8Vls3LD3fvH04x5ocqQl+NI0LsLFjTdM6vvtofrgb+
uBa49sO11ZSMoJDhoyfwK5KFpgHyMu1Np//sk+SXrloZUFs0WUtJQLSQ76yD0C/fwq5DF0VaA6k5
RWE+IQZHtDV7bvSNhxNp+c+v+Hys+aFiPl8xHB5tY3RxS+q32F+uOPWJggzn7tqe3BiTNkPzJ7aK
wN51PtxnxkukOG1SPwqIfPFIIqIbwHGfKFPCN/GsvyWTAjmWQizfqC7l5NoxMIK737o5NU1FxCWD
vJNUIZGXvhAUvklzQSOQ1jb9Xe8KIsMgf3GY+/vXoJOnfb4Ij7Xxt7McSNt4NGowpGXHnKyKsTWu
nFwPhuqSUcw4tTBzI7P49POb+WH+qw8cEHP04YO1yL/0Zf3w7btiip1axeV1GdDoBRnXX5cYazGh
Js8//6QP58LzJ4UCQQuzcKQZGsr04ychaZwX0sCq6wAuzmtzPi/gA53pVZC4JgjUXuhJzAGSddsd
5a8WjV4UPy4afktLg2YgL3keu8OHj/d9fQoGkXftN7n7KrPefc0BTRV7d5FqS8+FdpTgq9+PRTOS
+JpX/jcSQ9RxDGfncqLNLMAD09XS8iv5xMTVsjdJMM/fagOPhTAW6a/p9DnMXG2Ce391TPz7FwWH
h20DDBWETOaAf719gmyb0nUj48okXek1bTuqBtPIu9Kh8zeX8Yko5pyIQlKbpqVJdl7lTOnaMgf/
O+9usi5mXJFrerXDt7QlWwKXTuKffv4VO+7fvmRevSwioBD6HM6h9q9X6bXk5LRJZ19lnKajMNjg
XCPYtZvscIcPgMTUqRF3g8RLvkoSggRas9zjp6j3hVNba1i18r4mSJXjXDHGLyMZDsdZdWBs3KZ+
QngUbCDhg7WvMproaWdnmIsyVV6PNWgdzq32No5N2HDIxLWgZkjkwfW64t7K4tt4LuFcFr3fXONC
e+wsaRCiMlAxmCneug2MuoWj/xhkl8wG6WSJ3jklnEUvIQgP4Xqk4S/XLLr0yHAPk8I4B8vGHCHN
L9n0OwOA7qEnEogmquz8XaSankhWy3psEqbw+8g36D8uAD6/hrZoB6CnjfGllz6DoFpZx7wqyYsD
+vBG2gxGrNqW+UNKSeqvhsYBPBG1GC64D3uaUeFNQ/W4ZVpElLBJlO62AG3BSGPEYoFQmlRbiQd3
09fhDSPqWJAaRYYWrxprRPqUeaug84tPkxQJZVFYP7h2BxcyREO7U54EgeBVaCjElC1AmgOYwdMk
Xi3gmN9VjN1rTd9JEIATW0O8m7qs4uEYx+0cD32wa6soId/AxsDDH13xAmrx8g9yILtPZZmxpkuv
5bYuFiynK6K13Rml3Ldevo1xaYm7kcYOyutWYIpiJXU7OqEhdA7bny7B4+hqq3+vveb3Sgw7ta7L
1GhMvtStUrby6nfrjyKuf6/pSHCT+XRClr7sh7DvoqM8yykyCwGf8A103jNxfeue7wDfXiPQyi0U
y3Q3ooj3YVfk4Li9fIzFui06dGZQnXV1mdPI1ijnQifpvNeg43tFiijd2HnnQpUTiq5am3MJawJB
JCDuXNoW73XuNKQeSlnQLmTNRAJATAXVh4y9kFEHYS/0zkmxoyoA+R0zaQhoki/rEhC01oa2Wlah
5ljdKtSzclvFafAd1TXd8I2oLKA3TtAH1wTixdGptP3OZ6xW0lRa5oNikE5cZh0j8d5GaqB1Gbaq
THd00ORM7axkvXYt3drxJ9pqeyAXhKjxtVovRi3ptNi2ByqVf4SBipZIvlXPnOElk4hzjnYbdsU2
hyF6v/QdcfWZUVnmBVn3CkuBn1hJt2dEV5cPvIztUxbTUtn1NVeAs6jQ/h0TEgJc6rker2Qws7QN
HpUWsK7Zn1qbbMxNHNlxD2xkYGSZ+kq3ZLCfLN+KnDPoJuACiMKeJRpzSI3OIU79HGp6njf2Brw3
/rU+QmRpjG0d3mYwV5w1ACTmkbLOFuNCRAWM7RrdJJcbEtRlAgmpjrhHUQbkoZPooxXZSTqXq2T5
xDaBH7CUllU3pcaXlogX4ldSniMas9gcMbsF+C7sR4QoVn8NeQYZfxk23ZXbw3/ex6Rp8wMhPkd7
F6WJWX5ecKEmJ5xRTIHV6C5w4Lu4ezyHWOPPoy0ZmCzeXY9zy94qb6EhJHsmFJvCbnK1DsZoe9ZK
FKOeOWdxNjwo1xu/1m1iHwZ/ZGIe5DR1kSJG/D2EWqEbOQuslqm2nTs6WuajSUwH6inPoEnUEQ0y
bZENZ3jYJssaj6Ufkxd+VoCUotGLM8vQS/qkCKpblMq070Wj5UjJWHJhFcda84I3GOKPQLC6Jbtk
uwnMEKVrp8LI0pErxFRbAU6s4+RkY3/V4ROj+MRyeQtyxsN8Nko+uqoWGtmTJbsFZSYD0pVs0YaN
7E9cF+kZ1xhi+C36BhcziDn63uswH3h06iJGblS2vhZ9I+t/jflv7KlWVyY3jenA6EUOBv3lmIy6
AYgbE+VMihZ+2k3CF/Z2JrpQbxo8TGt+IzaQKTR1ndwxsMamFp6CIU2DVZC4zLemOfZe3xvJE121
e7ubyPKOKXOzCwDYefYQ8LbYK5KSrpswbj4DlACpnThJap2qgPneBRKumDEp7no4PP5s72ssiDnD
6mb+PS9y95YOsqgOKFmG/AUvVqwOEpnw93kJ9R6SNmiOOAcE9jZlgK92tSfDFwMeBgZnjugQpdnm
5haRSYqB+CKUeeZuXKu1YrY9cFerIbEQTWS077eFVfKYLEZkh0eHyX/zTXI0nk+ByZLajnrHRuxs
cEenAdwAL5mxuTDx2HlQ9slq4k1rgwL32yb7Av01fDRmyvQTsS6t+dYp/L0rSbtqOKajxV81STNZ
1giWvFg77RJyc8Bo7ZYKNTyxpX7xkIGzXwW+OjgS4/RhGT2+nFwQbLev8Q5UV6U3OZdGB5txm+Bm
Gy7ieayJUXWVTBhp1uoNvwbbCFsnyaJEhY1ouMYhaHgLzM1DETdm+om5ix2gx6ECm5/qzma6kTR4
sLeJb+TxyYjq8WsS04FYEy/t5ccUWMLdpIxo2bd9o9LtuyIL+n1m3xLnssB19zDIr5p6EKDizYQc
qJnqhrYXeROA54MSP0m7YMJBCaeKrTkhEtoMhRWAlw8aVj/5yrG/maNZqHVUK1IDz6n12Vn0zpsu
fGatS3VbkhnMBmvVIcHFqO1HLOmf8U+NgblCK+Q/uVaJ8mx04865cqIiGO6bSGn/U8yK3ta4Mpod
Bwc6wqnd5dWl39aInKxJFEhEpypcVile+vgqbw38WxLHusVsSpIdVhQR19+GdIwUyTikwE5CwOt3
eO5nzyMwxIkS/+pclf63k/KLTgo4TX2Y/1nrePyfz1Wb/1W+fP6hf8mXzd/o91oBYT6mTpvRuNw/
Oil++JsPSwhAKCdxLGUeB5J/dVJoGMMwc+my+Jy0GFL8u5PiiP+b3PcPZyInAJDowFxh2OiGgfcR
42lCURmEiKsjxiithixj98ZucWkuxfgrbq7uSv9wfjx/Fo0fqLkBjdtzd+jH4+tAO3FpArM8nqVx
yzAjbuxttI7cgcum+U9RTfrz6MdYFqgWqnlegH89SbU6vBzVJ5+Hpo0JDCKhiNYwh/Ru0jbELvLs
rT0F5uPopdbjD+vgH5pCH5oR+sMhByF9g9zCSd3Rx7wfugKNgUCiUm15XFryRWUBuQL514CMW8/W
JxBkvNjEr+hU/3CLXe4WB3SKMkLQ9aT0h0/tVJe1Y+DLYytNbVlMujdU5LzLwxQLYywQbv781/zb
B4LaE4KPY/UyZvk4iaBQnWoUOuEhMaLqwqcyZ/yAtlAGtvHFjgbv888/72OvzeEBEjakIHqc3Fzr
IzOJJAomGdE0QJqbGpRNXkTBhFSA5hPhxRxY5z41r4OidI7+nJv3zeCWz5yh/FFPhGHXx77y7wm+
t/pVO7g9AdV1oi5N0m8+Mej7xSpgDv1x0fvMgiyefeSs9G4+8m5Kiawgkx2SIgRfziOibDe6UHGB
KCOucJIRMGiOJxPmTRGvzhUiz+B8b6CHOFiEy3ins31WzjV1la2Yu2LuYi0pLKMXEqXM9ZQmMjkN
wuId9y7nJ5ZWEiPscqxg2MNE1WhTas7ZWoJd7SLmMVrfaIluQR1cG/N0b3bedBtxUC5WC+099ytq
M/LWvXaZBmrahsKKQ8J067FLeJs0IDvwoLXBsM+SEFM1eBaWXJQ1CEx9RR+OxEqSms1vrFKdbWKm
pFpfwbEfnLupnMfLUiQchTz3f9k7s+W2kazrPhEcSMy45UxKoiRK1uAbhDwU5hmJBPD0/0q6/EWV
/+jq7vu+KUc5LJEEgcw85+y9Nr2HEdAap2m9ENAQ4DmdsEo+GIopSpi3CICnqEVMncFQWDoUw96Y
czKcxhFJdWmPD9RWyPHDlihffLgZokzRuR9BZ04XelMc1MsxQuWfDNPFaFHZuoO2JC+p+4E0wKqO
FWLtdw8Ag1xjfGI4f9UpSKfjkza5owha6HlBDjQ4f3Gy0hAIlPtRSK5jsIxct84RzzLkS+MQEb6A
63A/rgP/6yi8tZVr72YCDoN1OGkJTY+47vLzXk2ymLNuYsPQvUu1/Q6DE01ix+XDWvMIGaxXI1WA
gW4pOYVYjctj3hotUGIPbJvcDhibXq8z+aBhPd0MueSIB4uO+2SsPOej1taPJG54+PUoO0RAyBmm
RKiONpQ7A+i3sXbiqSYbT6u27aaG0SupEzejZ3FJebpxdTOVKtc/j/UjI7wYGI8AHpFob6dqEDek
ygmRvca4Ma7X35kGd23LwNkmuEwBWRpJv24RA5yv/2aIInIYZzNj3VgSuDZj8whabNyoOAx3HO+4
gRP9eHhDDs4ElE4U3Yge9cJ67JWEwDAFIUJ8X3T2aggQNZJ/G5jZeWiJKnHJosit6YmkG+AmMEKm
aNxRVM863psfoGkgzKMSgz9OqxjvS3LqKZwNhOkyU5sWCEB0aYinKAgIc8l/qBJaHbfWEs7v9BbV
9xEI0IiFol/SBzUblmIEN84JJQcj0d5KKqoKk9hWA+EAvIwczZw7ulzn/rmxowQxD2K0qAqhENhA
oJJ2Oiq7JQg1yOyzS4jOehzVIULIcoNzfXr2Son/tolQkljGTCFG6d37iXjrTeRyqFa91UDHnszg
ZLgojtH4yImb+TI4lNbcX70Ctxym0w1SB0zzQR3jWzStGlZhvZzRTsffOVEjVy9T/4Th0zs3ZoXo
TC4OwAmcDnzhk9HXhDJiEdGwsO9hmnDC7Q30DBtu7vBEjgdAzdAZ+xCVoh+92GiX0dQZzmdiMEEe
dO1HJfzsnBEk5hxaZbNkI37hpuvMkVtqzqG1JYL/WbEuo5sIdOVjRVWSHjwD2b0CsrCnldm8uwIf
ks5Iz1Z+HMABd0f8EQto95er1aTRjooZ0BQdnVx9TBR9L5nraW8Pokugn9krinwerKunJDJ79OxQ
F49BE2pZYBhVG7bR+tlzy+2SYnPu+RjxDn1g4J7oGZnh64JC50vZGQZJeIkjgyPpOKii0Ff2uLk6
wFUnD9vYV4I6XW8LvutUhE10y4AifuhwVBzpMz+DIWlfiqH7mEsE3tyC4oXgTLnJJNeJfA7WeZBC
6SmsG+uLNCKp1iTlkJcTKv/J8oLch3Gkjq4tSYK3VSvWPJckikV1F+xCXGb32A0muVsc66VMgmZT
Tz1Up7FMYDnNFolMRuG446q0I8YXvuF8LYTNv2/YsbrPbhJaNFoDRcZQSy+63i0BuMcVeSAS9jLu
sFsmy5JLVxI2tqC7foOGVB+w4QYQVmxzk/GR9r4g6J2yPurfSYbiLNIMuNlsmjvrXIx8rW1IZZQW
vcNi4RRxd+6CfkbQkAWkx81sCyVBxBuDcKPvP70ekTbr5N7CTaOHgJee2l/H9epbSYJD2cRJLc4/
7TAtmPIeXTC/5+o98QZSInrFV0NiLhAVWjwZ78mHU7RKG2b9tDYqbsHJjkMyvRuUdrHFuKPoxu4w
M7RCfuvGmMlIFsBe1xQGuYM1r5yxmZD442P/aWxe3qNMhxk1s48jeEr3drQ4H8ucseBfl0A/AXCx
9a9KsFmZRfIwqCqoVrJRzq2S0qTro21k3WD03yuC9bAW2h13hLW0eOEK9sce4BTVIfgtar+2pidB
Iq7PiQExiLf/+bZERXjPvk3gMZwiw2D7QoRV37QFTpKriWwYOfuWAW4GsRS0HSxleRXdR21vuRMe
YTNrswvrd2W1DXYFd+Rdp2XDZ1XjwktWXTr7F2YVRc9u4Q0OmQNFEmuxsgrM0fdxyDveSeZ91iIv
deenyKjddy8RLKxzhylONd1EfnUhgR3YUsTPyievkXWz8G4dmgS0VwB2PxW1YZ4amRh/DB0ghkQq
msu8Z04514aZNSlui6Do2MnbEH2m3WkPX9xNNHw736FfFU+pvqJtzTdeuNoGJYmeY8PEblI9Rfob
zUDufCyy1G2/nq/REC1VA5k+6Gg3bs8Mdwu5NzJfhDE7rsN14mj55NnwOZ5Gj+x0kuJVEifBpcgh
SbJV4Tq0UWTEqII1p86Ixecs4LQc7yc10A4V7nQpTNLoUliu+ToqynQzKHppyoNQVhohZxDfSsxT
DrjvbJfDyNw1AbqVzKh80PqdCug6d3z97YX0weSYY/ZDLh7CIkC9Sk87YeuZg/IQ07IiP5R09UIq
l88B6KzCfr1iqHrjzH0EOMZ+hMiVbmxCanfCjBnpLKJcddPUHusR8Xo8FOJSOSwxK44hhI+NHbaY
nBPJ4JX5H0bquHgV6ugAQ45GxdCO4FVqlCWsCn+QKvSHUcz3IYa5I/c1BwPZmvegosx7HCzjBnrN
2uvnEpuU2245G0co/KWWwpv5JmsTtZ0cmEMmbZXJktUj3zb7cjUVJ3a+cu+UuYGTktTHgFCWOCzu
JFN/ciOS+d7Ec/i5MTz53tWWfa5HohTXeDA4QE7tvkDBw3zlwS7FhZNftbUMZf7hAnk62Sih0nRV
WmFGLkDlKwfNvpEtP9zW4wtxJI/wznUxn21wohc1B23GmXDjInR8sxz1CgJ7BIOMttz5DHpu4OUY
kHvmtrnrcyTQqzJhtUk9rTtcRp03HU0FHd+ZnESYuhy7N/9cRjm/VyUBdZQPdBaeNC2I38v+ZbSy
kB2vOTTu9dA/TjSYuog78Z9f5/+rfkjUE4JYGZey36Fw+3s9GkbJILN6aA4/9Z6SSfpzi6Gj+Gm1
9RxdulyXw39+3d+GqA4vC6EVyZ1HZUpUgf78f6mDKckLmxzC5jBlhfcxGGV3KPuJxr/Cbdpt67Ka
L56XsBa3oz7l/vOr60Hy3xodvDpSZAd9hceb+F1kO/fwT5Tw6oMitBGbTtABfNOrLlma7FlDrAWh
CHEpS/TJG+8Vi/v1LfyvY/fvOnZYCejz/OuO3X2S1n/r1v38gT+7dYH5yWXqbmqRBRAaGB3/160L
nE903AUy8wABwU8V6K9unfiE/d9CMQ/XnT80EvYXbCD4BBrARF9ss7iioAj+K93T7+06H1EAvQ/m
0MgvuC9+u68jZcRjgojhyANLKomVgSJLiiY6AZmGyT27/WtoM28m5XjZCTVFp6DgvBwyhf7sEiL7
7nhZ/2pyNH+NeeT/TTPo96eOdwcLlqrZ1VlfSC3+/tTB+uoioRg0ZaNTf8DumB5ajU0DpERV2zJn
3oeNqfH6de78vOH/pSgWjcTvTx1NTBptACJMNGhXGMRfn3nG13AQZNoemc++ldDCMH0Ca7nLw67W
2Yuuf0uiV+VxmTz/ZnLCFCRIl36Zlmr57sse31yzzPYpLlDKEh5W7IeC4dmW44L3iF6KUMgJX9Yx
QppwKxid7ByzcWiYSN1VLEOxpvYp7xNrpkr1OdmuTfB880pRDW2kJOp0Reqg0a5sui2I3D3rnZTX
fFVTDazQuNM+43C+hZchL0nVV9jmnAoH9WAH+S7mkJysWU9xcqaOTn/pDDoz/rOclq7AItiypPhe
U507ZhicDbS9qKvt8TCjvV/nyDpWGTaxmXGXGoEG6ml8k1TJurSm+a3KdBVl9KG4hdgS0fmZh1cG
nr6e0xVYzEyRTESiugHmKzufSZUtvP0UWimuSmSdMO+t9qI9fY8UU6nGhbbmO6wVD/OObzKSxBu7
VdKGbjvScp1XKY8SbdAgBqbTth6NJ2y1z0LWxHENvpJHItqLeEMNM1wAowWkwtqqj1apJ8wd/VyU
aVU0wFxYuR5m360TL/ZNNXW4WuM4BYlGdCdZtN3i8LUSA3xwR8uCpurg01Ku++ZncwDiyqse8qpj
IBy3FgYuBNErIL8gs2JzEuBJs27XDcoFTmEZezzvFMqJBTnLTHfhMI4bntTwSIO/vCw0bOhF1DI7
LVmQbQJ38D/oaTSHhfz0bVg0w2FOuxqaJ34jKo7MwqqFcGGCaNVW/T4YMnETASk6hXDLXuxMW8ZU
ooj69d3kh6PM8V7UYoKAW/nlD2wNdBgoBuxV66YVYbACZgUxnqQrrDy/87INz94TpTc9BZmnkuN2
RoKmehJdmU4NUTBVDTEK/gVJE/BpxSpohvx7BUOXUevQZXvLrNV35lmk+ow50ZkJQjqGa3d9G3bp
x5gC2TyEFYaH+77votMiF4BTpp2Nb7rrh3HCteqPheOYZFIpp46nojWGb1UkiYJA0tAmaw9pZrod
JLTnbR0F8x1drGpe96Y/iK0c8T89zURyzKQP6xGxwRAMA3jVkSzTSfpaX6A9wNTM0XFXGH9cGJ2x
ys3DguuXrWCobrtEpc2mxbH80dd4bbTBhlt9YhwNZCG/CJ9FM54wY6NYT6v7bJH+2ZI1jFN4zbxa
pz8bkgn3qYsWQf6620faCOP0YNY8wLNdSmbQlskhQU31tBzSWjX4Rl1qptHCMxO6I75SQF52sO1x
HRv0Xib51WQ0b96R/ema55BsagbpVlN/4OAP3Q0m8oXmEEt5yCfHxptJaztQN1AoQSSm6WstL0UP
Yqle54rEKKQ9kRUVMMZJ5Jg/XClxduqxuckfOV01h/toFrGT4QdY1PhGUHiR9iuYkdWHnAfO6nO3
9Dd1t3jnthe8YwyJtbFTEoPeyjEQmLWBVdzr9IcJBkQKOr0HtIsnNsb0Vdc8WGkUFPediwSNHHKv
djeknozHqdahAeY4JOVtSes5Y0kk5XVllQRsAykIxrMD8jLDVeZGcoN40v+C+VMRyJJ2ebhGwFKJ
TR14s7nCyBuQQ9r66r0WRn1OvDksN4EHGCpClkw2KsjVXPX1114Mn+1JeccRa7O7p2OkHqVX2ISQ
5E40AnkNWpJ2g7TE+V2HBGK7WbQT0szvmKdHmHmNubpNCtU9W3jqiesF1/nNpauKQ8kWya5W+Taz
amNZF5Rwtw69W3QFY3IrfSJoqXxwnU5oldxtMHXk1xvFcAyRWPkrbiBYz+wzjP3tcN44IViqFYWm
b9ET7/tAU3isbDUPRIbvkTjPrH6jl3Ub1nFU+7Hr7KaIBb8v4db+7+D4n2SmWpQonFf+9cERwzBn
ui792+Hx5w/9OjyGn6AahCTQcAaxOLr9OecN3U8+quQ/h7+/zozmJwBZuvjSxlNslrz4rzOjh1uI
cRFiVaomO+SU95s76J/cQu5VgPyXcsSEZGtxXkXGT8eUQe9vo8gOYnCLoio5LUgO2lVRxN4I1A3+
87xqPGd8N+PSPxuuW19SCPrnRYVgNILSFOsqlNlWoIB7yoZ8mbcd+cP3AAhgCngGgdchvAC49/Zp
qKRg0pJiJneDKbBXNSRMety58ndz4iY3Y6HqWzMOhb+qreK2Sbr8gZzPYA9IOkHYGfl7Jy+cgawR
I9oQIuDtlzTpjjmSvzvZzwjMlj4xaBARpwBzIbBu/KlWX/CczAD+/QisHhJ80pWs4TBWdXSpW4fO
SWqo6SjNr3m+kHqUF8HdktuRTUcjGLb8AxQ2tG12cH28exVNQbwVXliYa7hZJNvNkXPIO8v4hta6
heybhvd2VoHKiMruRzxZUbtOykY8wLCXe4R53cXpHXWC8gDbYc6zmY5gZgHsqM115iLzaYrGZmlB
wXQmlAK2frMY3yoPkvVKwKs4MyGvSLVv38Zwai8Zvbh9ngTj56QZhidAGSDfC2PpvjqRH791Rs7y
KF0H4KUHyAbwXrisZFCxC6PgWlk6Ujlxw5yYdouw5faau2w56pUqxuIiV8XXIh0GejWkNQud27zo
BGcEyPcsNO4p74YG0SwZz01UjOvK9fudPwXEV3RQhOgbzZJTU60DotHtkRXNVZL8Np0gbfV2cTML
P1p3gDv4oDpvutfR0wKD/QHeX7Kf2qh4risnec2HVCe4VI0NNmWCIV8yHBQbI3JN0gGugdfAAvNj
i8L4jvQIArFlrcOxZzFGu0QzE4tYy3aUjtEuFlvEKzec1B8px6hu3Ux2BbC60BKmLKkeUg+uh9PO
/i0xmuyZyyzhAwXlXTPQkLSukd75Nd4b1CVR365O/Y78xYITL2Pnazsp9tO8cT26tGSF141ZHpZm
QT00+mSJw2QW56V0w8c4YvFWRI5DlR/XCT0ur3PPaRGO3yrg+kezQ/MGjIvg8rEnw9zRaeYgCgg2
z3TGeajTzo1r8HnUWoSghzoPvVU6Gj3RKenjNTB9ZNb9PiC6rdYxLJVHIav2Szeb1jpslPjIO7sj
+Xwe5kuv/CI4ODabJA7dkHa9hUIMoSTh7YCLCHIndNXG/oesmerN+SohU1Qr4XDTrn2mJgcytoIv
GaqLu/waFD/pzHiiBWpjPV+j5J1rrDx4rhr0EVnzhNOFn7vU+QqvoKES62wk+N78w206Yup7ZNXV
Ngqi6o2QAVwlRadD7Sudbz/4Oup+1qn3QUTyU2mMslwNeJluiUIfNs3QPeK/hTjWpjzPnYnZmwOC
sw2KZqG0geu/jLKnTdqkG4eKYLuoAQY8mQIn1yRkYrGTLOA6ONm+lpIVDTSIvzYoUwFMO+nFGg13
T9JAPm2McIicreN35rtFcbFdHBbT0TKpC0M0FhmtvaY4xrPdkuMZyWIV1jZAiiB1uLB+mb3maUY5
2IrBVixmkaRQnaoAt6Rqvow+wPiDAw4b0WFI19Y15/7eoVX2rXZ9TO0ctcaHuZ0NFpclCVe1AUFn
xex83BlB0n7x1Kx+IEtU71SN4s4mY6PcDqqn1LLduSOPFLrufTKHUb4JLHA5XqKiY0Kb01oLs3mK
856YizxUN53XpeuyyNuNV/knp5kHUqmq4hErT7EZISUdM/TbW5Kr2v1kls9x5cp93ylqMyK7x1Xf
pR2DpXwGSz6MZMSb0/J9sccJzJrw2k1ty3Jr1slorQozyO7xWRejvHGK1quGtdOpJn1dDCzShxlG
Wm6+BXPuEfKUdLYYhjeG0312H02RsaIj692LDG032t7u4pWFeaEJEz+wLE57P8iX4xirF9epqkuL
UOciBbKJlZmCWmNWUL0xDQ5Q4PuVOiVznL/QHeDY1SseqyBtqgcO6+UD7Z2W+rB010OaO+cQAeC6
HhcLUSb5VCvBboctfE7P0grlrg18yDM20RvnLDR5u15ugNsqEi5MYTQ86phTVoJBzm0rePvLNFh3
rltFC9LEIXpygs47ZmmunmNpBKhWxyj5YS/EQoJNl+V+MNr6dmZWf2Yo2Dwt3OPHmA/+rUGTf1Rz
5+IVAaaEamL5kjvZVK/JFlgOsSAyJmPot5rEILftEMltPrisR+hllhsyPnzU2Em9LlX20BYSL3Fr
2fdRzVyORTaPLmqJjjXhA3d0MknFqBbH51mT9UO8+OleX8/nrp7EbZgtpA0SfLvP2s64p34c7a1l
KfeR6JTkezQ4RJNMhjIYxEwNr2MO82lGhfsICU3tmdSFx1HI/qWLQD2NAhwhzxPxjBXhkggU/LDk
K4pB6CzzTHxjBpp8jXykxfNgUsb0mY3UPfQF5X1qHjJyk+9lXkZ3CyTAY8/GCA3PUmcQnN9Mck++
id62ag7lbvuWyiL5YqooP/a10ewrm8AvVOcsNdx+CZu0U9joGvCB79Ixyx+ikCNI4/sk7gzCe7fq
NIDohcRzwNdQrVRYWOl+UajNt11nWfUTapM3WL8arpbQ9b1pcbjQKKoCK1mPpQrfUyPK4QGHffvg
QfzqDzZ8XoAbnpe76xIWh3lreUPKPhYKJOLUCEnarNn4ufK1tcxPXRtvJtRw885OPH/XhJ6/TqrK
i9ZZrB4B79XZDVE5fXmQg5G8uY3tph+WxyPOjDY33W3HnD3W89WpXbw7ISZMjHuCqBFsn7hlLSbb
PlWQ0X+00fLOsXd6zam/v2XjZL2Eg/SfQW41J8Cbz23lz9vSbsuj3/Y0xeQIDLmeLl6xvLMA/uGk
yUc2eO8+nbqvdt1zgnA68F29i18yNLID0rrioSX0TjmlccuXA8Kxa2BmogH6w16oxlZD00KHUK0d
4GaSaXHo6nl4xP+WE3IjnaRdNV0Yx8+BJ7styMTlMVk479CpUW5p/OxC/q/t/m/a7raNMfCfqqfn
HxXRQ/2PH38tn/78qV/lk/jkoZ9DKunY/l+qJ/OTLShqNF3XtwP++38qWSC/WMfAfFMsOYIhE+Ol
XzWU8wm3KiY6wpzd/7qGAtrye3PZQm8oQgfarEe0m3Y2/7W57M8dQ0TlVkdjzGmO7Il9wP+xjQyF
03EoTYTfGjWibgdNwyr7dt4ITciCuukf2tIhDMWN+nJr0TA89y1UrUnztUj5rTZx7JG+qjp7W8be
9FYya203MwDxj1BzuixN7JKhqxAKQfGiUvouqwaulw1qks4f9l1N/RKa/8XBUQIVNbEDEJWKXiec
yB5I6McUVcBEPpvrN6dpA7i/fXmUUwwGL/V2sqdFbQ6juR6zNL4XmkpW4Qt7tmiFgGfsHSa/DDjq
t0TIds+haDn1V8AZI2Xva3TFnhGFAwKt7OL4rqZ9/DnPhuAW85t5kaqzNlXhP45ShHdmZreboIzj
L4w4UdvY+XhYWBo2edoy+MzIgAQzWh1UisiE49hj3dT+saMTjA0sp4EtR3Ff+eEprvKNW0/5gxFw
GPCBya7ErIIt/XvA+poO1zHp2KrWMdfm4jjsTFN/lP1iHCLSqk9Onhinoie/JLfaZZ0w0930lGp3
kEjB0rXkqdCqUvJZIAzZ0kCgWohKd+8Att1ZLRsB/N3lsRmt/s5n3YYYZj17moY359Lb9oq+fuTn
/eNCEC5TYa/YeahWN0YDU89JM/+rBJYBivYL21a/Z6SQHcixsPYoV6KXMUjrXZZF3vcghQlzJ2cr
uwM7n6+KK9hvmmD8Eaw2btIkCA7wx7odYpd0M5tQAdGbQ/fRpEDIgOHXoKvUH7Gaw91iViAfW4Kx
tjw3zqMzq764nbPmc4LX6XMw1fOHQY8dlRztgjujzscbMjMI/SxN2HZpCJyviQPIhhaMQ/ghRN1q
7qGtCYhMPT8nVyiiYTvtgcNB/jjVLWyNyh7vrbJDZtCmTD8AVhBqkQqj9A/SkOm8IxYQaQaEP3CM
iyYzekywsiuscZk6ewcIPsCLq2GOreY6wqbEfbeA019ZjjSrNYlhGNSIOLMQClCH9YKzwGQt5QMt
zgMUqJx4naq96zzrgwwTP7pt4YEmN40oXj1OrBe4z3va78I49qnEdLrHfkkhj0BVVeE3lHBtuqWa
W+6XceofemkF5bewQtZz61QcIoNBfnapMzX7I+nktmA4Q+45BVsnYd8VVXhStW/RpycZZEa05zWX
ZjLKDGkEMYKHxvHz7rNF7B61hmvm1YC2BmskgrzeDXoDnU9mmfcslFz3cmyWXeRlFcFmdRyZ7wtq
vGFtNkZ8pqot/VfTDawW+6k7i0cCz2X0nTiQHqjjEq5Y4VYJJzRna8r6iTvXzSEjl2SSh2hZyeAb
tSbBHMLsq29Es3EIqpF2uVsXHNrqQEoyGK4q0GhKpHOn4lKr8RAo50xAuVNM+sxHkQzmuMIGA6Sb
Mu777OB02VtIt5uDPzN82IxGSh4iJtAo3FZuzksuqL+A0WryEgGYyHrzXkdbUjWme9Y+PTvPI5QU
dNVhn5VxmhEpg2Gwvke/ZdUe4u82sYcraMDc1DX04tiffHDQSeXdT7rR4+qWj2kWpEN3Ltd47QHR
fcbsYFH4QIIkeKCDxLiUodpnuveEcY5YnZSoS2Iyo417bVJZEm6LFFayJw0x2Ne6m1XR1lquDa5O
uPXtpLteUdP4NIoHWmEF0nYeqmuLTOpu2cAEUENn9q7upPGs0lQTsZduu7i2jZ2pu25+0WRbz+oX
gTkY7hpNt+pMI7q+BKPvnQevHd9pW9PIwyR3MyOZXBVtJzZQtuP90EHoXi2LLMxV2S/zt3Zuv7JH
dWct50cKEaHKZEAQ0ChqzScySyP8eFnw2UWo+ug4RsTmUBXHAsn8fT0EyIbIWziNSIa+0QlhKBaJ
Te/jI2PpjA50/8y33BfpBg1j8D6KltCLIbIaej3tdEM80HKHsplEsHYiTUzN2RcaO+LktjUDgHja
4WAm23Mwl2w92AkUm2y0nS1Jg8sDicwZSuJw3xdV85kI+eE4e6OEllYte3cs3XaVCaXI28AvpgrC
q7D/Q/bpJiu4geXbwIC2map0CNQVrw+8y3FXlk5Mja0oeWjmWK1HjOVbkhbjPW4+lPJgqwFuKidh
aVycNxuELnuhGzYfY2ANd8JfxI9RWvXOhUeyzUUkDl7f2q86wGdrhXW8aUQf79BINwhAh+Kcm6p9
kTyHdxDGugcIyOEtyrZqvSRVdpsnE7A/OxnPeU1OjWsV3qFYxi9t4KS3xCglr1EtzXMUCRj8SEM5
CZRLQbuP3mJd2ua5n4hdW6c8+Q8uWTn70PK6D9JV1y3+uQ1hncNj17t0EJ0y8I5l2IePORD7G5Hl
9VfFBHTVTKW5zWc6n4kZv0Ydw3JBCAGHB5+KHjwTdse8C5gGIzCrInPrkP5y56apyXijRxrK7o8m
zbCbjfbfIS9nCGNYUI03skc0uXJQ9IYGs59+nLxw3WKhWRNTAGAEm+mA/CzQLRsz90TMbzNVgPyP
h7obhw1xNe6HNRESOME8Z35qZlrvyYCo5KmC7uk/2TBZ0ach6U7j5Ln35iZ9/N905D+ajriIlf/p
fP/A+b6fi/HjN6qQ9fMHf5nhnE/o4znH403iDH09y/85JLkqb8CFc1NeFTR6HvJrVGJ94q80PY3l
IETlgd7q1zEfC51wLUxygcBLogUx/8Wo5Kfu7S+jEpZgMG+2LzDqIPWhsPj7Mb9gnraUjTnj1qny
eSNFjZbBLZR9ZuOqQ02SF/a6LFNIWorVN1xhfuqOKOpRJcBmUdk6KUyykFrSydxNgkjYWKH5koy7
vzXjEN0rz5tvylmYGyfFQrJakJQzOTH6HuPK7GwWr7CalWGjOCeNdIYvDYiCAx1g22VvUL2/wMDv
TjNiyDOqIxMF8bJ8jmhZ4xshtWPbhSZ7BhEVLT09tK8Hsw0xUojJ9D8w9HsVqmvooqvas/Gtmg3x
yKWciAVOqkPqL+kPQ4j4m6Kjfgevwn9z5zqTmxAZ6m1SFhxkhc8QewUPp2fxcWOgwQYCCWxOxc1o
h9l9WifDHZGDxl5E2UIkVUR2ZT2M0xZBSb7LfAqntctFWU8TmDij8wCjgzmYCHyKTAIUXPtz0HGZ
hcG8ZiW19JUJidxW2O0OltXGLK5ceSd1xEktYfkwGLa3G7ylfDSXon7I0CFB7KBqXI2co07EyjSI
tBdkMCrxdxYipmGtm/100mNzC25OJasub9h3Ktd8Ra4z3Mraeeux7z6Jvq+CPcKmsNhYBDyg1ZRB
Tq6ztF+mIic3W+ohVhNnExtIFN0BhOUMbpsEPNXVQmtv7C86j5t9/Kom1bpSCEjV1kFq6o8Pmh23
6RXNVAcxqiMlE/1eK1Thz8p3oVWrHc35+7HP3HWIrBVywLCmDqDk0ZpXW6tfcYtFiNEJEKOb5tzl
jvWKI8fbwP3NsQWjoK20lnaWqGo9wy0PCqGtWYthnedZdom0CldqPW40oczVQVV5hlqhdNhTE2nW
m+iq5g21sDcLI3cntdgXbOg3EYXGrr7qgRMtDeYmp3+j5cIcWkpOdKG9FYFLgwxgEx1l97Hmblvj
lb2ptfS41CJkzEFvCyE3KzLQjV2Ckm7lasGy0tLlWNIOFxIbRKGFzZB9MK5rsbNbNM3drAXQftAD
6Ublu+3EhGH8KpQeW+6bq3p60kJq8vQwtGAm2WRXnTVaMSbzWnw9axk2jW0HSbbnlDMC7SAqpnSH
HEppgZFYHITc2U9Zt/op8p4N/FdPFtYA9eT2oFZJ14bZLl4E6d/Z1nSz9MbrTP8Ron+UvE7OgkSa
Cquwd1WoTV4kuc+8/pie2f8sZHsNoXAF5qlx3UU26TuY0Qz3jVZelR1VrTFWRb1kWM0JhHCqfQeq
e3wCi+Cop+GnvCe+an1y2xyz9zwfuqXaMJapfOiNbm+t58YjRXrsEXyhR0vj+L0UaQy3NBEp349R
l4idVT2b22leBIWWSCetXFezH28Kxp7BFn048IjDPATOu6wrNXzz81DkHo6cJZQjZKChPqG6wSyI
PCsfgAXRecyPVNWcchlY4aN6rqiOZzgWNBTW1tARSU76xbT93079H+3UFuC2f9qpzz++dh99/vHX
Rpz184f+3KXRKwAHcnAvsD1x4+rf9+cuLUxQqC7Kai9gG7626X5t0jaiBUSZgYfWwb8iTn9t0o75
X23KATv/X+XUCMcxpwtH62htD/nS75sy7ibmHcl4axNpNSYM8GmlezkBEG2GRAfKhDM35THVk5Lk
OjTJ9fzE1ZOUXs9UijJgvFLx9u86PXOx9PRlug5iBj2TgcnEeMayO2NXLal8c/T0prsOckY90wmH
ID1z9LTX+XXk0+jpTyNwNLqza58HPRuK9JTIJAOc4ZNZPQx6hkQ6AuMksjRyrK1KnRBRMW6a9OQJ
igtxPGZiwEkL6vBSJEF56azhhV7ecuzh9eCbYpLlte5yYUDWXabYjnbsr4yMcNptDWWDmsdbAibH
zvEI8AQ5iaMFm8SBPksMtx++XxJS0dcRbs8Fh2/bNv0DWMDktS1zySNYZ83GjkdrFyYYbHy3TS7u
5GXb0XTAvBq0im5J0bFug7b/jNWLlV0Iy+9Wzmhba9NuludqkGBTxPQ1nyZETzbd0YNpjOltm1bU
s1Xj9l/SamGDhaWio0ez8hyoMdkZQ7KcutKhX5DM/4+9M2tuG1my8F9x9DsY2JeHvhEjal8ty+2r
nhcGW6IJECuxECR+/f0KAGURlt12l2MGMTHoiI7ollREFauyMk+ePGlgXzauM6WVkevCUlSC94T4
KzqhLe/oKb06dRCJPW58BJcKMN9ztU5rAuykuk4QBLv1tdiGsRjXu4edyH2FZKSnJTnDO1j3xTmF
bsmNs1braxM1lHMX7cA5oX16uUJk5oFa84gegqESniQ6BMij3NfdC6hp1U1DtuV0rTkKuiVRco/i
ifFQ7szyT2QAo887vVA/6psqQLVpm9zFhaXcGoFzih5/+chakRdebxPv/bpw40eIr5tTzc2S46TU
1ZM6CZuzWrWUE8XIt6Tzi+JOK7P0eoXQ29QDdCWgZeNQd6l43pNhrCAxENiTIIHJm0RTykOIVe3E
v08KnJwjG+mjkx0BoWjwszl16RoPpGPON/rGvUooQjkzDSu7NXMEzqqEy1/RGyqPC8LurabQpG6j
eKvrDJT0PFpm7rm6sekzQwPX93iICXtq2dyFdGYlKEdB78mFuRPTBbPQvKN1bUdb9GKs6ioJbIdM
gu9fBiGsTKTeV1zLkfUYaDHtxLYrtMe8UKXMr6Dg2aEWHebEenOfK8vmz3WU6RAzo2x7lVnB8qNn
htad4Ojlrmj3vHGgbahFSUreh+JnGeXuqNo0YcyeTODUpeuKe65Evhj9MCckRZjQUj1w6RlDX+HZ
he5p+YW1o50W3Xk0qiBn2zUdKOx8Fn/CjGTvd7S2PU/gLZ/AMaAaS8lo0oJwVH1WbTKSVzAMTnJq
ru7iZby8y31TP7bXtvHfEWQOesEqOUK8SK9QwO5WuwfydcYScDdSTpqV5p9TShRfVg1pNpx9WjNM
N8ra2pwm2U69o9eYpk0hYobxrYJS3CcwgTXtzOx0Rm/V9XqGJQmy5riJ02daCAHY4H5tbwykbCBS
h1ZAbRQawZ+WmwLx9ZVGTQ+tMZfbYyPQKHKiAzCtW3DJEOFF/nd7jxSy9u+8mNESd5mh17M+jSBr
qpT7QSFDmPfIWBIS6KcoigHtQajd2fCitmpVqA+zYgdv+Y+lE9NtA5im2pwjlsxpv2wyvYAMWbqr
eEv8T11N/ZCvtkv3yVyGMz+Z+k6k1tYf8WZVr50TiJFKeKpUVbl63jlZpoVniIfkORcXJL3/z8j9
TUaOUFloZ3ybz3i7qN9dLvJisTvwBLo/28frxgTNCtuBRiLC7tdpOceawLIxXAeeomAvkrDbewLa
xIBl4VCnIjRxqb/6Eq67E+J7UZhFjCUydj+lg05gfugZUKgDQETRh8ASHFNzBwovANwJrXqt/NwD
SzamSW5gBNEgCK98yt+vtmq+3jwsodtepmrgV/TITMp7P1OQng2Jtml8n2+imIpfD12+WWUczWg5
faRnW7qqLGdmcE9zNOpww8Q4Wnrr1bSBtoC+r+Ybx1ADZx+3emI92slmHmm76ZKhPm7W8MRRdGru
EUX5CGtsBXiGjAThdgRr3CJ4hmK0am4qRNtpzL1ytQ+FnVI4kJXqoxfingC0BfqHJKnDywLgi2I1
F6mMjD+sbYdCB8vZ3sZoy1Bar2kfZo2uoFOpeJ/RACWCyGihgqhG3OQXyw1a4hTahdnc2Ggl1KfC
mzZmsTpqFwqNNvc4d/y/+P4p46C8X4WYvcFIhnlDyKsBYU5XcXXRhIj5OUbFHxZWDflPx2qtjgBJ
ET2jWQP1AwniC48O0nE3dobMp6V7zTktsZtzGEj5xUap+HTNreujZKXsTgv0AqZ1ABEIg+3lFqE8
uOJRXRgNDTNc8jh6tlT+rCrDegAWRx/crgztmrJwTz2rLS2iPSIN0CAjVdojispEU+FWZbQo9rd3
LjXZn+nm6023xnp2CazqPytRsb3NsG5n7fsV4q3Y2TkUc/59oVM3TWkn/QGnjg0b6FTNq+QMptFm
Sq+25jRIWWSoVCVNHjeVT3PKQL9eupDYfGQaw7C+Jhvm++ezSAsbQOBSJKwsJ6TqG6VqmiciKn+U
kEu7bEyklnITPny52lSnJdz5x0xBaBtxxJ2rnrFVGogZMXvBzcLLVVUUyCtSZuMVhRXAPrOshxTY
91OuGNGDD4HukbLs4poEm/dx1WzcU9/Qc/sYk2xcQsxaXs3W0CsRfiQzQH3ElUILril8efrpQP+h
uDRlkqsGT8Rq9CI5s1TIdKG1Lmt8itIm2szgakDGP3PNwjuLIt34XNtGnU3pBxXDWjeQXaBEHsrS
KQWypX+LJjBjefSaREHXppx8anYVtJs8dVY01AmLD7PY290EDZJ7hoBLmlKd3cSoT4ChLGtXkPW1
0xxdu0+RAFtid0sHUrBqMJhtGcTuWaipxQOlI49WGVXXMagNevm71ZRaCVzNVdUoDf3Bopt4OWvK
aaHZ9mkgACC429kUin9yuWzxIQqLctSDAI3Qe4zvCwEk1btd/N4S4BJaAmhZCMApFtBT49gl0JPZ
XPqmKG8PdWQ1agFXbeF5H1HATCvzmYCzagFsmQLiImsdsKkE8JUICExPS9AwVQBjlYDI1plR3EBe
ggZHXdUVLov1HiEFHXrQBiRbbbE2+F3gbq6A4CJvHVTHaL45jxsB0SHguXza5asV7ZXTC3K9tMQT
kF7SonurFulDcwDUT20BwBYLVFYCF1wKiHDdooX1RvNpibUBQ1TCpPljawECNAJi3BhZftmoWfpJ
sa3dmb52qBo0dkpaHgH9q8pJAlSA0l9UmsfonhQnRpWAZ9YYCo3m9rWKjAyAZz2jk4K/bShPZP4G
mr70DbjI4tQpju1mmV9Ws5U/VUCq6BJTuyFd9RJkDY7UNYLHje/QD9FBrxTxRN3/aDtLlbAnQlUC
3SHaDpE5202pQ4eQvNJtOgPaWTFFCnF7Rhojmda7eJ426voEpQId6vbauU13FRUYNBRHB0X3KbKp
tyuDj6BYctq4TU4SN4TmlFB4TYec5h5+FFapsKsZmVYsyzosZ589WjZfRiknVNcaDYK3OEWZjdHa
wkf8lNcx+jUK1G9YoinFU86OGyZP7eQM3kV+gW+omxyHWv8Ax40PKv18S8Eb/LVpRAelm1qtN5Cf
a8VLbrm2d7dFHqY70ppNeQJ3u7nJga+u/m+5S73fJ7qJUwcYlLv7apHvPixoNlm+VEWIn75Pucs/
pv/sl/Y5hLcH6luV/40DBvlItBs6cMDal2rf+HtjRHMmVj0vfv/N1CfIgNu6btDjXDxAIxF9uPsf
K5rq4IWB1VhI6LfP62/77bfv1ur7M/yR3/neDDA2fDUXz7//JpqY8dJyqwDmRHk1/5CCej19R5/Y
IlsEGNXNHif0S2wwhumDlw2r0X92D9jmRIBx2NX+K8adfr0IpL8mOtk0mlh1uN+rI/KtQ/A/9e1T
BS5aT8h9+87ERF8QBl3/JTPLg/mrCGJSek8FS7cJxrcKji0EKORWAXKk7tKtw+0nCQHx9So4GsIF
rktTFoQRxdNla8e0FzRkP2VXwaERlwEtwunt4cAgaKo3YQU0HQLL6EwBR1TWFpgg8yabySIYbx8u
mNe7wPYm6LlQ6we7pX3Gtwrk1YdEgp+1iKY5MVxPdVDV7GY5OAsa/dpsgVa46uguBJduo5KHwKDM
FA1dCBn9JhgYRJAZlGds09B6WzG6ReBWEEWoUgbRcDnpsKUFDNE+g6MAn4QeNbAQVABR8YzQIOIb
ya6CPgGmQFB5vxUGe8HFHsLAoZpY71YBhvzIPCTPkj4QKPNAyQeF7FdhYA88fULyULMogO4WYXQH
AputS6+CO4H+5OhUe3ezZMDXd4OHEpGLEJG6NxtdcDImDwFVQtlVEBET2Tfg6n7DDzwEjCPHAWEw
VJ7aZ3QHwgGZkbUKwOyUvVhCRKB9BltBUwHvRcNre3RGka/F/QVRMw4QtUTm216iZ0yIl1WKGPqf
j28PEM9J7gGTgAAJs1bZ/609QOzcVVP1dVtjsgNCrV9y+gY7nPIVdkF3AtTBEfAATtDWoFAT0bL2
Gd3FCJtVNl4wmKXuQO4h4dI+g5vRtSZ0piBHh0Rj+4zvZoQuLL0XVGoB8QJRpOtWYeAkebToELJ6
uvsFYRmXk6S/oWr401ETMAk+ELFzP8vhXsAgqARNtAPp9sLo7gZS2oa0w0zzWp24QDNR5hQPs3zt
JVFNOmlFd8CbRmcR9kFMJ4r4gm/+BKBs8CWDH+i6gKZfz9u1J8ATwmvqLUUH1YzpVqA2QNYxAjmA
4S/4iW8jB9hDx0AvCZXNzlKMzjN4i9bxDywBWCpSVUYfGg+yCg7wCRGlru7N5ehQJAJaaS8RAAGl
UvSwBreBY2MHARUMr48QRmcHIedq0p6BYPYwRR2JsbfsIPAJ9ECMIKeufUZ3Et6SHPjZk4CXSBWI
56kg5+0zOAlYRVqKUm4AyNI+o7sTdPjZsv4RMTMTNLj93/YMyC1AA+dy6M/ciC4F1BiE6IMUkqiB
kXHlC3L54Z2ItyTcZxFEd4Hi+L59LIGsR2SKPY6eNTqDL3v8tWfgkX9ESgNyfPdJI/r2kVyQnj7X
gGHDIRR0xPYZmAABHhIgUbfeG8LxhUio3ctuAnIKwuWha12/CQZuMYZQlG2SVuwN4ehWAb1xUa0p
ZQlwD22SzDSX7w3hwDUATXfQ3hC8126vjM814N1lV0GABpruehyL7uofBIoOmRdshUUGrvv56FbB
A86Q3ArCO1SBSDWRSH5tDh1S0JqNqhUpyPYZnXOMSlF3OiXCRHOCAwwgskfJB9EiXiHMG6gGQmxf
PKO7GUmT67KOAUaRgjaHTGsPIg6uhnYVoLlTbDZC71iT3wUaiWTDNQkCOnPHt/z6KHisD4iBkBd+
MRTjws3QEpNONNNvV/TvJFnSx4NfXwp8DKzOlxzs2HAjWFhad0AlLAKusCEKQIBH2mdgEehlTBU3
1Z+0EG6f8Z0Iiw7MkreCCReNdkawDvqrb7AKmk7/GLoOv3iTo7OLdMcxpG8Hzj2ThIX0dryIcAas
AzaD04fV41uFTpVEzlkUCIktPKH+YZavrSOOgmvQB4p0/Eito8CRpNOM4OmYF4qOvnEiYGey5wgw
e790ROEjp1WVdpahIJsI2TDBbhsMdoFrwF5FzxIorfv5/5az/JRWSSmY8ssgTQ4q/kR93o+chMEI
X1jq+EmgQ6TbgZDaZxA84ifAO4FssEdUR+cy6yaEkB9bhflzHCTHASVcwVPJif/C1QdR5f7DE6AC
vX0O7UF3N5CHhHkxOg/hDdGIn8VSBeFAh9yJv9ztgoG3zC5g8g61DL03PToPATvldV/NP/eTTANJ
WjaTt5/l4CwInraIKIBaX1ZpXD4z6EaX+/vniwCCoCMbQpe8fpIDo0hOAcjVYbfsGbxjOxBEPNKp
Zt2d0EGe7o/7NNowcABZRPLRhODwYjZ/dCv8wC36Ug019YPoua2DChbFW+VS3/qFfZXI1z/va39E
gY/O9XHwi6IsqvvsrgpI/Pe/DqxmW7z/6of7Yv72c/o/7yf49UcffNZ+Vvv/eR4s8nn+hM5TW4DU
v+btPKaW6r+i+V/zeP766uPK5nh+eZPffzt4z1cXwt8MPJDT6ap+pMelR2OaHL5wC+3IDxzOk2Je
7KcuvkZ6XXJIZUeezqPgc5oPNAA7iyI9dhql+fz5oHlnx5WUHxlt8qcyeKq40LvBxJLg0eIdyw5+
vIjm9Txf7EcSI3dFANIj907Iu/TzuylNIeO/goPN0qGgsp9yyqoHzwcD98ZRduSzRZovD1+598hl
Rz5nxYPg9Yr3eULZgS+e5/7BBtS6chbpcaMoSNLg8ER22JX00MlzMB9YkS5hJD1yWh9ui466Kzvs
1de2qWPHSw/MANVTuDvYFx3JUnbo67QKiq+WuaMuyo59Mw+SA+tBNlYUksmPS6PLefK8H6m9zDte
jfzQRTF/8qtiUZYHe7pnK0iPHzz5wXJ+GMZ29DD5oUWfirQ82Nl0zxN5ZvmxCxq2FMg9H9gmstii
DuhXjP6t/oTfFg58Cfy/5+HcpEk5sCF6V80p+9LfEyOUfOnbxWZ+eG/12Kf8O9fvzudxVvjB4bXe
x4+/YvxvCzNJr0r97maxDZ4OrrGeWfsr3vxP1JX2m7k1KV1Rj/TQaV7676Zzul8Hh7dZn934NR9w
PA+HZ78rYZcd/ltt5yW/zrswwiM5jGogi4vyCek3poHlEClsUTLZgd//jVS45JJ88NPnxbuL4qu7
ravCl337h7T6xkbsaZm/5gO+3og9Wi87/HcbMUku/cfF9jCqNHhpsk2y7/xHOff3owib0if3ZYf9
tMiR4D6I+Xq5EumRAyKbQRRMvyaRApEd+t9z7p1kWR4eTbLPIrkpPfiiKN99euvlu4pt6fGD4ilN
iuDAc+uZW9Jj71KQ+eV+Edp90knwfH/kt5CmF33Jr/GnvTTOW392CK6J33iKFvP8X/8BAAD//w==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absolute">
    <xdr:from>
      <xdr:col>5</xdr:col>
      <xdr:colOff>803025</xdr:colOff>
      <xdr:row>1</xdr:row>
      <xdr:rowOff>6600</xdr:rowOff>
    </xdr:from>
    <xdr:to>
      <xdr:col>7</xdr:col>
      <xdr:colOff>504600</xdr:colOff>
      <xdr:row>4</xdr:row>
      <xdr:rowOff>190275</xdr:rowOff>
    </xdr:to>
    <xdr:grpSp>
      <xdr:nvGrpSpPr>
        <xdr:cNvPr id="9" name="Group 8">
          <a:extLst>
            <a:ext uri="{FF2B5EF4-FFF2-40B4-BE49-F238E27FC236}">
              <a16:creationId xmlns:a16="http://schemas.microsoft.com/office/drawing/2014/main" id="{8777877C-08BA-39A8-700B-0A1AE62F5054}"/>
            </a:ext>
          </a:extLst>
        </xdr:cNvPr>
        <xdr:cNvGrpSpPr/>
      </xdr:nvGrpSpPr>
      <xdr:grpSpPr>
        <a:xfrm>
          <a:off x="5197225" y="197100"/>
          <a:ext cx="2863875" cy="1275875"/>
          <a:chOff x="4689225" y="197100"/>
          <a:chExt cx="2473350" cy="1269525"/>
        </a:xfrm>
      </xdr:grpSpPr>
      <xdr:sp macro="" textlink="">
        <xdr:nvSpPr>
          <xdr:cNvPr id="2" name="Rectangle: Top Corners Rounded 1">
            <a:extLst>
              <a:ext uri="{FF2B5EF4-FFF2-40B4-BE49-F238E27FC236}">
                <a16:creationId xmlns:a16="http://schemas.microsoft.com/office/drawing/2014/main" id="{A1626FF4-81D3-1BCC-2B13-D4B1607C0AB2}"/>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Top Corners Rounded 5">
            <a:extLst>
              <a:ext uri="{FF2B5EF4-FFF2-40B4-BE49-F238E27FC236}">
                <a16:creationId xmlns:a16="http://schemas.microsoft.com/office/drawing/2014/main" id="{A7C41C83-0E7F-150E-9168-A2E9F70EA45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8" name="Straight Connector 7">
            <a:extLst>
              <a:ext uri="{FF2B5EF4-FFF2-40B4-BE49-F238E27FC236}">
                <a16:creationId xmlns:a16="http://schemas.microsoft.com/office/drawing/2014/main" id="{803CA391-7922-5A85-1A62-9B1CEA503F56}"/>
              </a:ext>
            </a:extLst>
          </xdr:cNvPr>
          <xdr:cNvCxnSpPr/>
        </xdr:nvCxnSpPr>
        <xdr:spPr>
          <a:xfrm>
            <a:off x="5381625"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793500</xdr:colOff>
      <xdr:row>1</xdr:row>
      <xdr:rowOff>6600</xdr:rowOff>
    </xdr:from>
    <xdr:to>
      <xdr:col>9</xdr:col>
      <xdr:colOff>95025</xdr:colOff>
      <xdr:row>4</xdr:row>
      <xdr:rowOff>190275</xdr:rowOff>
    </xdr:to>
    <xdr:grpSp>
      <xdr:nvGrpSpPr>
        <xdr:cNvPr id="10" name="Group 9">
          <a:extLst>
            <a:ext uri="{FF2B5EF4-FFF2-40B4-BE49-F238E27FC236}">
              <a16:creationId xmlns:a16="http://schemas.microsoft.com/office/drawing/2014/main" id="{856BC1B4-1DFC-819F-083D-93EAA46B4C28}"/>
            </a:ext>
          </a:extLst>
        </xdr:cNvPr>
        <xdr:cNvGrpSpPr/>
      </xdr:nvGrpSpPr>
      <xdr:grpSpPr>
        <a:xfrm>
          <a:off x="8350000" y="197100"/>
          <a:ext cx="2933725" cy="1275875"/>
          <a:chOff x="4689225" y="197100"/>
          <a:chExt cx="2473350" cy="1269525"/>
        </a:xfrm>
      </xdr:grpSpPr>
      <xdr:sp macro="" textlink="">
        <xdr:nvSpPr>
          <xdr:cNvPr id="11" name="Rectangle: Top Corners Rounded 10">
            <a:extLst>
              <a:ext uri="{FF2B5EF4-FFF2-40B4-BE49-F238E27FC236}">
                <a16:creationId xmlns:a16="http://schemas.microsoft.com/office/drawing/2014/main" id="{EEB796D4-2F21-8E5C-D814-18F0D9E9337B}"/>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Top Corners Rounded 11">
            <a:extLst>
              <a:ext uri="{FF2B5EF4-FFF2-40B4-BE49-F238E27FC236}">
                <a16:creationId xmlns:a16="http://schemas.microsoft.com/office/drawing/2014/main" id="{BEE199FE-80DF-7382-3724-DE656DB3E97F}"/>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3" name="Straight Connector 12">
            <a:extLst>
              <a:ext uri="{FF2B5EF4-FFF2-40B4-BE49-F238E27FC236}">
                <a16:creationId xmlns:a16="http://schemas.microsoft.com/office/drawing/2014/main" id="{DE43C933-7DC8-9C20-21C5-8E9A1E39EFE9}"/>
              </a:ext>
            </a:extLst>
          </xdr:cNvPr>
          <xdr:cNvCxnSpPr/>
        </xdr:nvCxnSpPr>
        <xdr:spPr>
          <a:xfrm>
            <a:off x="5400675" y="33337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9</xdr:col>
      <xdr:colOff>326775</xdr:colOff>
      <xdr:row>1</xdr:row>
      <xdr:rowOff>25650</xdr:rowOff>
    </xdr:from>
    <xdr:to>
      <xdr:col>13</xdr:col>
      <xdr:colOff>361725</xdr:colOff>
      <xdr:row>5</xdr:row>
      <xdr:rowOff>18825</xdr:rowOff>
    </xdr:to>
    <xdr:grpSp>
      <xdr:nvGrpSpPr>
        <xdr:cNvPr id="14" name="Group 13">
          <a:extLst>
            <a:ext uri="{FF2B5EF4-FFF2-40B4-BE49-F238E27FC236}">
              <a16:creationId xmlns:a16="http://schemas.microsoft.com/office/drawing/2014/main" id="{257C028B-6499-5641-D2B6-32F485FFF163}"/>
            </a:ext>
          </a:extLst>
        </xdr:cNvPr>
        <xdr:cNvGrpSpPr/>
      </xdr:nvGrpSpPr>
      <xdr:grpSpPr>
        <a:xfrm>
          <a:off x="11515475" y="216150"/>
          <a:ext cx="2727350" cy="1275875"/>
          <a:chOff x="4689225" y="197100"/>
          <a:chExt cx="2473350" cy="1269525"/>
        </a:xfrm>
      </xdr:grpSpPr>
      <xdr:sp macro="" textlink="">
        <xdr:nvSpPr>
          <xdr:cNvPr id="15" name="Rectangle: Top Corners Rounded 14">
            <a:extLst>
              <a:ext uri="{FF2B5EF4-FFF2-40B4-BE49-F238E27FC236}">
                <a16:creationId xmlns:a16="http://schemas.microsoft.com/office/drawing/2014/main" id="{DC04A244-440B-CB31-FD50-2A99F8536AAF}"/>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FAEC0400-3000-00EA-D249-299B20F098F6}"/>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7" name="Straight Connector 16">
            <a:extLst>
              <a:ext uri="{FF2B5EF4-FFF2-40B4-BE49-F238E27FC236}">
                <a16:creationId xmlns:a16="http://schemas.microsoft.com/office/drawing/2014/main" id="{3FC8A626-4B6C-C528-AC33-C5A1DEBACB04}"/>
              </a:ext>
            </a:extLst>
          </xdr:cNvPr>
          <xdr:cNvCxnSpPr/>
        </xdr:nvCxnSpPr>
        <xdr:spPr>
          <a:xfrm>
            <a:off x="5334000" y="352425"/>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14</xdr:col>
      <xdr:colOff>383925</xdr:colOff>
      <xdr:row>1</xdr:row>
      <xdr:rowOff>63750</xdr:rowOff>
    </xdr:from>
    <xdr:to>
      <xdr:col>18</xdr:col>
      <xdr:colOff>418875</xdr:colOff>
      <xdr:row>5</xdr:row>
      <xdr:rowOff>56925</xdr:rowOff>
    </xdr:to>
    <xdr:grpSp>
      <xdr:nvGrpSpPr>
        <xdr:cNvPr id="18" name="Group 17">
          <a:extLst>
            <a:ext uri="{FF2B5EF4-FFF2-40B4-BE49-F238E27FC236}">
              <a16:creationId xmlns:a16="http://schemas.microsoft.com/office/drawing/2014/main" id="{09F87B47-BC1B-1EC6-0016-318797864478}"/>
            </a:ext>
          </a:extLst>
        </xdr:cNvPr>
        <xdr:cNvGrpSpPr/>
      </xdr:nvGrpSpPr>
      <xdr:grpSpPr>
        <a:xfrm>
          <a:off x="14938125" y="254250"/>
          <a:ext cx="2727350" cy="1275875"/>
          <a:chOff x="4689225" y="197100"/>
          <a:chExt cx="2473350" cy="1269525"/>
        </a:xfrm>
      </xdr:grpSpPr>
      <xdr:sp macro="" textlink="">
        <xdr:nvSpPr>
          <xdr:cNvPr id="19" name="Rectangle: Top Corners Rounded 18">
            <a:extLst>
              <a:ext uri="{FF2B5EF4-FFF2-40B4-BE49-F238E27FC236}">
                <a16:creationId xmlns:a16="http://schemas.microsoft.com/office/drawing/2014/main" id="{3861BC61-63A4-D2BD-B7E3-11C5D7F9B28D}"/>
              </a:ext>
            </a:extLst>
          </xdr:cNvPr>
          <xdr:cNvSpPr/>
        </xdr:nvSpPr>
        <xdr:spPr>
          <a:xfrm rot="16200000">
            <a:off x="5229225" y="-333375"/>
            <a:ext cx="1260000" cy="2340000"/>
          </a:xfrm>
          <a:prstGeom prst="round2SameRect">
            <a:avLst>
              <a:gd name="adj1" fmla="val 910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Top Corners Rounded 19">
            <a:extLst>
              <a:ext uri="{FF2B5EF4-FFF2-40B4-BE49-F238E27FC236}">
                <a16:creationId xmlns:a16="http://schemas.microsoft.com/office/drawing/2014/main" id="{E5656B93-93AA-9C8D-07DF-A30296DBE04C}"/>
              </a:ext>
            </a:extLst>
          </xdr:cNvPr>
          <xdr:cNvSpPr/>
        </xdr:nvSpPr>
        <xdr:spPr>
          <a:xfrm rot="5400000">
            <a:off x="5362575" y="-342900"/>
            <a:ext cx="1260000" cy="2340000"/>
          </a:xfrm>
          <a:prstGeom prst="round2SameRect">
            <a:avLst>
              <a:gd name="adj1" fmla="val 910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 name="Straight Connector 20">
            <a:extLst>
              <a:ext uri="{FF2B5EF4-FFF2-40B4-BE49-F238E27FC236}">
                <a16:creationId xmlns:a16="http://schemas.microsoft.com/office/drawing/2014/main" id="{7C41C954-095A-DCBF-E91F-435F674560D3}"/>
              </a:ext>
            </a:extLst>
          </xdr:cNvPr>
          <xdr:cNvCxnSpPr/>
        </xdr:nvCxnSpPr>
        <xdr:spPr>
          <a:xfrm>
            <a:off x="5314950" y="323850"/>
            <a:ext cx="0" cy="923925"/>
          </a:xfrm>
          <a:prstGeom prst="line">
            <a:avLst/>
          </a:prstGeom>
          <a:ln w="6350"/>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0</xdr:colOff>
      <xdr:row>6</xdr:row>
      <xdr:rowOff>38099</xdr:rowOff>
    </xdr:from>
    <xdr:to>
      <xdr:col>2</xdr:col>
      <xdr:colOff>487500</xdr:colOff>
      <xdr:row>60</xdr:row>
      <xdr:rowOff>0</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592C3B3E-0866-4099-9B77-64E9F649A4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1695449"/>
              <a:ext cx="1440000" cy="10248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495300</xdr:colOff>
      <xdr:row>1</xdr:row>
      <xdr:rowOff>209550</xdr:rowOff>
    </xdr:from>
    <xdr:to>
      <xdr:col>7</xdr:col>
      <xdr:colOff>200025</xdr:colOff>
      <xdr:row>2</xdr:row>
      <xdr:rowOff>38100</xdr:rowOff>
    </xdr:to>
    <xdr:sp macro="" textlink="Analysis!B4">
      <xdr:nvSpPr>
        <xdr:cNvPr id="23" name="TextBox 22">
          <a:extLst>
            <a:ext uri="{FF2B5EF4-FFF2-40B4-BE49-F238E27FC236}">
              <a16:creationId xmlns:a16="http://schemas.microsoft.com/office/drawing/2014/main" id="{88B24698-C27B-ED08-B8DD-73D88D62869C}"/>
            </a:ext>
          </a:extLst>
        </xdr:cNvPr>
        <xdr:cNvSpPr txBox="1"/>
      </xdr:nvSpPr>
      <xdr:spPr>
        <a:xfrm>
          <a:off x="53816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FDABD5-3E41-48F8-AE09-12492C5EB1D7}" type="TxLink">
            <a:rPr lang="en-US" sz="2800" b="0" i="0" u="none" strike="noStrike">
              <a:solidFill>
                <a:srgbClr val="7030A0"/>
              </a:solidFill>
              <a:latin typeface="Aptos Narrow"/>
            </a:rPr>
            <a:pPr algn="ctr"/>
            <a:t> 120 </a:t>
          </a:fld>
          <a:endParaRPr lang="en-US" sz="2800">
            <a:solidFill>
              <a:srgbClr val="7030A0"/>
            </a:solidFill>
          </a:endParaRPr>
        </a:p>
      </xdr:txBody>
    </xdr:sp>
    <xdr:clientData/>
  </xdr:twoCellAnchor>
  <xdr:twoCellAnchor editAs="absolute">
    <xdr:from>
      <xdr:col>6</xdr:col>
      <xdr:colOff>504824</xdr:colOff>
      <xdr:row>2</xdr:row>
      <xdr:rowOff>114300</xdr:rowOff>
    </xdr:from>
    <xdr:to>
      <xdr:col>7</xdr:col>
      <xdr:colOff>352425</xdr:colOff>
      <xdr:row>4</xdr:row>
      <xdr:rowOff>9525</xdr:rowOff>
    </xdr:to>
    <xdr:sp macro="" textlink="">
      <xdr:nvSpPr>
        <xdr:cNvPr id="24" name="TextBox 23">
          <a:extLst>
            <a:ext uri="{FF2B5EF4-FFF2-40B4-BE49-F238E27FC236}">
              <a16:creationId xmlns:a16="http://schemas.microsoft.com/office/drawing/2014/main" id="{14A92398-63B8-B2CC-0F6F-703B1F949B29}"/>
            </a:ext>
          </a:extLst>
        </xdr:cNvPr>
        <xdr:cNvSpPr txBox="1"/>
      </xdr:nvSpPr>
      <xdr:spPr>
        <a:xfrm>
          <a:off x="5391149" y="895350"/>
          <a:ext cx="16192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ADULT</a:t>
          </a:r>
        </a:p>
      </xdr:txBody>
    </xdr:sp>
    <xdr:clientData/>
  </xdr:twoCellAnchor>
  <xdr:twoCellAnchor editAs="absolute">
    <xdr:from>
      <xdr:col>8</xdr:col>
      <xdr:colOff>9525</xdr:colOff>
      <xdr:row>1</xdr:row>
      <xdr:rowOff>209550</xdr:rowOff>
    </xdr:from>
    <xdr:to>
      <xdr:col>9</xdr:col>
      <xdr:colOff>0</xdr:colOff>
      <xdr:row>2</xdr:row>
      <xdr:rowOff>38100</xdr:rowOff>
    </xdr:to>
    <xdr:sp macro="" textlink="Analysis!B5">
      <xdr:nvSpPr>
        <xdr:cNvPr id="25" name="TextBox 24">
          <a:extLst>
            <a:ext uri="{FF2B5EF4-FFF2-40B4-BE49-F238E27FC236}">
              <a16:creationId xmlns:a16="http://schemas.microsoft.com/office/drawing/2014/main" id="{227A36C7-A6DC-5694-B705-086E5D9158F4}"/>
            </a:ext>
          </a:extLst>
        </xdr:cNvPr>
        <xdr:cNvSpPr txBox="1"/>
      </xdr:nvSpPr>
      <xdr:spPr>
        <a:xfrm>
          <a:off x="83534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41D1BC-E525-46B8-8211-09C5783E7455}" type="TxLink">
            <a:rPr lang="en-US" sz="2800" b="0" i="0" u="none" strike="noStrike">
              <a:solidFill>
                <a:srgbClr val="7030A0"/>
              </a:solidFill>
              <a:latin typeface="Aptos Narrow"/>
              <a:ea typeface="+mn-ea"/>
              <a:cs typeface="+mn-cs"/>
            </a:rPr>
            <a:pPr marL="0" indent="0" algn="ctr"/>
            <a:t> 89 </a:t>
          </a:fld>
          <a:endParaRPr lang="en-US" sz="2800" b="0" i="0" u="none" strike="noStrike">
            <a:solidFill>
              <a:srgbClr val="7030A0"/>
            </a:solidFill>
            <a:latin typeface="Aptos Narrow"/>
            <a:ea typeface="+mn-ea"/>
            <a:cs typeface="+mn-cs"/>
          </a:endParaRPr>
        </a:p>
      </xdr:txBody>
    </xdr:sp>
    <xdr:clientData/>
  </xdr:twoCellAnchor>
  <xdr:twoCellAnchor editAs="absolute">
    <xdr:from>
      <xdr:col>7</xdr:col>
      <xdr:colOff>1485900</xdr:colOff>
      <xdr:row>2</xdr:row>
      <xdr:rowOff>114300</xdr:rowOff>
    </xdr:from>
    <xdr:to>
      <xdr:col>9</xdr:col>
      <xdr:colOff>9524</xdr:colOff>
      <xdr:row>4</xdr:row>
      <xdr:rowOff>9525</xdr:rowOff>
    </xdr:to>
    <xdr:sp macro="" textlink="">
      <xdr:nvSpPr>
        <xdr:cNvPr id="26" name="TextBox 25">
          <a:extLst>
            <a:ext uri="{FF2B5EF4-FFF2-40B4-BE49-F238E27FC236}">
              <a16:creationId xmlns:a16="http://schemas.microsoft.com/office/drawing/2014/main" id="{BAF7B079-5EBC-5E8B-B458-FF434C52F212}"/>
            </a:ext>
          </a:extLst>
        </xdr:cNvPr>
        <xdr:cNvSpPr txBox="1"/>
      </xdr:nvSpPr>
      <xdr:spPr>
        <a:xfrm>
          <a:off x="8143875" y="895350"/>
          <a:ext cx="16954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BURN BEDS PEDS</a:t>
          </a:r>
        </a:p>
      </xdr:txBody>
    </xdr:sp>
    <xdr:clientData/>
  </xdr:twoCellAnchor>
  <xdr:twoCellAnchor editAs="absolute">
    <xdr:from>
      <xdr:col>11</xdr:col>
      <xdr:colOff>9525</xdr:colOff>
      <xdr:row>1</xdr:row>
      <xdr:rowOff>209550</xdr:rowOff>
    </xdr:from>
    <xdr:to>
      <xdr:col>13</xdr:col>
      <xdr:colOff>266700</xdr:colOff>
      <xdr:row>2</xdr:row>
      <xdr:rowOff>38100</xdr:rowOff>
    </xdr:to>
    <xdr:sp macro="" textlink="Analysis!B6">
      <xdr:nvSpPr>
        <xdr:cNvPr id="27" name="TextBox 26">
          <a:extLst>
            <a:ext uri="{FF2B5EF4-FFF2-40B4-BE49-F238E27FC236}">
              <a16:creationId xmlns:a16="http://schemas.microsoft.com/office/drawing/2014/main" id="{98F31C96-A8B1-B71A-8C07-2B752C0959E2}"/>
            </a:ext>
          </a:extLst>
        </xdr:cNvPr>
        <xdr:cNvSpPr txBox="1"/>
      </xdr:nvSpPr>
      <xdr:spPr>
        <a:xfrm>
          <a:off x="11058525" y="400050"/>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3F7B82D-ADEC-43A2-A012-1F7A8D9CA6CE}" type="TxLink">
            <a:rPr lang="en-US" sz="2800" b="0" i="0" u="none" strike="noStrike">
              <a:solidFill>
                <a:srgbClr val="7030A0"/>
              </a:solidFill>
              <a:latin typeface="Aptos Narrow"/>
              <a:ea typeface="+mn-ea"/>
              <a:cs typeface="+mn-cs"/>
            </a:rPr>
            <a:pPr marL="0" indent="0" algn="ctr"/>
            <a:t> 2,080 </a:t>
          </a:fld>
          <a:endParaRPr lang="en-US" sz="2800" b="0" i="0" u="none" strike="noStrike">
            <a:solidFill>
              <a:srgbClr val="7030A0"/>
            </a:solidFill>
            <a:latin typeface="Aptos Narrow"/>
            <a:ea typeface="+mn-ea"/>
            <a:cs typeface="+mn-cs"/>
          </a:endParaRPr>
        </a:p>
      </xdr:txBody>
    </xdr:sp>
    <xdr:clientData/>
  </xdr:twoCellAnchor>
  <xdr:twoCellAnchor editAs="absolute">
    <xdr:from>
      <xdr:col>10</xdr:col>
      <xdr:colOff>314325</xdr:colOff>
      <xdr:row>2</xdr:row>
      <xdr:rowOff>114300</xdr:rowOff>
    </xdr:from>
    <xdr:to>
      <xdr:col>13</xdr:col>
      <xdr:colOff>276224</xdr:colOff>
      <xdr:row>4</xdr:row>
      <xdr:rowOff>9525</xdr:rowOff>
    </xdr:to>
    <xdr:sp macro="" textlink="">
      <xdr:nvSpPr>
        <xdr:cNvPr id="28" name="TextBox 27">
          <a:extLst>
            <a:ext uri="{FF2B5EF4-FFF2-40B4-BE49-F238E27FC236}">
              <a16:creationId xmlns:a16="http://schemas.microsoft.com/office/drawing/2014/main" id="{A0559809-32BB-B29C-CC3A-CA308312C780}"/>
            </a:ext>
          </a:extLst>
        </xdr:cNvPr>
        <xdr:cNvSpPr txBox="1"/>
      </xdr:nvSpPr>
      <xdr:spPr>
        <a:xfrm>
          <a:off x="10753725" y="895350"/>
          <a:ext cx="17906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7030A0"/>
              </a:solidFill>
            </a:rPr>
            <a:t>DEDICATED </a:t>
          </a:r>
          <a:r>
            <a:rPr lang="en-US" sz="1400">
              <a:solidFill>
                <a:srgbClr val="7030A0"/>
              </a:solidFill>
            </a:rPr>
            <a:t>BURN BEDS</a:t>
          </a:r>
        </a:p>
      </xdr:txBody>
    </xdr:sp>
    <xdr:clientData/>
  </xdr:twoCellAnchor>
  <xdr:twoCellAnchor editAs="absolute">
    <xdr:from>
      <xdr:col>15</xdr:col>
      <xdr:colOff>352425</xdr:colOff>
      <xdr:row>1</xdr:row>
      <xdr:rowOff>238125</xdr:rowOff>
    </xdr:from>
    <xdr:to>
      <xdr:col>18</xdr:col>
      <xdr:colOff>0</xdr:colOff>
      <xdr:row>2</xdr:row>
      <xdr:rowOff>66675</xdr:rowOff>
    </xdr:to>
    <xdr:sp macro="" textlink="Analysis!B7">
      <xdr:nvSpPr>
        <xdr:cNvPr id="29" name="TextBox 28">
          <a:extLst>
            <a:ext uri="{FF2B5EF4-FFF2-40B4-BE49-F238E27FC236}">
              <a16:creationId xmlns:a16="http://schemas.microsoft.com/office/drawing/2014/main" id="{1DEDF2C2-0089-43A9-3F20-D877F58E5EBF}"/>
            </a:ext>
          </a:extLst>
        </xdr:cNvPr>
        <xdr:cNvSpPr txBox="1"/>
      </xdr:nvSpPr>
      <xdr:spPr>
        <a:xfrm>
          <a:off x="13839825" y="428625"/>
          <a:ext cx="14763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682966-624D-4303-86F7-2D183E03191D}" type="TxLink">
            <a:rPr lang="en-US" sz="2800" b="0" i="0" u="none" strike="noStrike">
              <a:solidFill>
                <a:srgbClr val="7030A0"/>
              </a:solidFill>
              <a:latin typeface="Aptos Narrow"/>
              <a:ea typeface="+mn-ea"/>
              <a:cs typeface="+mn-cs"/>
            </a:rPr>
            <a:pPr marL="0" indent="0" algn="ctr"/>
            <a:t> 288,443 </a:t>
          </a:fld>
          <a:endParaRPr lang="en-US" sz="2800" b="0" i="0" u="none" strike="noStrike">
            <a:solidFill>
              <a:srgbClr val="7030A0"/>
            </a:solidFill>
            <a:latin typeface="Aptos Narrow"/>
            <a:ea typeface="+mn-ea"/>
            <a:cs typeface="+mn-cs"/>
          </a:endParaRPr>
        </a:p>
      </xdr:txBody>
    </xdr:sp>
    <xdr:clientData/>
  </xdr:twoCellAnchor>
  <xdr:twoCellAnchor editAs="absolute">
    <xdr:from>
      <xdr:col>15</xdr:col>
      <xdr:colOff>228599</xdr:colOff>
      <xdr:row>2</xdr:row>
      <xdr:rowOff>114300</xdr:rowOff>
    </xdr:from>
    <xdr:to>
      <xdr:col>17</xdr:col>
      <xdr:colOff>485774</xdr:colOff>
      <xdr:row>4</xdr:row>
      <xdr:rowOff>9525</xdr:rowOff>
    </xdr:to>
    <xdr:sp macro="" textlink="">
      <xdr:nvSpPr>
        <xdr:cNvPr id="30" name="TextBox 29">
          <a:extLst>
            <a:ext uri="{FF2B5EF4-FFF2-40B4-BE49-F238E27FC236}">
              <a16:creationId xmlns:a16="http://schemas.microsoft.com/office/drawing/2014/main" id="{88E27AD1-E1D8-AA30-E613-A6B1C343D162}"/>
            </a:ext>
          </a:extLst>
        </xdr:cNvPr>
        <xdr:cNvSpPr txBox="1"/>
      </xdr:nvSpPr>
      <xdr:spPr>
        <a:xfrm>
          <a:off x="13715999" y="895350"/>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7030A0"/>
              </a:solidFill>
            </a:rPr>
            <a:t>TOTAL</a:t>
          </a:r>
          <a:r>
            <a:rPr lang="en-US" sz="1400" baseline="0">
              <a:solidFill>
                <a:srgbClr val="7030A0"/>
              </a:solidFill>
            </a:rPr>
            <a:t> </a:t>
          </a:r>
          <a:r>
            <a:rPr lang="en-US" sz="1400">
              <a:solidFill>
                <a:srgbClr val="7030A0"/>
              </a:solidFill>
            </a:rPr>
            <a:t>BEDS</a:t>
          </a:r>
        </a:p>
      </xdr:txBody>
    </xdr:sp>
    <xdr:clientData/>
  </xdr:twoCellAnchor>
  <xdr:twoCellAnchor editAs="absolute">
    <xdr:from>
      <xdr:col>5</xdr:col>
      <xdr:colOff>990600</xdr:colOff>
      <xdr:row>1</xdr:row>
      <xdr:rowOff>447675</xdr:rowOff>
    </xdr:from>
    <xdr:to>
      <xdr:col>6</xdr:col>
      <xdr:colOff>428625</xdr:colOff>
      <xdr:row>2</xdr:row>
      <xdr:rowOff>295275</xdr:rowOff>
    </xdr:to>
    <xdr:pic>
      <xdr:nvPicPr>
        <xdr:cNvPr id="32" name="Picture 31">
          <a:extLst>
            <a:ext uri="{FF2B5EF4-FFF2-40B4-BE49-F238E27FC236}">
              <a16:creationId xmlns:a16="http://schemas.microsoft.com/office/drawing/2014/main" id="{A3F3B8B2-9FB3-D8D6-BE7D-2D0F5EAE7728}"/>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876800" y="638175"/>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14</xdr:col>
      <xdr:colOff>533400</xdr:colOff>
      <xdr:row>1</xdr:row>
      <xdr:rowOff>571500</xdr:rowOff>
    </xdr:from>
    <xdr:to>
      <xdr:col>15</xdr:col>
      <xdr:colOff>361950</xdr:colOff>
      <xdr:row>3</xdr:row>
      <xdr:rowOff>114300</xdr:rowOff>
    </xdr:to>
    <xdr:pic>
      <xdr:nvPicPr>
        <xdr:cNvPr id="36" name="Picture 35">
          <a:extLst>
            <a:ext uri="{FF2B5EF4-FFF2-40B4-BE49-F238E27FC236}">
              <a16:creationId xmlns:a16="http://schemas.microsoft.com/office/drawing/2014/main" id="{026895E0-5308-4B8A-914C-7B7986FD2CDA}"/>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3411200" y="7620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9</xdr:col>
      <xdr:colOff>485775</xdr:colOff>
      <xdr:row>1</xdr:row>
      <xdr:rowOff>533400</xdr:rowOff>
    </xdr:from>
    <xdr:to>
      <xdr:col>10</xdr:col>
      <xdr:colOff>314325</xdr:colOff>
      <xdr:row>3</xdr:row>
      <xdr:rowOff>76200</xdr:rowOff>
    </xdr:to>
    <xdr:pic>
      <xdr:nvPicPr>
        <xdr:cNvPr id="37" name="Picture 36">
          <a:extLst>
            <a:ext uri="{FF2B5EF4-FFF2-40B4-BE49-F238E27FC236}">
              <a16:creationId xmlns:a16="http://schemas.microsoft.com/office/drawing/2014/main" id="{0BADBFB3-E764-4B19-B478-E24AC889A6E6}"/>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15575" y="72390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7</xdr:col>
      <xdr:colOff>1047750</xdr:colOff>
      <xdr:row>1</xdr:row>
      <xdr:rowOff>514350</xdr:rowOff>
    </xdr:from>
    <xdr:to>
      <xdr:col>7</xdr:col>
      <xdr:colOff>1485900</xdr:colOff>
      <xdr:row>3</xdr:row>
      <xdr:rowOff>57150</xdr:rowOff>
    </xdr:to>
    <xdr:pic>
      <xdr:nvPicPr>
        <xdr:cNvPr id="38" name="Picture 37">
          <a:extLst>
            <a:ext uri="{FF2B5EF4-FFF2-40B4-BE49-F238E27FC236}">
              <a16:creationId xmlns:a16="http://schemas.microsoft.com/office/drawing/2014/main" id="{62DA259A-4F70-421E-AD7F-8A5F18B771B1}"/>
            </a:ext>
          </a:extLst>
        </xdr:cNvPr>
        <xdr:cNvPicPr>
          <a:picLocks noChangeAspect="1" noChangeArrowheads="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05725" y="704850"/>
          <a:ext cx="4381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485774</xdr:colOff>
      <xdr:row>6</xdr:row>
      <xdr:rowOff>19050</xdr:rowOff>
    </xdr:from>
    <xdr:to>
      <xdr:col>7</xdr:col>
      <xdr:colOff>1657350</xdr:colOff>
      <xdr:row>8</xdr:row>
      <xdr:rowOff>19050</xdr:rowOff>
    </xdr:to>
    <xdr:sp macro="" textlink="">
      <xdr:nvSpPr>
        <xdr:cNvPr id="39" name="Rectangle: Rounded Corners 38">
          <a:extLst>
            <a:ext uri="{FF2B5EF4-FFF2-40B4-BE49-F238E27FC236}">
              <a16:creationId xmlns:a16="http://schemas.microsoft.com/office/drawing/2014/main" id="{9468B653-D534-6865-53CA-9ADBA16D613F}"/>
            </a:ext>
          </a:extLst>
        </xdr:cNvPr>
        <xdr:cNvSpPr/>
      </xdr:nvSpPr>
      <xdr:spPr>
        <a:xfrm>
          <a:off x="1438274" y="1676400"/>
          <a:ext cx="6438901" cy="381000"/>
        </a:xfrm>
        <a:prstGeom prst="roundRect">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7030A0"/>
              </a:solidFill>
            </a:rPr>
            <a:t>Number</a:t>
          </a:r>
          <a:r>
            <a:rPr lang="en-US" sz="1800" baseline="0">
              <a:solidFill>
                <a:srgbClr val="7030A0"/>
              </a:solidFill>
            </a:rPr>
            <a:t> of Burn Beds per state</a:t>
          </a:r>
          <a:endParaRPr lang="en-US" sz="1800">
            <a:solidFill>
              <a:srgbClr val="7030A0"/>
            </a:solidFill>
          </a:endParaRPr>
        </a:p>
      </xdr:txBody>
    </xdr:sp>
    <xdr:clientData/>
  </xdr:twoCellAnchor>
  <xdr:twoCellAnchor>
    <xdr:from>
      <xdr:col>7</xdr:col>
      <xdr:colOff>1628775</xdr:colOff>
      <xdr:row>6</xdr:row>
      <xdr:rowOff>19050</xdr:rowOff>
    </xdr:from>
    <xdr:to>
      <xdr:col>13</xdr:col>
      <xdr:colOff>590550</xdr:colOff>
      <xdr:row>20</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885F558-11CC-41FE-9314-56A01A165A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85275" y="1682750"/>
              <a:ext cx="52863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3</xdr:row>
      <xdr:rowOff>47624</xdr:rowOff>
    </xdr:from>
    <xdr:to>
      <xdr:col>4</xdr:col>
      <xdr:colOff>1009649</xdr:colOff>
      <xdr:row>6</xdr:row>
      <xdr:rowOff>52124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F04DAF1-A2B2-4B34-8BA6-39CB8DF48A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33474"/>
              <a:ext cx="3819524" cy="57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20</xdr:row>
      <xdr:rowOff>95250</xdr:rowOff>
    </xdr:from>
    <xdr:to>
      <xdr:col>13</xdr:col>
      <xdr:colOff>457200</xdr:colOff>
      <xdr:row>35</xdr:row>
      <xdr:rowOff>133349</xdr:rowOff>
    </xdr:to>
    <xdr:graphicFrame macro="">
      <xdr:nvGraphicFramePr>
        <xdr:cNvPr id="5" name="Chart 4">
          <a:extLst>
            <a:ext uri="{FF2B5EF4-FFF2-40B4-BE49-F238E27FC236}">
              <a16:creationId xmlns:a16="http://schemas.microsoft.com/office/drawing/2014/main" id="{52CABFF8-3BAF-44A9-9012-352E008C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21</xdr:row>
      <xdr:rowOff>47625</xdr:rowOff>
    </xdr:from>
    <xdr:to>
      <xdr:col>11</xdr:col>
      <xdr:colOff>381000</xdr:colOff>
      <xdr:row>22</xdr:row>
      <xdr:rowOff>47625</xdr:rowOff>
    </xdr:to>
    <xdr:sp macro="" textlink="Analysis!AG5">
      <xdr:nvSpPr>
        <xdr:cNvPr id="7" name="TextBox 6">
          <a:extLst>
            <a:ext uri="{FF2B5EF4-FFF2-40B4-BE49-F238E27FC236}">
              <a16:creationId xmlns:a16="http://schemas.microsoft.com/office/drawing/2014/main" id="{36EB6B9F-A59A-73A2-5C9D-542878991AD3}"/>
            </a:ext>
          </a:extLst>
        </xdr:cNvPr>
        <xdr:cNvSpPr txBox="1"/>
      </xdr:nvSpPr>
      <xdr:spPr>
        <a:xfrm>
          <a:off x="10487025" y="4562475"/>
          <a:ext cx="9429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C92921-2D51-4100-B026-86DE80708467}" type="TxLink">
            <a:rPr lang="en-US" sz="1100" b="1" i="0" u="none" strike="noStrike">
              <a:solidFill>
                <a:srgbClr val="7030A0"/>
              </a:solidFill>
              <a:latin typeface="Aptos Narrow"/>
            </a:rPr>
            <a:pPr/>
            <a:t>South(847)</a:t>
          </a:fld>
          <a:endParaRPr lang="en-US" sz="1100" b="1">
            <a:solidFill>
              <a:srgbClr val="7030A0"/>
            </a:solidFill>
          </a:endParaRPr>
        </a:p>
      </xdr:txBody>
    </xdr:sp>
    <xdr:clientData/>
  </xdr:twoCellAnchor>
  <xdr:twoCellAnchor>
    <xdr:from>
      <xdr:col>10</xdr:col>
      <xdr:colOff>57150</xdr:colOff>
      <xdr:row>22</xdr:row>
      <xdr:rowOff>95250</xdr:rowOff>
    </xdr:from>
    <xdr:to>
      <xdr:col>11</xdr:col>
      <xdr:colOff>571500</xdr:colOff>
      <xdr:row>23</xdr:row>
      <xdr:rowOff>133350</xdr:rowOff>
    </xdr:to>
    <xdr:sp macro="" textlink="Analysis!AG6">
      <xdr:nvSpPr>
        <xdr:cNvPr id="31" name="TextBox 30">
          <a:extLst>
            <a:ext uri="{FF2B5EF4-FFF2-40B4-BE49-F238E27FC236}">
              <a16:creationId xmlns:a16="http://schemas.microsoft.com/office/drawing/2014/main" id="{7CFA57AA-95E1-4DA1-B31B-C0F17A93B766}"/>
            </a:ext>
          </a:extLst>
        </xdr:cNvPr>
        <xdr:cNvSpPr txBox="1"/>
      </xdr:nvSpPr>
      <xdr:spPr>
        <a:xfrm>
          <a:off x="10496550" y="4800600"/>
          <a:ext cx="1123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8D2077F-F332-4F3B-A45B-2C9CE8746219}" type="TxLink">
            <a:rPr lang="en-US" sz="1100" b="1" i="0" u="none" strike="noStrike">
              <a:solidFill>
                <a:srgbClr val="7030A0"/>
              </a:solidFill>
              <a:latin typeface="Aptos Narrow"/>
            </a:rPr>
            <a:pPr/>
            <a:t>Midwest(513)</a:t>
          </a:fld>
          <a:endParaRPr lang="en-US" sz="1100" b="1">
            <a:solidFill>
              <a:srgbClr val="7030A0"/>
            </a:solidFill>
          </a:endParaRPr>
        </a:p>
      </xdr:txBody>
    </xdr:sp>
    <xdr:clientData/>
  </xdr:twoCellAnchor>
  <xdr:twoCellAnchor>
    <xdr:from>
      <xdr:col>10</xdr:col>
      <xdr:colOff>47625</xdr:colOff>
      <xdr:row>23</xdr:row>
      <xdr:rowOff>142875</xdr:rowOff>
    </xdr:from>
    <xdr:to>
      <xdr:col>11</xdr:col>
      <xdr:colOff>476250</xdr:colOff>
      <xdr:row>24</xdr:row>
      <xdr:rowOff>142875</xdr:rowOff>
    </xdr:to>
    <xdr:sp macro="" textlink="Analysis!AG7">
      <xdr:nvSpPr>
        <xdr:cNvPr id="33" name="TextBox 32">
          <a:extLst>
            <a:ext uri="{FF2B5EF4-FFF2-40B4-BE49-F238E27FC236}">
              <a16:creationId xmlns:a16="http://schemas.microsoft.com/office/drawing/2014/main" id="{EC4E8476-38D5-4606-993B-F0059923E26E}"/>
            </a:ext>
          </a:extLst>
        </xdr:cNvPr>
        <xdr:cNvSpPr txBox="1"/>
      </xdr:nvSpPr>
      <xdr:spPr>
        <a:xfrm>
          <a:off x="10487025" y="5038725"/>
          <a:ext cx="10382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0EDAF0-D652-4814-B29E-50F51F856E32}" type="TxLink">
            <a:rPr lang="en-US" sz="1100" b="1" i="0" u="none" strike="noStrike">
              <a:solidFill>
                <a:srgbClr val="7030A0"/>
              </a:solidFill>
              <a:latin typeface="Aptos Narrow"/>
            </a:rPr>
            <a:pPr/>
            <a:t>West(406)</a:t>
          </a:fld>
          <a:endParaRPr lang="en-US" sz="1100" b="1">
            <a:solidFill>
              <a:srgbClr val="7030A0"/>
            </a:solidFill>
          </a:endParaRPr>
        </a:p>
      </xdr:txBody>
    </xdr:sp>
    <xdr:clientData/>
  </xdr:twoCellAnchor>
  <xdr:twoCellAnchor>
    <xdr:from>
      <xdr:col>10</xdr:col>
      <xdr:colOff>38100</xdr:colOff>
      <xdr:row>24</xdr:row>
      <xdr:rowOff>171450</xdr:rowOff>
    </xdr:from>
    <xdr:to>
      <xdr:col>11</xdr:col>
      <xdr:colOff>590550</xdr:colOff>
      <xdr:row>26</xdr:row>
      <xdr:rowOff>0</xdr:rowOff>
    </xdr:to>
    <xdr:sp macro="" textlink="Analysis!AG8">
      <xdr:nvSpPr>
        <xdr:cNvPr id="34" name="TextBox 33">
          <a:extLst>
            <a:ext uri="{FF2B5EF4-FFF2-40B4-BE49-F238E27FC236}">
              <a16:creationId xmlns:a16="http://schemas.microsoft.com/office/drawing/2014/main" id="{9557723E-F6F4-432F-A016-3EC164EA5308}"/>
            </a:ext>
          </a:extLst>
        </xdr:cNvPr>
        <xdr:cNvSpPr txBox="1"/>
      </xdr:nvSpPr>
      <xdr:spPr>
        <a:xfrm>
          <a:off x="10477500" y="5257800"/>
          <a:ext cx="11620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1AEB450-F213-4083-ABA7-68D61064714A}" type="TxLink">
            <a:rPr lang="en-US" sz="1100" b="1" i="0" u="none" strike="noStrike">
              <a:solidFill>
                <a:srgbClr val="7030A0"/>
              </a:solidFill>
              <a:latin typeface="Aptos Narrow"/>
            </a:rPr>
            <a:pPr/>
            <a:t>Northeast(314)</a:t>
          </a:fld>
          <a:endParaRPr lang="en-US" sz="1100" b="1">
            <a:solidFill>
              <a:srgbClr val="7030A0"/>
            </a:solidFill>
          </a:endParaRPr>
        </a:p>
      </xdr:txBody>
    </xdr:sp>
    <xdr:clientData/>
  </xdr:twoCellAnchor>
  <xdr:twoCellAnchor>
    <xdr:from>
      <xdr:col>15</xdr:col>
      <xdr:colOff>0</xdr:colOff>
      <xdr:row>22</xdr:row>
      <xdr:rowOff>0</xdr:rowOff>
    </xdr:from>
    <xdr:to>
      <xdr:col>22</xdr:col>
      <xdr:colOff>304800</xdr:colOff>
      <xdr:row>36</xdr:row>
      <xdr:rowOff>76200</xdr:rowOff>
    </xdr:to>
    <xdr:graphicFrame macro="">
      <xdr:nvGraphicFramePr>
        <xdr:cNvPr id="35" name="Chart 34">
          <a:extLst>
            <a:ext uri="{FF2B5EF4-FFF2-40B4-BE49-F238E27FC236}">
              <a16:creationId xmlns:a16="http://schemas.microsoft.com/office/drawing/2014/main" id="{8C5186B8-02D1-4A92-94F3-C2348E16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590550</xdr:colOff>
      <xdr:row>6</xdr:row>
      <xdr:rowOff>28575</xdr:rowOff>
    </xdr:from>
    <xdr:to>
      <xdr:col>22</xdr:col>
      <xdr:colOff>381000</xdr:colOff>
      <xdr:row>20</xdr:row>
      <xdr:rowOff>104775</xdr:rowOff>
    </xdr:to>
    <xdr:graphicFrame macro="">
      <xdr:nvGraphicFramePr>
        <xdr:cNvPr id="40" name="Chart 39">
          <a:extLst>
            <a:ext uri="{FF2B5EF4-FFF2-40B4-BE49-F238E27FC236}">
              <a16:creationId xmlns:a16="http://schemas.microsoft.com/office/drawing/2014/main" id="{D6E2E934-2AD2-43F4-8CC7-D88EF1EE1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476250</xdr:colOff>
      <xdr:row>20</xdr:row>
      <xdr:rowOff>66674</xdr:rowOff>
    </xdr:from>
    <xdr:to>
      <xdr:col>22</xdr:col>
      <xdr:colOff>457200</xdr:colOff>
      <xdr:row>36</xdr:row>
      <xdr:rowOff>114299</xdr:rowOff>
    </xdr:to>
    <xdr:graphicFrame macro="">
      <xdr:nvGraphicFramePr>
        <xdr:cNvPr id="41" name="Chart 40">
          <a:extLst>
            <a:ext uri="{FF2B5EF4-FFF2-40B4-BE49-F238E27FC236}">
              <a16:creationId xmlns:a16="http://schemas.microsoft.com/office/drawing/2014/main" id="{311EC709-1D1E-420E-A0DD-1C402C21B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400050</xdr:colOff>
      <xdr:row>1</xdr:row>
      <xdr:rowOff>119062</xdr:rowOff>
    </xdr:from>
    <xdr:to>
      <xdr:col>15</xdr:col>
      <xdr:colOff>95250</xdr:colOff>
      <xdr:row>16</xdr:row>
      <xdr:rowOff>4762</xdr:rowOff>
    </xdr:to>
    <xdr:graphicFrame macro="">
      <xdr:nvGraphicFramePr>
        <xdr:cNvPr id="11" name="Chart 10">
          <a:extLst>
            <a:ext uri="{FF2B5EF4-FFF2-40B4-BE49-F238E27FC236}">
              <a16:creationId xmlns:a16="http://schemas.microsoft.com/office/drawing/2014/main" id="{B61C5572-5E04-B404-E3BE-7EF6B3E1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11</xdr:row>
      <xdr:rowOff>52387</xdr:rowOff>
    </xdr:from>
    <xdr:to>
      <xdr:col>13</xdr:col>
      <xdr:colOff>381000</xdr:colOff>
      <xdr:row>25</xdr:row>
      <xdr:rowOff>128587</xdr:rowOff>
    </xdr:to>
    <xdr:graphicFrame macro="">
      <xdr:nvGraphicFramePr>
        <xdr:cNvPr id="2" name="Chart 1">
          <a:extLst>
            <a:ext uri="{FF2B5EF4-FFF2-40B4-BE49-F238E27FC236}">
              <a16:creationId xmlns:a16="http://schemas.microsoft.com/office/drawing/2014/main" id="{E1E972F3-D8E5-629A-B107-D345014EA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333374</xdr:colOff>
      <xdr:row>2</xdr:row>
      <xdr:rowOff>0</xdr:rowOff>
    </xdr:from>
    <xdr:to>
      <xdr:col>2</xdr:col>
      <xdr:colOff>2247899</xdr:colOff>
      <xdr:row>9</xdr:row>
      <xdr:rowOff>9525</xdr:rowOff>
    </xdr:to>
    <mc:AlternateContent xmlns:mc="http://schemas.openxmlformats.org/markup-compatibility/2006" xmlns:a14="http://schemas.microsoft.com/office/drawing/2010/main">
      <mc:Choice Requires="a14">
        <xdr:graphicFrame macro="">
          <xdr:nvGraphicFramePr>
            <xdr:cNvPr id="5" name="ABA_VERIFIED">
              <a:extLst>
                <a:ext uri="{FF2B5EF4-FFF2-40B4-BE49-F238E27FC236}">
                  <a16:creationId xmlns:a16="http://schemas.microsoft.com/office/drawing/2014/main" id="{558F61C6-48E5-3B88-9DE2-5C128A2FA7CE}"/>
                </a:ext>
              </a:extLst>
            </xdr:cNvPr>
            <xdr:cNvGraphicFramePr/>
          </xdr:nvGraphicFramePr>
          <xdr:xfrm>
            <a:off x="0" y="0"/>
            <a:ext cx="0" cy="0"/>
          </xdr:xfrm>
          <a:graphic>
            <a:graphicData uri="http://schemas.microsoft.com/office/drawing/2010/slicer">
              <sle:slicer xmlns:sle="http://schemas.microsoft.com/office/drawing/2010/slicer" name="ABA_VERIFIED"/>
            </a:graphicData>
          </a:graphic>
        </xdr:graphicFrame>
      </mc:Choice>
      <mc:Fallback xmlns="">
        <xdr:sp macro="" textlink="">
          <xdr:nvSpPr>
            <xdr:cNvPr id="0" name=""/>
            <xdr:cNvSpPr>
              <a:spLocks noTextEdit="1"/>
            </xdr:cNvSpPr>
          </xdr:nvSpPr>
          <xdr:spPr>
            <a:xfrm>
              <a:off x="2181224" y="381000"/>
              <a:ext cx="1914525"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247650</xdr:colOff>
      <xdr:row>1</xdr:row>
      <xdr:rowOff>147637</xdr:rowOff>
    </xdr:from>
    <xdr:to>
      <xdr:col>13</xdr:col>
      <xdr:colOff>57150</xdr:colOff>
      <xdr:row>16</xdr:row>
      <xdr:rowOff>33337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0CAD1E6-485C-A738-A6FE-39C5E1352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090650" y="338137"/>
              <a:ext cx="5270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295275</xdr:colOff>
      <xdr:row>11</xdr:row>
      <xdr:rowOff>114300</xdr:rowOff>
    </xdr:from>
    <xdr:to>
      <xdr:col>2</xdr:col>
      <xdr:colOff>1371601</xdr:colOff>
      <xdr:row>20</xdr:row>
      <xdr:rowOff>38100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1EE1B53-1EDC-D7D0-67DE-EEC7C4F00D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43125" y="2209800"/>
              <a:ext cx="1076326"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495300</xdr:colOff>
      <xdr:row>15</xdr:row>
      <xdr:rowOff>38100</xdr:rowOff>
    </xdr:from>
    <xdr:to>
      <xdr:col>30</xdr:col>
      <xdr:colOff>285750</xdr:colOff>
      <xdr:row>30</xdr:row>
      <xdr:rowOff>76199</xdr:rowOff>
    </xdr:to>
    <xdr:graphicFrame macro="">
      <xdr:nvGraphicFramePr>
        <xdr:cNvPr id="9" name="Chart 8">
          <a:extLst>
            <a:ext uri="{FF2B5EF4-FFF2-40B4-BE49-F238E27FC236}">
              <a16:creationId xmlns:a16="http://schemas.microsoft.com/office/drawing/2014/main" id="{DB9458B6-E5E2-5CD0-82E4-E17BA53F9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39</xdr:col>
      <xdr:colOff>495300</xdr:colOff>
      <xdr:row>11</xdr:row>
      <xdr:rowOff>9525</xdr:rowOff>
    </xdr:from>
    <xdr:to>
      <xdr:col>46</xdr:col>
      <xdr:colOff>86779</xdr:colOff>
      <xdr:row>30</xdr:row>
      <xdr:rowOff>57662</xdr:rowOff>
    </xdr:to>
    <xdr:pic>
      <xdr:nvPicPr>
        <xdr:cNvPr id="10" name="Picture 9">
          <a:extLst>
            <a:ext uri="{FF2B5EF4-FFF2-40B4-BE49-F238E27FC236}">
              <a16:creationId xmlns:a16="http://schemas.microsoft.com/office/drawing/2014/main" id="{0C319E94-C1B9-90D2-F8FB-2CED4E34B031}"/>
            </a:ext>
          </a:extLst>
        </xdr:cNvPr>
        <xdr:cNvPicPr>
          <a:picLocks noChangeAspect="1"/>
        </xdr:cNvPicPr>
      </xdr:nvPicPr>
      <xdr:blipFill>
        <a:blip xmlns:r="http://schemas.openxmlformats.org/officeDocument/2006/relationships" r:embed="rId3"/>
        <a:stretch>
          <a:fillRect/>
        </a:stretch>
      </xdr:blipFill>
      <xdr:spPr>
        <a:xfrm>
          <a:off x="46501050" y="2105025"/>
          <a:ext cx="7554379" cy="3667637"/>
        </a:xfrm>
        <a:prstGeom prst="rect">
          <a:avLst/>
        </a:prstGeom>
      </xdr:spPr>
    </xdr:pic>
    <xdr:clientData/>
  </xdr:twoCellAnchor>
  <xdr:twoCellAnchor>
    <xdr:from>
      <xdr:col>31</xdr:col>
      <xdr:colOff>157162</xdr:colOff>
      <xdr:row>15</xdr:row>
      <xdr:rowOff>23812</xdr:rowOff>
    </xdr:from>
    <xdr:to>
      <xdr:col>34</xdr:col>
      <xdr:colOff>2557462</xdr:colOff>
      <xdr:row>29</xdr:row>
      <xdr:rowOff>100012</xdr:rowOff>
    </xdr:to>
    <xdr:graphicFrame macro="">
      <xdr:nvGraphicFramePr>
        <xdr:cNvPr id="7" name="Chart 6">
          <a:extLst>
            <a:ext uri="{FF2B5EF4-FFF2-40B4-BE49-F238E27FC236}">
              <a16:creationId xmlns:a16="http://schemas.microsoft.com/office/drawing/2014/main" id="{407311A1-55ED-1C33-1E21-28AD79249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9525</xdr:colOff>
      <xdr:row>18</xdr:row>
      <xdr:rowOff>4762</xdr:rowOff>
    </xdr:from>
    <xdr:to>
      <xdr:col>51</xdr:col>
      <xdr:colOff>66675</xdr:colOff>
      <xdr:row>32</xdr:row>
      <xdr:rowOff>80962</xdr:rowOff>
    </xdr:to>
    <xdr:graphicFrame macro="">
      <xdr:nvGraphicFramePr>
        <xdr:cNvPr id="2" name="Chart 1">
          <a:extLst>
            <a:ext uri="{FF2B5EF4-FFF2-40B4-BE49-F238E27FC236}">
              <a16:creationId xmlns:a16="http://schemas.microsoft.com/office/drawing/2014/main" id="{3BA994BD-5CC6-80BE-D7AB-C9F56FC6A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85725</xdr:colOff>
      <xdr:row>34</xdr:row>
      <xdr:rowOff>76200</xdr:rowOff>
    </xdr:from>
    <xdr:to>
      <xdr:col>51</xdr:col>
      <xdr:colOff>142875</xdr:colOff>
      <xdr:row>48</xdr:row>
      <xdr:rowOff>152400</xdr:rowOff>
    </xdr:to>
    <xdr:graphicFrame macro="">
      <xdr:nvGraphicFramePr>
        <xdr:cNvPr id="12" name="Chart 11">
          <a:extLst>
            <a:ext uri="{FF2B5EF4-FFF2-40B4-BE49-F238E27FC236}">
              <a16:creationId xmlns:a16="http://schemas.microsoft.com/office/drawing/2014/main" id="{CCA860FC-8315-4417-B570-3471B6C94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21</xdr:col>
      <xdr:colOff>266700</xdr:colOff>
      <xdr:row>21</xdr:row>
      <xdr:rowOff>80962</xdr:rowOff>
    </xdr:from>
    <xdr:to>
      <xdr:col>28</xdr:col>
      <xdr:colOff>571500</xdr:colOff>
      <xdr:row>35</xdr:row>
      <xdr:rowOff>157162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75C97CF-5365-37D8-461B-1B83FE20CD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630400" y="4297362"/>
              <a:ext cx="5016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95249</xdr:colOff>
      <xdr:row>1</xdr:row>
      <xdr:rowOff>100012</xdr:rowOff>
    </xdr:from>
    <xdr:to>
      <xdr:col>31</xdr:col>
      <xdr:colOff>114300</xdr:colOff>
      <xdr:row>24</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AAD7CED-EFA0-A864-1A94-A921FE009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112749" y="506412"/>
              <a:ext cx="8096251" cy="4319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onif/Downloads/us_states_regions.xlsx" TargetMode="External"/><Relationship Id="rId1" Type="http://schemas.openxmlformats.org/officeDocument/2006/relationships/externalLinkPath" Target="file:///C:/Users/bonif/Downloads/us_states_reg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 Regions"/>
    </sheetNames>
    <sheetDataSet>
      <sheetData sheetId="0">
        <row r="1">
          <cell r="A1" t="str">
            <v>State</v>
          </cell>
          <cell r="B1" t="str">
            <v>Region</v>
          </cell>
        </row>
        <row r="2">
          <cell r="A2" t="str">
            <v>Texas</v>
          </cell>
          <cell r="B2" t="str">
            <v>South</v>
          </cell>
        </row>
        <row r="3">
          <cell r="A3" t="str">
            <v>New York</v>
          </cell>
          <cell r="B3" t="str">
            <v>Northeast</v>
          </cell>
        </row>
        <row r="4">
          <cell r="A4" t="str">
            <v>California</v>
          </cell>
          <cell r="B4" t="str">
            <v>West</v>
          </cell>
        </row>
        <row r="5">
          <cell r="A5" t="str">
            <v>Georgia</v>
          </cell>
          <cell r="B5" t="str">
            <v>South</v>
          </cell>
        </row>
        <row r="6">
          <cell r="A6" t="str">
            <v>Ohio</v>
          </cell>
          <cell r="B6" t="str">
            <v>Midwest</v>
          </cell>
        </row>
        <row r="7">
          <cell r="A7" t="str">
            <v>Missouri</v>
          </cell>
          <cell r="B7" t="str">
            <v>Midwest</v>
          </cell>
        </row>
        <row r="8">
          <cell r="A8" t="str">
            <v>Florida</v>
          </cell>
          <cell r="B8" t="str">
            <v>South</v>
          </cell>
        </row>
        <row r="9">
          <cell r="A9" t="str">
            <v>Pennsylvania</v>
          </cell>
          <cell r="B9" t="str">
            <v>Northeast</v>
          </cell>
        </row>
        <row r="10">
          <cell r="A10" t="str">
            <v>Arizona</v>
          </cell>
          <cell r="B10" t="str">
            <v>West</v>
          </cell>
        </row>
        <row r="11">
          <cell r="A11" t="str">
            <v>Illinois</v>
          </cell>
          <cell r="B11" t="str">
            <v>Midwest</v>
          </cell>
        </row>
        <row r="12">
          <cell r="A12" t="str">
            <v>Michigan</v>
          </cell>
          <cell r="B12" t="str">
            <v>Midwest</v>
          </cell>
        </row>
        <row r="13">
          <cell r="A13" t="str">
            <v>Virginia</v>
          </cell>
          <cell r="B13" t="str">
            <v>South</v>
          </cell>
        </row>
        <row r="14">
          <cell r="A14" t="str">
            <v>North Carolina</v>
          </cell>
          <cell r="B14" t="str">
            <v>South</v>
          </cell>
        </row>
        <row r="15">
          <cell r="A15" t="str">
            <v>Alabama</v>
          </cell>
          <cell r="B15" t="str">
            <v>South</v>
          </cell>
        </row>
        <row r="16">
          <cell r="A16" t="str">
            <v>Colorado</v>
          </cell>
          <cell r="B16" t="str">
            <v>West</v>
          </cell>
        </row>
        <row r="17">
          <cell r="A17" t="str">
            <v>Massachusetts</v>
          </cell>
          <cell r="B17" t="str">
            <v>Northeast</v>
          </cell>
        </row>
        <row r="18">
          <cell r="A18" t="str">
            <v>Tennessee</v>
          </cell>
          <cell r="B18" t="str">
            <v>South</v>
          </cell>
        </row>
        <row r="19">
          <cell r="A19" t="str">
            <v>Minnesota</v>
          </cell>
          <cell r="B19" t="str">
            <v>Midwest</v>
          </cell>
        </row>
        <row r="20">
          <cell r="A20" t="str">
            <v>Louisiana</v>
          </cell>
          <cell r="B20" t="str">
            <v>South</v>
          </cell>
        </row>
        <row r="21">
          <cell r="A21" t="str">
            <v>Indiana</v>
          </cell>
          <cell r="B21" t="str">
            <v>Midwest</v>
          </cell>
        </row>
        <row r="22">
          <cell r="A22" t="str">
            <v>District of Columbia</v>
          </cell>
          <cell r="B22" t="str">
            <v>South</v>
          </cell>
        </row>
        <row r="23">
          <cell r="A23" t="str">
            <v>Washington</v>
          </cell>
          <cell r="B23" t="str">
            <v>West</v>
          </cell>
        </row>
        <row r="24">
          <cell r="A24" t="str">
            <v>Oklahoma</v>
          </cell>
          <cell r="B24" t="str">
            <v>South</v>
          </cell>
        </row>
        <row r="25">
          <cell r="A25" t="str">
            <v>Nevada</v>
          </cell>
          <cell r="B25" t="str">
            <v>West</v>
          </cell>
        </row>
        <row r="26">
          <cell r="A26" t="str">
            <v>Wisconsin</v>
          </cell>
          <cell r="B26" t="str">
            <v>Midwest</v>
          </cell>
        </row>
        <row r="27">
          <cell r="A27" t="str">
            <v>Kansas</v>
          </cell>
          <cell r="B27" t="str">
            <v>Midwest</v>
          </cell>
        </row>
        <row r="28">
          <cell r="A28" t="str">
            <v>South Carolina</v>
          </cell>
          <cell r="B28" t="str">
            <v>South</v>
          </cell>
        </row>
        <row r="29">
          <cell r="A29" t="str">
            <v>Maryland</v>
          </cell>
          <cell r="B29" t="str">
            <v>South</v>
          </cell>
        </row>
        <row r="30">
          <cell r="A30" t="str">
            <v>Iowa</v>
          </cell>
          <cell r="B30" t="str">
            <v>Midwest</v>
          </cell>
        </row>
        <row r="31">
          <cell r="A31" t="str">
            <v>Nebraska</v>
          </cell>
          <cell r="B31" t="str">
            <v>Midwest</v>
          </cell>
        </row>
        <row r="32">
          <cell r="A32" t="str">
            <v>Kentucky</v>
          </cell>
          <cell r="B32" t="str">
            <v>South</v>
          </cell>
        </row>
        <row r="33">
          <cell r="A33" t="str">
            <v>Oregon</v>
          </cell>
          <cell r="B33" t="str">
            <v>West</v>
          </cell>
        </row>
        <row r="34">
          <cell r="A34" t="str">
            <v>Idaho</v>
          </cell>
          <cell r="B34" t="str">
            <v>West</v>
          </cell>
        </row>
        <row r="35">
          <cell r="A35" t="str">
            <v>Utah</v>
          </cell>
          <cell r="B35" t="str">
            <v>West</v>
          </cell>
        </row>
        <row r="36">
          <cell r="A36" t="str">
            <v>New Jersey</v>
          </cell>
          <cell r="B36" t="str">
            <v>Northeast</v>
          </cell>
        </row>
        <row r="37">
          <cell r="A37" t="str">
            <v>New Mexico</v>
          </cell>
          <cell r="B37" t="str">
            <v>West</v>
          </cell>
        </row>
        <row r="38">
          <cell r="A38" t="str">
            <v>Arkansas</v>
          </cell>
          <cell r="B38" t="str">
            <v>South</v>
          </cell>
        </row>
        <row r="39">
          <cell r="A39" t="str">
            <v>Vermont</v>
          </cell>
          <cell r="B39" t="str">
            <v>Northeast</v>
          </cell>
        </row>
        <row r="40">
          <cell r="A40" t="str">
            <v>Connecticut</v>
          </cell>
          <cell r="B40" t="str">
            <v>Northeast</v>
          </cell>
        </row>
        <row r="41">
          <cell r="A41" t="str">
            <v>Hawaii</v>
          </cell>
          <cell r="B41" t="str">
            <v>West</v>
          </cell>
        </row>
        <row r="42">
          <cell r="A42" t="str">
            <v>Maine</v>
          </cell>
          <cell r="B42" t="str">
            <v>Northeast</v>
          </cell>
        </row>
        <row r="43">
          <cell r="A43" t="str">
            <v>West Virginia</v>
          </cell>
          <cell r="B43" t="str">
            <v>South</v>
          </cell>
        </row>
        <row r="44">
          <cell r="A44" t="str">
            <v>Delaware</v>
          </cell>
          <cell r="B44" t="str">
            <v>South</v>
          </cell>
        </row>
        <row r="45">
          <cell r="A45" t="str">
            <v>North Dakota</v>
          </cell>
          <cell r="B45" t="str">
            <v>Midwest</v>
          </cell>
        </row>
        <row r="46">
          <cell r="A46" t="str">
            <v>Rhode Island</v>
          </cell>
          <cell r="B46" t="str">
            <v>Northeast</v>
          </cell>
        </row>
        <row r="47">
          <cell r="A47" t="str">
            <v>Mississippi</v>
          </cell>
          <cell r="B47" t="str">
            <v>South</v>
          </cell>
        </row>
        <row r="48">
          <cell r="A48" t="str">
            <v>Alaska</v>
          </cell>
          <cell r="B48" t="str">
            <v>West</v>
          </cell>
        </row>
        <row r="49">
          <cell r="A49" t="str">
            <v>New Hampshire</v>
          </cell>
          <cell r="B49" t="str">
            <v>Northeast</v>
          </cell>
        </row>
        <row r="50">
          <cell r="A50" t="str">
            <v>Montana</v>
          </cell>
          <cell r="B50" t="str">
            <v>West</v>
          </cell>
        </row>
        <row r="51">
          <cell r="A51" t="str">
            <v>South Dakota</v>
          </cell>
          <cell r="B51" t="str">
            <v>Midwest</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0.632052083332" createdVersion="8" refreshedVersion="8" minRefreshableVersion="3" recordCount="635" xr:uid="{96BE9921-5BEB-40C4-98B4-AB125EEDF673}">
  <cacheSource type="worksheet">
    <worksheetSource name="Burndata"/>
  </cacheSource>
  <cacheFields count="24">
    <cacheField name="STATE_FULL" numFmtId="0">
      <sharedItems count="51">
        <s v="Alaska"/>
        <s v="Alabam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Minnesota " u="1"/>
      </sharedItems>
    </cacheField>
    <cacheField name="STATE" numFmtId="0">
      <sharedItems count="50">
        <s v="AK"/>
        <s v="AL"/>
        <s v="AZ"/>
        <s v="AR"/>
        <s v="CA"/>
        <s v="CO"/>
        <s v="CT"/>
        <s v="DE"/>
        <s v="DC"/>
        <s v="FL"/>
        <s v="GA"/>
        <s v="HI"/>
        <s v="ID"/>
        <s v="IL"/>
        <s v="IN"/>
        <s v="IA"/>
        <s v="KS"/>
        <s v="KY"/>
        <s v="LA"/>
        <s v="ME"/>
        <s v="MD"/>
        <s v="MA"/>
        <s v="MI"/>
        <s v="MN"/>
        <s v="MS"/>
        <s v="MO"/>
        <s v="MT"/>
        <s v="NE"/>
        <s v="NV"/>
        <s v="NH"/>
        <s v="NJ"/>
        <s v="NM"/>
        <s v="NY"/>
        <s v="NC"/>
        <s v="ND"/>
        <s v="OH"/>
        <s v="OK"/>
        <s v="OR"/>
        <s v="PA"/>
        <s v="RI"/>
        <s v="SC"/>
        <s v="SD"/>
        <s v="TN"/>
        <s v="TX"/>
        <s v="UT"/>
        <s v="VT"/>
        <s v="VA"/>
        <s v="WA"/>
        <s v="WV"/>
        <s v="WI"/>
      </sharedItems>
    </cacheField>
    <cacheField name="COUNTY" numFmtId="0">
      <sharedItems count="304">
        <s v="Anchorage"/>
        <s v="Houston"/>
        <s v="Jefferson"/>
        <s v="Madison"/>
        <s v="Mobile"/>
        <s v="Montgomery"/>
        <s v="Coconino"/>
        <s v="Maricopa"/>
        <s v="Pima"/>
        <s v="Garland"/>
        <s v="Pulaski"/>
        <s v="Washington"/>
        <s v="Alameda"/>
        <s v="Butte "/>
        <s v="Contra Costa"/>
        <s v="Fresno"/>
        <s v="Kern"/>
        <s v="Los Angeles"/>
        <s v="Los Angeles "/>
        <s v="Madera"/>
        <s v="Monterey "/>
        <s v="Orange"/>
        <s v="Orange "/>
        <s v="Placer"/>
        <s v="Riverside"/>
        <s v="Riverside "/>
        <s v="Sacramento "/>
        <s v="San Bernardino"/>
        <s v="San Diego"/>
        <s v="San Francisco "/>
        <s v="San Joaquin"/>
        <s v="Santa Clara"/>
        <s v="Santa Barbara"/>
        <s v="Santa Clara "/>
        <s v="Shasta"/>
        <s v="Solano"/>
        <s v="Sonoma"/>
        <s v="Stanislaus"/>
        <s v="Ventura"/>
        <s v="Ventura "/>
        <s v="Adams"/>
        <s v="Arapahoe"/>
        <s v="Boulder"/>
        <s v="Denver"/>
        <s v="Douglas"/>
        <s v="El Paso"/>
        <s v="Larimer"/>
        <s v="Mesa"/>
        <s v="Weld"/>
        <s v="Fairfield"/>
        <s v="Hartford"/>
        <s v="New Haven"/>
        <s v="New Castle"/>
        <s v="District of Columbia"/>
        <s v="Alachua"/>
        <s v="Bay"/>
        <s v="Brevard"/>
        <s v="Broward"/>
        <s v="Clay"/>
        <s v="Duval"/>
        <s v="Escambia"/>
        <s v="Hillsborough"/>
        <s v="Lee"/>
        <s v="Leon"/>
        <s v="Manatee"/>
        <s v="Marion"/>
        <s v="Miami-Dade"/>
        <s v="Okaloosa"/>
        <s v="Osceola"/>
        <s v="Palm Beach"/>
        <s v="Pasco"/>
        <s v="Pinellas"/>
        <s v="Polk"/>
        <s v="Sarasota"/>
        <s v="Seminole"/>
        <s v="St. Lucie"/>
        <s v="Volusia"/>
        <s v="Clarke"/>
        <s v="Chatham"/>
        <s v="DeKalb"/>
        <s v="Fulton"/>
        <s v="Richmond"/>
        <s v="Cobb"/>
        <s v="Muscogee"/>
        <s v="Hall"/>
        <s v="Gwinnett"/>
        <s v="Bibb"/>
        <s v="Floyd"/>
        <s v="Honolulu"/>
        <s v="Ada"/>
        <s v="Bannock"/>
        <s v="Idaho Falls"/>
        <s v="Champaign"/>
        <s v="Cook"/>
        <s v="DuPage"/>
        <s v="Jackson"/>
        <s v="Kanakee"/>
        <s v="Kane"/>
        <s v="Lake"/>
        <s v="Macon"/>
        <s v="Marris"/>
        <s v="McHenry"/>
        <s v="McLean"/>
        <s v="Peoria"/>
        <s v="Rock Island"/>
        <s v="Sangamon"/>
        <s v="Will"/>
        <s v="Winnebago"/>
        <s v="Allen"/>
        <s v="St. Joseph"/>
        <s v="Vanderburgh"/>
        <s v="Johnson"/>
        <s v="Woodbury"/>
        <s v="Sedgwick"/>
        <s v="Shawnee"/>
        <s v="Wyandotte"/>
        <s v="Fayette "/>
        <s v="Pike"/>
        <s v="Caddo"/>
        <s v="East Baton Rouge"/>
        <s v="Lafayette Parish"/>
        <s v="Orleans Parish"/>
        <s v="Rapides"/>
        <s v="St. Tammany Parish"/>
        <s v="_x0009_Tangipahoa Parish"/>
        <s v="Cumberland"/>
        <s v="Penobscot"/>
        <s v="Baltimore City"/>
        <s v="Prince George's "/>
        <s v="Bristol"/>
        <s v="Hampden"/>
        <s v="Middlesex"/>
        <s v="Norfolk"/>
        <s v="Suffolk"/>
        <s v="Emmet"/>
        <s v="Genesee"/>
        <s v="Grand Traverse"/>
        <s v="Ingham"/>
        <s v="Kalamazoo"/>
        <s v="Kent"/>
        <s v="Lapeer"/>
        <s v="Macomb"/>
        <s v="Marquette"/>
        <s v="Midland"/>
        <s v="Muskegon"/>
        <s v="Oakland"/>
        <s v="Saginaw"/>
        <s v="Washtenaw"/>
        <s v="Wayne"/>
        <s v="Anoka"/>
        <s v="St. Louis"/>
        <s v="Hennepin"/>
        <s v="Olmsted"/>
        <s v="Stearns"/>
        <s v="Ramsey"/>
        <s v="Forrest"/>
        <s v="Harrison"/>
        <s v="Hinds"/>
        <s v="Pontotoc"/>
        <s v="Boone"/>
        <s v="Buchanan"/>
        <s v="Greene"/>
        <s v="Jasper"/>
        <s v="St. Louis "/>
        <s v="Cascade"/>
        <s v="Missoula"/>
        <s v="Yellowstone"/>
        <s v="Buffalo"/>
        <s v="Lancaster"/>
        <s v="Sioux"/>
        <s v="Clark"/>
        <s v="Washoe"/>
        <s v="Grafton"/>
        <s v="Merrimack"/>
        <s v="Rockingham"/>
        <s v="Atlantic"/>
        <s v="Bergen"/>
        <s v="Camden"/>
        <s v="Essex"/>
        <s v="Hudson"/>
        <s v="Mercer"/>
        <s v="Monmouth"/>
        <s v="Morris"/>
        <s v="Passaic"/>
        <s v="Bernalillo"/>
        <s v="Albany"/>
        <s v="Bronx"/>
        <s v="Broome"/>
        <s v="Dutchess"/>
        <s v="Erie"/>
        <s v="Kings"/>
        <s v="Monroe"/>
        <s v="Nassau"/>
        <s v="New York"/>
        <s v="New York_x0009_"/>
        <s v="Onondaga"/>
        <s v="Queens"/>
        <s v="Westchester"/>
        <s v="Buncombe"/>
        <s v="Durham"/>
        <s v="Forsyth"/>
        <s v="Guilford"/>
        <s v="Mecklenburg"/>
        <s v="New Hanover"/>
        <s v="Pitt"/>
        <s v="Wake"/>
        <s v="Burleigh"/>
        <s v="Cass"/>
        <s v="Grand Forks"/>
        <s v="Ward"/>
        <s v="Cuyahoga"/>
        <s v="Franklin"/>
        <s v="Hamilton"/>
        <s v="Lucas"/>
        <s v="Mahoning"/>
        <s v="Richland"/>
        <s v="Stark"/>
        <s v="Summit"/>
        <s v="Oklahoma"/>
        <s v="Tulsa"/>
        <s v="Benton"/>
        <s v="Deschutes"/>
        <s v="Lane"/>
        <s v="Multnomah"/>
        <s v="Allegheny"/>
        <s v="Berks"/>
        <s v="Blair"/>
        <s v="Bradford"/>
        <s v="Bucks"/>
        <s v="Cambria"/>
        <s v="Chester"/>
        <s v="Dauphin"/>
        <s v="Delaware"/>
        <s v="Lackawanna "/>
        <s v="Lehigh"/>
        <s v="Luzerne"/>
        <s v="Montour"/>
        <s v="Northampton"/>
        <s v="Philadelphia"/>
        <s v="Williamsport"/>
        <s v="York"/>
        <s v="Providence"/>
        <s v="Charleston"/>
        <s v="Florence"/>
        <s v="Greenville"/>
        <s v="Horry"/>
        <s v="Spartanburg"/>
        <s v="Meade"/>
        <s v="Minnehaha"/>
        <s v="Davidson"/>
        <s v="Knox"/>
        <s v="Shelby"/>
        <s v="Sullivan"/>
        <s v="Bell"/>
        <s v="Bexar"/>
        <s v="Brazos"/>
        <s v="Cameron"/>
        <s v="Collin"/>
        <s v="Dallas"/>
        <s v="Denton"/>
        <s v="Galveston"/>
        <s v="Harris"/>
        <s v="Hays"/>
        <s v="Hidalgo"/>
        <s v="Lubbock"/>
        <s v="McLennan"/>
        <s v="Nueces"/>
        <s v="Smith"/>
        <s v="Tarrant"/>
        <s v="Travis"/>
        <s v="Wichita"/>
        <s v="Williamson"/>
        <s v="Salt Lake"/>
        <s v="Utah"/>
        <s v="Weber"/>
        <s v="Chittenden"/>
        <s v="Arlington"/>
        <s v="Charlottesville"/>
        <s v="Fairfax"/>
        <s v="Fredericksburg"/>
        <s v="Henrico"/>
        <s v="Lynchburg"/>
        <s v="Newport News"/>
        <s v="Richmond City"/>
        <s v="Roanoke City"/>
        <s v="Winchester"/>
        <s v="King"/>
        <s v="Pierce"/>
        <s v="Snohomish"/>
        <s v="Spokane"/>
        <s v="Whatcom"/>
        <s v="Cabell"/>
        <s v="Kanawha "/>
        <s v="Monongalia "/>
        <s v="Ohio"/>
        <s v="Brown"/>
        <s v="Dane"/>
        <s v="Eau Claire"/>
        <s v="La Crosse"/>
        <s v="Marathon"/>
        <s v="Milwaukee"/>
        <s v="Rock"/>
        <s v="Waukesha"/>
        <s v="Wood"/>
      </sharedItems>
    </cacheField>
    <cacheField name="ADDRESS" numFmtId="0">
      <sharedItems/>
    </cacheField>
    <cacheField name="CITY" numFmtId="0">
      <sharedItems/>
    </cacheField>
    <cacheField name="ZIP_CODE" numFmtId="0">
      <sharedItems containsMixedTypes="1" containsNumber="1" containsInteger="1" minValue="10016" maxValue="99508"/>
    </cacheField>
    <cacheField name="AHA_ID(American Hospital Association Identifier)" numFmtId="0">
      <sharedItems containsString="0" containsBlank="1" containsNumber="1" containsInteger="1" minValue="6110050" maxValue="6950410"/>
    </cacheField>
    <cacheField name="HOSPITAL_NAME" numFmtId="0">
      <sharedItems/>
    </cacheField>
    <cacheField name="TOTAL_BEDS(Total staffed hospital beds)" numFmtId="0">
      <sharedItems containsSemiMixedTypes="0" containsString="0" containsNumber="1" containsInteger="1" minValue="6" maxValue="1573" count="450">
        <n v="173"/>
        <n v="401"/>
        <n v="387"/>
        <n v="1157"/>
        <n v="351"/>
        <n v="958"/>
        <n v="214"/>
        <n v="492"/>
        <n v="268"/>
        <n v="338"/>
        <n v="595"/>
        <n v="188"/>
        <n v="605"/>
        <n v="698"/>
        <n v="594"/>
        <n v="204"/>
        <n v="262"/>
        <n v="403"/>
        <n v="544"/>
        <n v="341"/>
        <n v="584"/>
        <n v="486"/>
        <n v="254"/>
        <n v="336"/>
        <n v="522"/>
        <n v="740"/>
        <n v="600"/>
        <n v="342"/>
        <n v="438"/>
        <n v="122"/>
        <n v="191"/>
        <n v="229"/>
        <n v="420"/>
        <n v="852"/>
        <n v="372"/>
        <n v="368"/>
        <n v="889"/>
        <n v="379"/>
        <n v="412"/>
        <n v="323"/>
        <n v="377"/>
        <n v="445"/>
        <n v="225"/>
        <n v="436"/>
        <n v="318"/>
        <n v="394"/>
        <n v="453"/>
        <n v="238"/>
        <n v="619"/>
        <n v="538"/>
        <n v="307"/>
        <n v="208"/>
        <n v="161"/>
        <n v="275"/>
        <n v="418"/>
        <n v="334"/>
        <n v="282"/>
        <n v="328"/>
        <n v="367"/>
        <n v="373"/>
        <n v="439"/>
        <n v="370"/>
        <n v="241"/>
        <n v="634"/>
        <n v="80"/>
        <n v="456"/>
        <n v="533"/>
        <n v="288"/>
        <n v="326"/>
        <n v="426"/>
        <n v="392"/>
        <n v="459"/>
        <n v="723"/>
        <n v="297"/>
        <n v="239"/>
        <n v="110"/>
        <n v="602"/>
        <n v="430"/>
        <n v="481"/>
        <n v="247"/>
        <n v="260"/>
        <n v="144"/>
        <n v="190"/>
        <n v="283"/>
        <n v="461"/>
        <n v="220"/>
        <n v="382"/>
        <n v="434"/>
        <n v="825"/>
        <n v="147"/>
        <n v="389"/>
        <n v="346"/>
        <n v="231"/>
        <n v="234"/>
        <n v="157"/>
        <n v="525"/>
        <n v="284"/>
        <n v="163"/>
        <n v="552"/>
        <n v="512"/>
        <n v="115"/>
        <n v="237"/>
        <n v="166"/>
        <n v="310"/>
        <n v="369"/>
        <n v="501"/>
        <n v="366"/>
        <n v="473"/>
        <n v="305"/>
        <n v="185"/>
        <n v="867"/>
        <n v="617"/>
        <n v="357"/>
        <n v="1573"/>
        <n v="573"/>
        <n v="1140"/>
        <n v="137"/>
        <n v="926"/>
        <n v="371"/>
        <n v="300"/>
        <n v="1162"/>
        <n v="202"/>
        <n v="514"/>
        <n v="797"/>
        <n v="716"/>
        <n v="331"/>
        <n v="365"/>
        <n v="695"/>
        <n v="216"/>
        <n v="264"/>
        <n v="566"/>
        <n v="1041"/>
        <n v="774"/>
        <n v="414"/>
        <n v="772"/>
        <n v="383"/>
        <n v="447"/>
        <n v="1550"/>
        <n v="309"/>
        <n v="407"/>
        <n v="192"/>
        <n v="267"/>
        <n v="808"/>
        <n v="523"/>
        <n v="460"/>
        <n v="290"/>
        <n v="480"/>
        <n v="259"/>
        <n v="864"/>
        <n v="839"/>
        <n v="221"/>
        <n v="398"/>
        <n v="563"/>
        <n v="433"/>
        <n v="360"/>
        <n v="762"/>
        <n v="295"/>
        <n v="961"/>
        <n v="273"/>
        <n v="520"/>
        <n v="354"/>
        <n v="583"/>
        <n v="887"/>
        <n v="388"/>
        <n v="637"/>
        <n v="633"/>
        <n v="304"/>
        <n v="612"/>
        <n v="450"/>
        <n v="159"/>
        <n v="187"/>
        <n v="579"/>
        <n v="327"/>
        <n v="547"/>
        <n v="788"/>
        <n v="196"/>
        <n v="374"/>
        <n v="638"/>
        <n v="376"/>
        <n v="509"/>
        <n v="197"/>
        <n v="397"/>
        <n v="364"/>
        <n v="228"/>
        <n v="894"/>
        <n v="811"/>
        <n v="143"/>
        <n v="276"/>
        <n v="293"/>
        <n v="132"/>
        <n v="182"/>
        <n v="255"/>
        <n v="292"/>
        <n v="184"/>
        <n v="210"/>
        <n v="139"/>
        <n v="114"/>
        <n v="89"/>
        <n v="128"/>
        <n v="179"/>
        <n v="149"/>
        <n v="649"/>
        <n v="353"/>
        <n v="150"/>
        <n v="493"/>
        <n v="457"/>
        <n v="485"/>
        <n v="316"/>
        <n v="138"/>
        <n v="396"/>
        <n v="781"/>
        <n v="836"/>
        <n v="315"/>
        <n v="802"/>
        <n v="449"/>
        <n v="350"/>
        <n v="875"/>
        <n v="343"/>
        <n v="613"/>
        <n v="760"/>
        <n v="586"/>
        <n v="910"/>
        <n v="945"/>
        <n v="404"/>
        <n v="348"/>
        <n v="452"/>
        <n v="988"/>
        <n v="527"/>
        <n v="6"/>
        <n v="446"/>
        <n v="362"/>
        <n v="167"/>
        <n v="330"/>
        <n v="411"/>
        <n v="1091"/>
        <n v="483"/>
        <n v="244"/>
        <n v="230"/>
        <n v="205"/>
        <n v="408"/>
        <n v="673"/>
        <n v="415"/>
        <n v="793"/>
        <n v="999"/>
        <n v="30"/>
        <n v="410"/>
        <n v="443"/>
        <n v="442"/>
        <n v="733"/>
        <n v="475"/>
        <n v="356"/>
        <n v="435"/>
        <n v="303"/>
        <n v="1398"/>
        <n v="222"/>
        <n v="361"/>
        <n v="324"/>
        <n v="329"/>
        <n v="530"/>
        <n v="1098"/>
        <n v="497"/>
        <n v="643"/>
        <n v="548"/>
        <n v="1107"/>
        <n v="615"/>
        <n v="193"/>
        <n v="632"/>
        <n v="227"/>
        <n v="877"/>
        <n v="271"/>
        <n v="380"/>
        <n v="257"/>
        <n v="165"/>
        <n v="429"/>
        <n v="484"/>
        <n v="743"/>
        <n v="1265"/>
        <n v="489"/>
        <n v="722"/>
        <n v="640"/>
        <n v="352"/>
        <n v="177"/>
        <n v="431"/>
        <n v="596"/>
        <n v="886"/>
        <n v="590"/>
        <n v="249"/>
        <n v="422"/>
        <n v="285"/>
        <n v="542"/>
        <n v="1405"/>
        <n v="402"/>
        <n v="979"/>
        <n v="195"/>
        <n v="286"/>
        <n v="391"/>
        <n v="145"/>
        <n v="718"/>
        <n v="16"/>
        <n v="701"/>
        <n v="564"/>
        <n v="296"/>
        <n v="540"/>
        <n v="635"/>
        <n v="518"/>
        <n v="12"/>
        <n v="332"/>
        <n v="265"/>
        <n v="965"/>
        <n v="646"/>
        <n v="693"/>
        <n v="650"/>
        <n v="556"/>
        <n v="766"/>
        <n v="347"/>
        <n v="280"/>
        <n v="243"/>
        <n v="711"/>
        <n v="591"/>
        <n v="627"/>
        <n v="455"/>
        <n v="756"/>
        <n v="495"/>
        <n v="269"/>
        <n v="912"/>
        <n v="862"/>
        <n v="272"/>
        <n v="752"/>
        <n v="535"/>
        <n v="545"/>
        <n v="472"/>
        <n v="470"/>
        <n v="537"/>
        <n v="624"/>
        <n v="770"/>
        <n v="957"/>
        <n v="885"/>
        <n v="628"/>
        <n v="874"/>
        <n v="800"/>
        <n v="905"/>
        <n v="974"/>
        <n v="567"/>
        <n v="242"/>
        <n v="133"/>
        <n v="251"/>
        <n v="425"/>
        <n v="500"/>
        <n v="488"/>
        <n v="626"/>
        <n v="1032"/>
        <n v="900"/>
        <n v="233"/>
        <n v="1059"/>
        <n v="670"/>
        <n v="726"/>
        <n v="794"/>
        <n v="224"/>
        <n v="155"/>
        <n v="970"/>
        <n v="476"/>
        <n v="289"/>
        <n v="532"/>
        <n v="680"/>
        <n v="749"/>
        <n v="20"/>
        <n v="226"/>
        <n v="378"/>
        <n v="454"/>
        <n v="554"/>
        <n v="576"/>
        <n v="349"/>
        <n v="14"/>
        <n v="714"/>
        <n v="169"/>
        <n v="625"/>
        <n v="779"/>
        <n v="291"/>
        <n v="665"/>
        <n v="400"/>
        <n v="108"/>
        <n v="344"/>
        <n v="189"/>
        <n v="258"/>
        <n v="719"/>
        <n v="865"/>
        <n v="250"/>
        <n v="517"/>
        <n v="746"/>
        <n v="641"/>
        <n v="417"/>
        <n v="897"/>
        <n v="710"/>
        <n v="631"/>
        <n v="636"/>
        <n v="700"/>
        <n v="432"/>
        <n v="557"/>
        <n v="1008"/>
        <n v="490"/>
        <n v="899"/>
        <n v="870"/>
        <n v="888"/>
        <n v="666"/>
        <n v="558"/>
        <n v="1004"/>
        <n v="973"/>
        <n v="112"/>
        <n v="441"/>
        <n v="977"/>
        <n v="236"/>
        <n v="302"/>
        <n v="248"/>
        <n v="211"/>
        <n v="325"/>
        <n v="181"/>
        <n v="175"/>
        <n v="94"/>
        <n v="152"/>
        <n v="317"/>
        <n v="504"/>
        <n v="395"/>
        <n v="232"/>
        <n v="321"/>
        <n v="620"/>
        <n v="671"/>
        <n v="923"/>
        <n v="571"/>
        <n v="340"/>
        <n v="358"/>
        <n v="206"/>
        <n v="466"/>
        <n v="820"/>
        <n v="703"/>
        <n v="413"/>
        <n v="240"/>
        <n v="405"/>
        <n v="82"/>
        <n v="491"/>
        <n v="644"/>
        <n v="253"/>
        <n v="956"/>
        <n v="393"/>
        <n v="690"/>
        <n v="223"/>
        <n v="440"/>
        <n v="471"/>
        <n v="306"/>
        <n v="702"/>
        <n v="117"/>
      </sharedItems>
    </cacheField>
    <cacheField name="BURN_BEDS(beds dedicated to burn care)" numFmtId="0">
      <sharedItems containsString="0" containsBlank="1" containsNumber="1" containsInteger="1" minValue="3" maxValue="99"/>
    </cacheField>
    <cacheField name="TRAUMA_ADULT" numFmtId="0">
      <sharedItems containsString="0" containsBlank="1" containsNumber="1" containsInteger="1" minValue="1" maxValue="1" count="2">
        <n v="1"/>
        <m/>
      </sharedItems>
    </cacheField>
    <cacheField name="TRAUMA_PEDS" numFmtId="0">
      <sharedItems containsString="0" containsBlank="1" containsNumber="1" containsInteger="1" minValue="1" maxValue="1"/>
    </cacheField>
    <cacheField name="BURN_ADULT" numFmtId="0">
      <sharedItems containsString="0" containsBlank="1" containsNumber="1" containsInteger="1" minValue="1" maxValue="1"/>
    </cacheField>
    <cacheField name="BURN_PEDS" numFmtId="0">
      <sharedItems containsString="0" containsBlank="1" containsNumber="1" containsInteger="1" minValue="1" maxValue="1"/>
    </cacheField>
    <cacheField name="ACS_VERIFIED" numFmtId="0">
      <sharedItems containsBlank="1"/>
    </cacheField>
    <cacheField name="ADULT_TRAUMA_L1" numFmtId="0">
      <sharedItems containsString="0" containsBlank="1" containsNumber="1" containsInteger="1" minValue="1" maxValue="1"/>
    </cacheField>
    <cacheField name="ADULT_TRAUMA_L2" numFmtId="0">
      <sharedItems containsString="0" containsBlank="1" containsNumber="1" containsInteger="1" minValue="1" maxValue="1"/>
    </cacheField>
    <cacheField name="PEDS_TRAUMA_L1" numFmtId="0">
      <sharedItems containsString="0" containsBlank="1" containsNumber="1" containsInteger="1" minValue="1" maxValue="1"/>
    </cacheField>
    <cacheField name="PEDS_TRAUMA_L2" numFmtId="0">
      <sharedItems containsString="0" containsBlank="1" containsNumber="1" containsInteger="1" minValue="1" maxValue="1"/>
    </cacheField>
    <cacheField name="ABA_VERIFIED" numFmtId="0">
      <sharedItems containsBlank="1" count="6">
        <s v="No data"/>
        <s v="No"/>
        <s v="Yes"/>
        <m u="1"/>
        <s v="No " u="1"/>
        <s v="Yes " u="1"/>
      </sharedItems>
    </cacheField>
    <cacheField name="TC_STATE_DESIGNATED" numFmtId="0">
      <sharedItems containsBlank="1"/>
    </cacheField>
    <cacheField name="BC_STATE_DESIGNATED" numFmtId="0">
      <sharedItems containsBlank="1"/>
    </cacheField>
    <cacheField name="PHONE" numFmtId="0">
      <sharedItems/>
    </cacheField>
    <cacheField name="region" numFmtId="0">
      <sharedItems count="4">
        <s v="West"/>
        <s v="South"/>
        <s v="Northeast"/>
        <s v="Midwest"/>
      </sharedItems>
    </cacheField>
  </cacheFields>
  <extLst>
    <ext xmlns:x14="http://schemas.microsoft.com/office/spreadsheetml/2009/9/main" uri="{725AE2AE-9491-48be-B2B4-4EB974FC3084}">
      <x14:pivotCacheDefinition pivotCacheId="661489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34829050922" createdVersion="8" refreshedVersion="8" minRefreshableVersion="3" recordCount="50" xr:uid="{5BADCC31-3EAE-408B-9553-EF935A4270B2}">
  <cacheSource type="worksheet">
    <worksheetSource name="Table24"/>
  </cacheSource>
  <cacheFields count="5">
    <cacheField name="State" numFmtId="0">
      <sharedItems count="50">
        <s v="Texas"/>
        <s v="New York"/>
        <s v="California"/>
        <s v="Georgia"/>
        <s v="Ohio"/>
        <s v="Missouri"/>
        <s v="Florida"/>
        <s v="Pennsylvania"/>
        <s v="Arizona"/>
        <s v="Illinois"/>
        <s v="Michigan"/>
        <s v="Virginia"/>
        <s v="North Carolina"/>
        <s v="Alabama"/>
        <s v="Colorado"/>
        <s v="Massachusetts"/>
        <s v="Tennessee"/>
        <s v="Minnesota"/>
        <s v="Louisiana"/>
        <s v="Indiana"/>
        <s v="District of Columbia"/>
        <s v="Washington"/>
        <s v="Oklahoma"/>
        <s v="Nevada"/>
        <s v="Wisconsin"/>
        <s v="Kansas"/>
        <s v="South Carolina"/>
        <s v="Maryland"/>
        <s v="Iowa"/>
        <s v="Nebraska"/>
        <s v="Kentucky"/>
        <s v="Oregon"/>
        <s v="Idaho"/>
        <s v="Utah"/>
        <s v="New Jersey"/>
        <s v="New Mexico"/>
        <s v="Arkansas"/>
        <s v="Vermont"/>
        <s v="Connecticut"/>
        <s v="Hawaii"/>
        <s v="Maine"/>
        <s v="West Virginia"/>
        <s v="Delaware"/>
        <s v="North Dakota"/>
        <s v="Rhode Island"/>
        <s v="Mississippi"/>
        <s v="Alaska"/>
        <s v="New Hampshire"/>
        <s v="Montana"/>
        <s v="South Dakota"/>
      </sharedItems>
    </cacheField>
    <cacheField name="Dedicated Burn Beds" numFmtId="0">
      <sharedItems containsSemiMixedTypes="0" containsString="0" containsNumber="1" containsInteger="1" minValue="0" maxValue="206"/>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face wahome" refreshedDate="46092.446284722224" createdVersion="8" refreshedVersion="8" minRefreshableVersion="3" recordCount="50" xr:uid="{1A700555-B22F-47FB-8A10-F3274B50BD7E}">
  <cacheSource type="worksheet">
    <worksheetSource name="Table24"/>
  </cacheSource>
  <cacheFields count="5">
    <cacheField name="State" numFmtId="0">
      <sharedItems/>
    </cacheField>
    <cacheField name="Dedicated Burn Beds" numFmtId="0">
      <sharedItems containsSemiMixedTypes="0" containsString="0" containsNumber="1" containsInteger="1" minValue="0" maxValue="206" count="34">
        <n v="206"/>
        <n v="143"/>
        <n v="140"/>
        <n v="129"/>
        <n v="94"/>
        <n v="93"/>
        <n v="85"/>
        <n v="83"/>
        <n v="80"/>
        <n v="77"/>
        <n v="69"/>
        <n v="68"/>
        <n v="60"/>
        <n v="52"/>
        <n v="51"/>
        <n v="50"/>
        <n v="47"/>
        <n v="41"/>
        <n v="40"/>
        <n v="33"/>
        <n v="31"/>
        <n v="28"/>
        <n v="25"/>
        <n v="20"/>
        <n v="17"/>
        <n v="16"/>
        <n v="15"/>
        <n v="12"/>
        <n v="10"/>
        <n v="9"/>
        <n v="7"/>
        <n v="6"/>
        <n v="4"/>
        <n v="0"/>
      </sharedItems>
    </cacheField>
    <cacheField name="Total population" numFmtId="164">
      <sharedItems containsSemiMixedTypes="0" containsString="0" containsNumber="1" containsInteger="1" minValue="644663" maxValue="39355309"/>
    </cacheField>
    <cacheField name="Normalization" numFmtId="4">
      <sharedItems containsSemiMixedTypes="0" containsString="0" containsNumber="1" minValue="0" maxValue="5.9108045181613074"/>
    </cacheField>
    <cacheField name="Region" numFmtId="0">
      <sharedItems count="4">
        <s v="South"/>
        <s v="Northeast"/>
        <s v="West"/>
        <s v="Midw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x v="0"/>
    <x v="0"/>
    <x v="0"/>
    <s v="4315 Diplomacy Dr"/>
    <s v="Anchorage"/>
    <n v="99508"/>
    <n v="6940010"/>
    <s v="Alaska Native Medical Center"/>
    <x v="0"/>
    <m/>
    <x v="0"/>
    <n v="1"/>
    <m/>
    <m/>
    <s v="Yes"/>
    <m/>
    <n v="1"/>
    <m/>
    <n v="1"/>
    <x v="0"/>
    <s v="Yes"/>
    <m/>
    <s v="(907) 563-2662"/>
    <x v="0"/>
  </r>
  <r>
    <x v="0"/>
    <x v="0"/>
    <x v="0"/>
    <s v="3200 Providence Dr"/>
    <s v="Anchorage"/>
    <n v="99508"/>
    <n v="6940020"/>
    <s v="Providence Alaska Medical Center/Children's Hospital at Providence"/>
    <x v="1"/>
    <m/>
    <x v="0"/>
    <n v="1"/>
    <m/>
    <m/>
    <s v="Yes"/>
    <m/>
    <n v="1"/>
    <m/>
    <n v="1"/>
    <x v="0"/>
    <s v="Yes"/>
    <m/>
    <s v="(907) 562-2211"/>
    <x v="0"/>
  </r>
  <r>
    <x v="1"/>
    <x v="1"/>
    <x v="1"/>
    <s v="1108 Ross Clark Cir"/>
    <s v="Dothan"/>
    <n v="36301"/>
    <n v="6530373"/>
    <s v="Southeast Alabama Medical Center"/>
    <x v="2"/>
    <m/>
    <x v="0"/>
    <m/>
    <m/>
    <m/>
    <s v="No"/>
    <m/>
    <n v="1"/>
    <m/>
    <m/>
    <x v="0"/>
    <s v="Yes "/>
    <m/>
    <s v="(334) 793-8111"/>
    <x v="1"/>
  </r>
  <r>
    <x v="1"/>
    <x v="1"/>
    <x v="2"/>
    <s v="619 19th St S"/>
    <s v="Birmingham"/>
    <n v="35233"/>
    <n v="6530304"/>
    <s v="University of Alabama at Birmingham Hospital (UAB Burn Center)"/>
    <x v="3"/>
    <n v="28"/>
    <x v="0"/>
    <m/>
    <n v="1"/>
    <m/>
    <s v="Yes"/>
    <n v="1"/>
    <m/>
    <m/>
    <m/>
    <x v="1"/>
    <s v="Yes "/>
    <s v="No"/>
    <s v="(205) 934-3411"/>
    <x v="1"/>
  </r>
  <r>
    <x v="1"/>
    <x v="1"/>
    <x v="2"/>
    <s v="1600 7th Ave South"/>
    <s v="Birmingham"/>
    <n v="35233"/>
    <n v="6530170"/>
    <s v="Children's of Alabama (Children's of Alabama Burn Center)"/>
    <x v="4"/>
    <n v="6"/>
    <x v="1"/>
    <n v="1"/>
    <m/>
    <n v="1"/>
    <s v="No"/>
    <m/>
    <m/>
    <n v="1"/>
    <m/>
    <x v="1"/>
    <s v="Yes "/>
    <s v="No"/>
    <s v="(205) 638-9100"/>
    <x v="1"/>
  </r>
  <r>
    <x v="1"/>
    <x v="1"/>
    <x v="3"/>
    <s v="101 Sivley Rd"/>
    <s v="Huntsville"/>
    <n v="35801"/>
    <n v="6530510"/>
    <s v="Huntsville Hospital "/>
    <x v="5"/>
    <m/>
    <x v="0"/>
    <m/>
    <m/>
    <m/>
    <s v="No"/>
    <n v="1"/>
    <m/>
    <m/>
    <m/>
    <x v="0"/>
    <s v="Yes "/>
    <m/>
    <s v="(256) 265-1000"/>
    <x v="1"/>
  </r>
  <r>
    <x v="1"/>
    <x v="1"/>
    <x v="4"/>
    <s v="2451 University Hospital Dr"/>
    <s v="Mobile"/>
    <n v="36617"/>
    <n v="6530600"/>
    <s v="USA Health University Hospital (Arnold Luterman Regional Burn Center)"/>
    <x v="6"/>
    <n v="18"/>
    <x v="0"/>
    <m/>
    <n v="1"/>
    <m/>
    <s v="No"/>
    <n v="1"/>
    <m/>
    <m/>
    <m/>
    <x v="1"/>
    <s v="Yes "/>
    <s v="No"/>
    <s v="(251) 471-7000"/>
    <x v="1"/>
  </r>
  <r>
    <x v="1"/>
    <x v="1"/>
    <x v="5"/>
    <s v="2105 E South Blvd"/>
    <s v="Montgomery"/>
    <n v="36116"/>
    <n v="6530705"/>
    <s v="Baptist Medical Center South "/>
    <x v="7"/>
    <m/>
    <x v="0"/>
    <m/>
    <m/>
    <m/>
    <s v="No"/>
    <m/>
    <n v="1"/>
    <m/>
    <m/>
    <x v="0"/>
    <s v="Yes "/>
    <m/>
    <s v="(334) 288-2100"/>
    <x v="1"/>
  </r>
  <r>
    <x v="2"/>
    <x v="2"/>
    <x v="6"/>
    <s v="1200 N Beaver St"/>
    <s v="Flagstaff"/>
    <n v="86001"/>
    <n v="6860021"/>
    <s v="Flagstaff Medical Center"/>
    <x v="8"/>
    <m/>
    <x v="0"/>
    <m/>
    <m/>
    <m/>
    <s v="Yes"/>
    <m/>
    <n v="1"/>
    <m/>
    <m/>
    <x v="0"/>
    <s v="Yes"/>
    <m/>
    <s v="(928) 779-3366"/>
    <x v="0"/>
  </r>
  <r>
    <x v="2"/>
    <x v="2"/>
    <x v="7"/>
    <s v="1955 W Frye Rd"/>
    <s v="Chandler"/>
    <n v="85224"/>
    <n v="6860028"/>
    <s v="Chandler Regional Medical Center"/>
    <x v="9"/>
    <m/>
    <x v="0"/>
    <m/>
    <m/>
    <m/>
    <s v="Yes"/>
    <n v="1"/>
    <m/>
    <m/>
    <m/>
    <x v="0"/>
    <s v="Yes"/>
    <m/>
    <s v="(480) 728-3000"/>
    <x v="0"/>
  </r>
  <r>
    <x v="2"/>
    <x v="2"/>
    <x v="7"/>
    <s v="5555 W Thunderbird Rd"/>
    <s v="Glendale"/>
    <n v="85306"/>
    <n v="6860013"/>
    <s v="Banner Thunderbird Medical Center"/>
    <x v="10"/>
    <m/>
    <x v="0"/>
    <m/>
    <m/>
    <m/>
    <s v="Yes"/>
    <m/>
    <n v="1"/>
    <m/>
    <m/>
    <x v="0"/>
    <s v="Yes"/>
    <m/>
    <s v="(602) 865-5555"/>
    <x v="0"/>
  </r>
  <r>
    <x v="2"/>
    <x v="2"/>
    <x v="7"/>
    <s v="13677 W McDowell Rd"/>
    <s v="Goodyear"/>
    <n v="85395"/>
    <n v="6860027"/>
    <s v="Abrazo West Campus"/>
    <x v="11"/>
    <m/>
    <x v="0"/>
    <m/>
    <m/>
    <m/>
    <s v="Yes"/>
    <m/>
    <n v="1"/>
    <m/>
    <m/>
    <x v="0"/>
    <s v="Yes"/>
    <m/>
    <s v="(623) 882-1500"/>
    <x v="0"/>
  </r>
  <r>
    <x v="2"/>
    <x v="2"/>
    <x v="7"/>
    <s v="1400 S Dobson Rd"/>
    <s v="Mesa"/>
    <n v="85202"/>
    <n v="6860016"/>
    <s v="Banner Desert Medical Center/Banner Children's at Desert"/>
    <x v="12"/>
    <m/>
    <x v="0"/>
    <n v="1"/>
    <m/>
    <m/>
    <s v="Yes"/>
    <m/>
    <n v="1"/>
    <m/>
    <n v="1"/>
    <x v="0"/>
    <s v="Yes"/>
    <m/>
    <s v="(480) 412-3000"/>
    <x v="0"/>
  </r>
  <r>
    <x v="2"/>
    <x v="2"/>
    <x v="7"/>
    <s v="1111 E McDowell Rd"/>
    <s v="Phoenix"/>
    <n v="85006"/>
    <n v="6860250"/>
    <s v="Banner University Medical Center - Phoenix"/>
    <x v="13"/>
    <m/>
    <x v="0"/>
    <m/>
    <m/>
    <m/>
    <s v="Yes"/>
    <n v="1"/>
    <m/>
    <m/>
    <m/>
    <x v="0"/>
    <s v="Yes"/>
    <m/>
    <s v="(602) 239-2000"/>
    <x v="0"/>
  </r>
  <r>
    <x v="2"/>
    <x v="2"/>
    <x v="7"/>
    <s v="350 W Thomas Rd"/>
    <s v="Phoenix"/>
    <n v="85013"/>
    <n v="6860280"/>
    <s v="St. Joseph's Hospital and Medical Center"/>
    <x v="14"/>
    <m/>
    <x v="0"/>
    <m/>
    <m/>
    <m/>
    <s v="Yes"/>
    <n v="1"/>
    <m/>
    <m/>
    <m/>
    <x v="0"/>
    <s v="Yes"/>
    <m/>
    <s v="(602) 406-3000"/>
    <x v="0"/>
  </r>
  <r>
    <x v="2"/>
    <x v="2"/>
    <x v="7"/>
    <s v="19829 North 27th Ave"/>
    <s v="Phoenix"/>
    <n v="85027"/>
    <n v="6860325"/>
    <s v="HonorHealth Deer Valley Medical Center"/>
    <x v="15"/>
    <m/>
    <x v="0"/>
    <m/>
    <m/>
    <m/>
    <s v="Yes"/>
    <m/>
    <n v="1"/>
    <m/>
    <m/>
    <x v="0"/>
    <s v="Yes"/>
    <m/>
    <s v="(623) 879-6100"/>
    <x v="0"/>
  </r>
  <r>
    <x v="2"/>
    <x v="2"/>
    <x v="7"/>
    <s v="250 E Dunlap Ave"/>
    <s v="Phoenix"/>
    <n v="85020"/>
    <n v="6860253"/>
    <s v="HonorHealth John C. Lincoln Medical Center"/>
    <x v="16"/>
    <m/>
    <x v="0"/>
    <m/>
    <m/>
    <m/>
    <s v="Yes"/>
    <n v="1"/>
    <m/>
    <m/>
    <m/>
    <x v="0"/>
    <s v="Yes"/>
    <m/>
    <s v="(602) 943-2381"/>
    <x v="0"/>
  </r>
  <r>
    <x v="2"/>
    <x v="2"/>
    <x v="7"/>
    <s v="1919 E Thomas Rd"/>
    <s v="Phoenix"/>
    <n v="85016"/>
    <n v="6860210"/>
    <s v="Phoenix Children's Hospital"/>
    <x v="17"/>
    <m/>
    <x v="1"/>
    <n v="1"/>
    <m/>
    <m/>
    <s v="Yes"/>
    <m/>
    <m/>
    <n v="1"/>
    <m/>
    <x v="0"/>
    <s v="Yes"/>
    <m/>
    <s v="(602) 933-1000"/>
    <x v="0"/>
  </r>
  <r>
    <x v="2"/>
    <x v="2"/>
    <x v="7"/>
    <s v="2601 E Roosevelt St"/>
    <s v="Phoenix"/>
    <n v="85008"/>
    <n v="6860255"/>
    <s v="Valleywise Health (Arizona Burn Center)"/>
    <x v="18"/>
    <n v="45"/>
    <x v="0"/>
    <m/>
    <n v="1"/>
    <n v="1"/>
    <s v="Yes"/>
    <n v="1"/>
    <m/>
    <m/>
    <m/>
    <x v="2"/>
    <s v="Yes"/>
    <s v="No"/>
    <s v="(602) 344-5011"/>
    <x v="0"/>
  </r>
  <r>
    <x v="2"/>
    <x v="2"/>
    <x v="7"/>
    <s v="7400 E Osborn Rd"/>
    <s v="Scottsdale"/>
    <n v="85251"/>
    <n v="6860376"/>
    <s v="HonorHealth Scottsdale Osborn Medical Center"/>
    <x v="19"/>
    <m/>
    <x v="0"/>
    <m/>
    <m/>
    <m/>
    <s v="Yes"/>
    <n v="1"/>
    <m/>
    <m/>
    <m/>
    <x v="0"/>
    <s v="Yes"/>
    <m/>
    <s v="(480) 882-4000"/>
    <x v="0"/>
  </r>
  <r>
    <x v="2"/>
    <x v="2"/>
    <x v="8"/>
    <s v="1501 N Campbell Ave"/>
    <s v="Tucson"/>
    <n v="85719"/>
    <n v="6860516"/>
    <s v="Banner University Medical Center - Tucson (Burn Unit at Banner)"/>
    <x v="20"/>
    <n v="35"/>
    <x v="0"/>
    <n v="1"/>
    <n v="1"/>
    <n v="1"/>
    <s v="Yes"/>
    <n v="1"/>
    <m/>
    <m/>
    <n v="1"/>
    <x v="1"/>
    <s v="Yes"/>
    <s v="No"/>
    <s v="(520) 694-0111"/>
    <x v="0"/>
  </r>
  <r>
    <x v="2"/>
    <x v="2"/>
    <x v="8"/>
    <s v="350 N Wilmot Rd"/>
    <s v="Tucson"/>
    <n v="85718"/>
    <n v="6860460"/>
    <s v="Carondelet St. Joseph's Hospital"/>
    <x v="21"/>
    <m/>
    <x v="0"/>
    <m/>
    <m/>
    <m/>
    <s v="No"/>
    <n v="1"/>
    <m/>
    <m/>
    <m/>
    <x v="0"/>
    <s v="Yes"/>
    <m/>
    <s v="(520) 873-3000"/>
    <x v="0"/>
  </r>
  <r>
    <x v="3"/>
    <x v="3"/>
    <x v="9"/>
    <s v="300 Werner St"/>
    <s v="Hot Springs"/>
    <n v="71913"/>
    <n v="6710300"/>
    <s v="CHI St. Vincent Hospital Hot Springs"/>
    <x v="22"/>
    <m/>
    <x v="0"/>
    <m/>
    <m/>
    <m/>
    <s v="No"/>
    <m/>
    <n v="1"/>
    <m/>
    <m/>
    <x v="0"/>
    <s v="Yes"/>
    <m/>
    <s v="(501) 622-1000"/>
    <x v="1"/>
  </r>
  <r>
    <x v="3"/>
    <x v="3"/>
    <x v="10"/>
    <s v="1 Children's Way"/>
    <s v="Little Rock "/>
    <n v="72202"/>
    <n v="6710340"/>
    <s v="Arkansas Children's Hospital (Arkansas Children's Hospital Burn Center)"/>
    <x v="23"/>
    <n v="10"/>
    <x v="1"/>
    <n v="1"/>
    <n v="1"/>
    <n v="1"/>
    <s v="Yes"/>
    <m/>
    <m/>
    <n v="1"/>
    <m/>
    <x v="1"/>
    <s v="Yes"/>
    <s v="No"/>
    <s v="(501) 364-1323"/>
    <x v="1"/>
  </r>
  <r>
    <x v="3"/>
    <x v="3"/>
    <x v="10"/>
    <s v="4301 W Markham St"/>
    <s v="Little Rock "/>
    <n v="72205"/>
    <n v="6710440"/>
    <s v="UAMS Medical Center"/>
    <x v="24"/>
    <m/>
    <x v="0"/>
    <m/>
    <m/>
    <m/>
    <s v="Yes"/>
    <n v="1"/>
    <m/>
    <m/>
    <m/>
    <x v="0"/>
    <s v="Yes"/>
    <m/>
    <s v="(501) 686-7000"/>
    <x v="1"/>
  </r>
  <r>
    <x v="3"/>
    <x v="3"/>
    <x v="10"/>
    <s v="9601 Baptist Health Dr"/>
    <s v="Little Rock"/>
    <n v="72205"/>
    <n v="6710335"/>
    <s v="Baptist Health Medical Center"/>
    <x v="25"/>
    <m/>
    <x v="0"/>
    <m/>
    <m/>
    <m/>
    <s v="No"/>
    <m/>
    <n v="1"/>
    <m/>
    <m/>
    <x v="0"/>
    <s v="Yes"/>
    <m/>
    <s v="(501) 202-2000"/>
    <x v="1"/>
  </r>
  <r>
    <x v="3"/>
    <x v="3"/>
    <x v="10"/>
    <s v="2 St Vincent Circle"/>
    <s v="Little Rock"/>
    <n v="72205"/>
    <n v="6710400"/>
    <s v="CHI St. Vincent Infirmary "/>
    <x v="26"/>
    <m/>
    <x v="0"/>
    <m/>
    <m/>
    <m/>
    <s v="No"/>
    <m/>
    <n v="1"/>
    <m/>
    <m/>
    <x v="0"/>
    <s v="Yes"/>
    <m/>
    <s v="(501) 552-3000"/>
    <x v="1"/>
  </r>
  <r>
    <x v="3"/>
    <x v="3"/>
    <x v="11"/>
    <s v="3215 N Northhills Blvd"/>
    <s v="Fayetteville"/>
    <n v="72703"/>
    <n v="6710195"/>
    <s v="Washington Regional Medical Center"/>
    <x v="27"/>
    <m/>
    <x v="0"/>
    <m/>
    <m/>
    <m/>
    <s v="No"/>
    <m/>
    <n v="1"/>
    <m/>
    <m/>
    <x v="0"/>
    <s v="Yes"/>
    <m/>
    <s v="(479) 463-1000"/>
    <x v="1"/>
  </r>
  <r>
    <x v="4"/>
    <x v="4"/>
    <x v="12"/>
    <s v="1411 East 31st St"/>
    <s v="Oakland"/>
    <n v="94602"/>
    <n v="6930275"/>
    <s v="Highland Hospital"/>
    <x v="28"/>
    <m/>
    <x v="0"/>
    <m/>
    <m/>
    <m/>
    <s v="Yes"/>
    <n v="1"/>
    <m/>
    <m/>
    <m/>
    <x v="0"/>
    <s v="Yes"/>
    <m/>
    <s v="(510) 437-4800"/>
    <x v="0"/>
  </r>
  <r>
    <x v="4"/>
    <x v="4"/>
    <x v="12"/>
    <s v="20103 Lake Chabot Rd"/>
    <s v="Castro Valley"/>
    <n v="94546"/>
    <n v="6930133"/>
    <s v="Sutter Health Eden Medical Center"/>
    <x v="29"/>
    <m/>
    <x v="0"/>
    <m/>
    <m/>
    <m/>
    <s v="Yes"/>
    <m/>
    <n v="1"/>
    <m/>
    <m/>
    <x v="0"/>
    <s v="Yes"/>
    <m/>
    <s v="(510) 537-1234"/>
    <x v="0"/>
  </r>
  <r>
    <x v="4"/>
    <x v="4"/>
    <x v="12"/>
    <s v="747 52nd St"/>
    <s v="Oakland"/>
    <n v="94609"/>
    <n v="6932180"/>
    <s v="UCSF Benioff Children's Hospital Oakland"/>
    <x v="30"/>
    <m/>
    <x v="1"/>
    <n v="1"/>
    <m/>
    <m/>
    <s v="Yes"/>
    <m/>
    <m/>
    <n v="1"/>
    <m/>
    <x v="0"/>
    <s v="Yes"/>
    <m/>
    <s v="(510) 428-3000"/>
    <x v="0"/>
  </r>
  <r>
    <x v="4"/>
    <x v="4"/>
    <x v="13"/>
    <s v="1531 Esplanade"/>
    <s v="Chico"/>
    <n v="95926"/>
    <n v="6930096"/>
    <s v="Enloe Medical Center"/>
    <x v="31"/>
    <m/>
    <x v="0"/>
    <m/>
    <m/>
    <m/>
    <s v="Yes"/>
    <m/>
    <n v="1"/>
    <m/>
    <m/>
    <x v="0"/>
    <s v="Yes"/>
    <m/>
    <s v="(530) 332-7300"/>
    <x v="0"/>
  </r>
  <r>
    <x v="4"/>
    <x v="4"/>
    <x v="14"/>
    <s v="1601 Ygnacio Valley Rd"/>
    <s v="Walnut Creek"/>
    <n v="94598"/>
    <n v="6933853"/>
    <s v="John Muir Medical Center, Walnut Creek"/>
    <x v="32"/>
    <m/>
    <x v="0"/>
    <m/>
    <m/>
    <m/>
    <s v="Yes"/>
    <m/>
    <n v="1"/>
    <m/>
    <m/>
    <x v="0"/>
    <s v="Yes"/>
    <m/>
    <s v="(925) 939-3000"/>
    <x v="0"/>
  </r>
  <r>
    <x v="4"/>
    <x v="4"/>
    <x v="15"/>
    <s v="2823 Fresno St"/>
    <s v="Fresno"/>
    <n v="93721"/>
    <n v="6930790"/>
    <s v="Community Regional Medical Center (Leon S. Peters Burn Center)"/>
    <x v="33"/>
    <n v="10"/>
    <x v="0"/>
    <m/>
    <n v="1"/>
    <n v="1"/>
    <s v="Yes"/>
    <n v="1"/>
    <m/>
    <m/>
    <m/>
    <x v="2"/>
    <s v="Yes"/>
    <s v="Yes"/>
    <s v="(559) 459-6000"/>
    <x v="0"/>
  </r>
  <r>
    <x v="4"/>
    <x v="4"/>
    <x v="16"/>
    <s v="420 34th St"/>
    <s v="Bakersfield"/>
    <n v="93301"/>
    <n v="6930079"/>
    <s v="The Grossman Burn Center at Bakersfield Memorial Hospital "/>
    <x v="34"/>
    <n v="7"/>
    <x v="1"/>
    <m/>
    <n v="1"/>
    <n v="1"/>
    <m/>
    <m/>
    <m/>
    <m/>
    <m/>
    <x v="2"/>
    <m/>
    <s v="Yes"/>
    <s v="(661) 323-2876"/>
    <x v="0"/>
  </r>
  <r>
    <x v="4"/>
    <x v="4"/>
    <x v="17"/>
    <s v="1600 West Avenue J"/>
    <s v="Lancaster"/>
    <n v="93534"/>
    <n v="6931178"/>
    <s v="Antelope Valley Hospital "/>
    <x v="35"/>
    <m/>
    <x v="0"/>
    <m/>
    <m/>
    <m/>
    <s v="Yes"/>
    <m/>
    <n v="1"/>
    <m/>
    <m/>
    <x v="0"/>
    <s v="Yes"/>
    <m/>
    <s v="(661) 949-5000"/>
    <x v="0"/>
  </r>
  <r>
    <x v="4"/>
    <x v="4"/>
    <x v="17"/>
    <s v="8700 Beverly Blvd"/>
    <s v="West Hollywood"/>
    <n v="90048"/>
    <n v="6930444"/>
    <s v="Cedar-Sinai Medical Center"/>
    <x v="36"/>
    <m/>
    <x v="0"/>
    <m/>
    <m/>
    <m/>
    <s v="Yes"/>
    <n v="1"/>
    <m/>
    <m/>
    <m/>
    <x v="0"/>
    <s v="Yes"/>
    <m/>
    <s v="(310) 423-5000"/>
    <x v="0"/>
  </r>
  <r>
    <x v="4"/>
    <x v="4"/>
    <x v="17"/>
    <s v="4650 Sunset Blvd"/>
    <s v="Los Angeles "/>
    <n v="90027"/>
    <n v="6931470"/>
    <s v="Children's Hospital Los Angeles"/>
    <x v="37"/>
    <m/>
    <x v="1"/>
    <n v="1"/>
    <m/>
    <m/>
    <s v="Yes"/>
    <m/>
    <m/>
    <n v="1"/>
    <m/>
    <x v="0"/>
    <s v="Yes"/>
    <m/>
    <s v="(323) 660-2450"/>
    <x v="0"/>
  </r>
  <r>
    <x v="4"/>
    <x v="4"/>
    <x v="17"/>
    <s v="1798 North Garey Ave"/>
    <s v="Pomona"/>
    <n v="91767"/>
    <n v="6932450"/>
    <s v="Pomona Valley Hospital Medical Center"/>
    <x v="38"/>
    <m/>
    <x v="0"/>
    <m/>
    <m/>
    <m/>
    <s v="Yes"/>
    <m/>
    <n v="1"/>
    <m/>
    <m/>
    <x v="0"/>
    <s v="Yes"/>
    <m/>
    <s v="(909) 865-9500"/>
    <x v="0"/>
  </r>
  <r>
    <x v="4"/>
    <x v="4"/>
    <x v="17"/>
    <s v="3630 East Imperial Hwy"/>
    <s v="Lynwood"/>
    <n v="90262"/>
    <n v="6931790"/>
    <s v="St. Francis Medical Center Lynwood"/>
    <x v="39"/>
    <m/>
    <x v="0"/>
    <m/>
    <m/>
    <m/>
    <s v="Yes"/>
    <m/>
    <n v="1"/>
    <m/>
    <m/>
    <x v="0"/>
    <s v="Yes"/>
    <m/>
    <s v="(310) 900-8900"/>
    <x v="0"/>
  </r>
  <r>
    <x v="4"/>
    <x v="4"/>
    <x v="17"/>
    <s v="15031 Rinaldi St"/>
    <s v="Mission Hills"/>
    <n v="91345"/>
    <n v="6932860"/>
    <s v="Providence Holy Cross Medical Center"/>
    <x v="40"/>
    <m/>
    <x v="0"/>
    <m/>
    <m/>
    <m/>
    <s v="Yes"/>
    <m/>
    <n v="1"/>
    <m/>
    <m/>
    <x v="0"/>
    <s v="Yes"/>
    <m/>
    <s v="(818) 365-8051"/>
    <x v="0"/>
  </r>
  <r>
    <x v="4"/>
    <x v="4"/>
    <x v="17"/>
    <s v="757 Westwood Plaza"/>
    <s v="Los Angeles"/>
    <n v="90095"/>
    <n v="6931755"/>
    <s v="Ronald Reagan UCLA Medical Center"/>
    <x v="41"/>
    <m/>
    <x v="0"/>
    <m/>
    <m/>
    <m/>
    <s v="Yes"/>
    <n v="1"/>
    <m/>
    <m/>
    <m/>
    <x v="0"/>
    <s v="Yes"/>
    <m/>
    <s v="(310) 825-9111"/>
    <x v="0"/>
  </r>
  <r>
    <x v="4"/>
    <x v="4"/>
    <x v="17"/>
    <s v="7300 Medical Center Dr"/>
    <s v="West Hills"/>
    <n v="91307"/>
    <n v="6930379"/>
    <s v="The Grossman Burn Center at West Hills Hospital &amp; Medical Center "/>
    <x v="42"/>
    <n v="8"/>
    <x v="1"/>
    <m/>
    <n v="1"/>
    <m/>
    <m/>
    <m/>
    <m/>
    <m/>
    <m/>
    <x v="2"/>
    <m/>
    <s v="Yes"/>
    <s v="(818) 676-4177"/>
    <x v="0"/>
  </r>
  <r>
    <x v="4"/>
    <x v="4"/>
    <x v="17"/>
    <s v="3330 Lomita Blvd"/>
    <s v="Torrance"/>
    <n v="90505"/>
    <n v="6933679"/>
    <s v="Torrance Memorial Burn Center"/>
    <x v="43"/>
    <n v="12"/>
    <x v="1"/>
    <m/>
    <n v="1"/>
    <n v="1"/>
    <m/>
    <m/>
    <m/>
    <m/>
    <m/>
    <x v="2"/>
    <m/>
    <s v="Yes"/>
    <s v="(310) 517-4622"/>
    <x v="0"/>
  </r>
  <r>
    <x v="4"/>
    <x v="4"/>
    <x v="18"/>
    <s v="1401 S Grand Ave"/>
    <s v="Los Angeles"/>
    <n v="90015"/>
    <n v="6931440"/>
    <s v="California Hospital Medical Center"/>
    <x v="44"/>
    <m/>
    <x v="0"/>
    <m/>
    <m/>
    <m/>
    <s v="Yes"/>
    <m/>
    <n v="1"/>
    <m/>
    <m/>
    <x v="0"/>
    <s v="Yes"/>
    <m/>
    <s v="(213) 748-2411"/>
    <x v="0"/>
  </r>
  <r>
    <x v="4"/>
    <x v="4"/>
    <x v="18"/>
    <s v="18300 Roscoe Blvd"/>
    <s v="Northridge "/>
    <n v="91335"/>
    <n v="6932118"/>
    <s v="Northridge Hospital Medical Center"/>
    <x v="45"/>
    <m/>
    <x v="0"/>
    <m/>
    <m/>
    <m/>
    <s v="Yes"/>
    <m/>
    <n v="1"/>
    <m/>
    <m/>
    <x v="0"/>
    <s v="Yes"/>
    <m/>
    <s v="(818) 885-8500"/>
    <x v="0"/>
  </r>
  <r>
    <x v="4"/>
    <x v="4"/>
    <x v="18"/>
    <s v="1000 W Carson St"/>
    <s v="Torrance"/>
    <n v="90502"/>
    <n v="6933683"/>
    <s v="Harbor-UCLA Medical Center"/>
    <x v="46"/>
    <m/>
    <x v="0"/>
    <m/>
    <m/>
    <m/>
    <s v="Yes"/>
    <n v="1"/>
    <m/>
    <m/>
    <m/>
    <x v="0"/>
    <s v="Yes"/>
    <m/>
    <s v="(310)222-2345"/>
    <x v="0"/>
  </r>
  <r>
    <x v="4"/>
    <x v="4"/>
    <x v="18"/>
    <s v="23845 McBean Pkwy"/>
    <s v="Valencia"/>
    <n v="91355"/>
    <n v="6933488"/>
    <s v="Henry Mayo Newhall Hospital"/>
    <x v="47"/>
    <m/>
    <x v="0"/>
    <m/>
    <m/>
    <m/>
    <s v="Yes"/>
    <m/>
    <n v="1"/>
    <m/>
    <m/>
    <x v="0"/>
    <s v="Yes"/>
    <m/>
    <s v="(661) 200-2000"/>
    <x v="0"/>
  </r>
  <r>
    <x v="4"/>
    <x v="4"/>
    <x v="18"/>
    <s v="100 W California Blvd"/>
    <s v="Pasadena"/>
    <n v="91105"/>
    <n v="6932350"/>
    <s v="Huntington Hospital"/>
    <x v="48"/>
    <m/>
    <x v="0"/>
    <m/>
    <m/>
    <m/>
    <s v="Yes"/>
    <m/>
    <n v="1"/>
    <m/>
    <m/>
    <x v="0"/>
    <s v="Yes"/>
    <m/>
    <s v="(626) 397-5000"/>
    <x v="0"/>
  </r>
  <r>
    <x v="4"/>
    <x v="4"/>
    <x v="18"/>
    <s v="1200 N State St"/>
    <s v="Los Angeles"/>
    <n v="90033"/>
    <n v="6931580"/>
    <s v="LAC + USC Medical Center (LAC + USC Regional Burn Center)"/>
    <x v="49"/>
    <n v="20"/>
    <x v="0"/>
    <m/>
    <n v="1"/>
    <n v="1"/>
    <s v="Yes"/>
    <n v="1"/>
    <m/>
    <m/>
    <m/>
    <x v="2"/>
    <s v="Yes"/>
    <s v="Yes"/>
    <s v="(323) 409-1000"/>
    <x v="0"/>
  </r>
  <r>
    <x v="4"/>
    <x v="4"/>
    <x v="18"/>
    <s v="2801 Atlantic Ave"/>
    <s v="Long Beach"/>
    <n v="90806"/>
    <n v="6931370"/>
    <s v="Long Beach Medical Center"/>
    <x v="38"/>
    <m/>
    <x v="0"/>
    <m/>
    <m/>
    <m/>
    <s v="Yes"/>
    <m/>
    <n v="1"/>
    <m/>
    <m/>
    <x v="0"/>
    <s v="Yes"/>
    <m/>
    <s v="(562) 933-2000"/>
    <x v="0"/>
  </r>
  <r>
    <x v="4"/>
    <x v="4"/>
    <x v="18"/>
    <s v="1050 Linden Ave"/>
    <s v="Long Beach"/>
    <n v="90813"/>
    <n v="6931360"/>
    <s v="St. Mary Medical Center Long Beach"/>
    <x v="50"/>
    <m/>
    <x v="0"/>
    <m/>
    <m/>
    <m/>
    <s v="Yes"/>
    <m/>
    <n v="1"/>
    <m/>
    <m/>
    <x v="0"/>
    <s v="Yes"/>
    <m/>
    <s v="(562) 491-9000"/>
    <x v="0"/>
  </r>
  <r>
    <x v="4"/>
    <x v="4"/>
    <x v="19"/>
    <s v="9300 Valley Children's Place"/>
    <s v="Madera"/>
    <n v="93636"/>
    <n v="6930814"/>
    <s v="Valley Children's Healthcare"/>
    <x v="51"/>
    <m/>
    <x v="1"/>
    <n v="1"/>
    <m/>
    <m/>
    <s v="Yes"/>
    <m/>
    <m/>
    <m/>
    <n v="1"/>
    <x v="0"/>
    <s v="Yes"/>
    <m/>
    <s v="(559) 353-3000"/>
    <x v="0"/>
  </r>
  <r>
    <x v="4"/>
    <x v="4"/>
    <x v="20"/>
    <s v="1441 Constitution Blvd"/>
    <s v="Salinas "/>
    <n v="93906"/>
    <n v="6932720"/>
    <s v="Natividad Medical Center"/>
    <x v="52"/>
    <m/>
    <x v="0"/>
    <m/>
    <m/>
    <m/>
    <s v="Yes"/>
    <m/>
    <n v="1"/>
    <m/>
    <m/>
    <x v="0"/>
    <s v="Yes"/>
    <m/>
    <s v="(831) 647-7611"/>
    <x v="0"/>
  </r>
  <r>
    <x v="4"/>
    <x v="4"/>
    <x v="21"/>
    <s v="27700 Medical Center Rd"/>
    <s v="Mission Viejo"/>
    <n v="92691"/>
    <n v="6931915"/>
    <s v="Providence Mission Hospital"/>
    <x v="53"/>
    <m/>
    <x v="0"/>
    <n v="1"/>
    <m/>
    <m/>
    <s v="Yes"/>
    <m/>
    <n v="1"/>
    <m/>
    <n v="1"/>
    <x v="0"/>
    <s v="Yes"/>
    <m/>
    <s v="(949) 364-1400"/>
    <x v="0"/>
  </r>
  <r>
    <x v="4"/>
    <x v="4"/>
    <x v="21"/>
    <s v="101 The City Dr South"/>
    <s v="Orange"/>
    <n v="92868"/>
    <n v="6932290"/>
    <s v="UC Irvine Health (UCI Regional Burn Center)"/>
    <x v="54"/>
    <n v="8"/>
    <x v="0"/>
    <n v="1"/>
    <n v="1"/>
    <n v="1"/>
    <s v="Yes"/>
    <n v="1"/>
    <m/>
    <m/>
    <n v="1"/>
    <x v="2"/>
    <s v="Yes"/>
    <s v="Yes"/>
    <s v="(714) 456-6011"/>
    <x v="0"/>
  </r>
  <r>
    <x v="4"/>
    <x v="4"/>
    <x v="22"/>
    <s v="1201 West La Veta Ave"/>
    <s v="Orange"/>
    <n v="92868"/>
    <n v="6932287"/>
    <s v="Children's Hospital of Orange County"/>
    <x v="55"/>
    <m/>
    <x v="1"/>
    <n v="1"/>
    <m/>
    <m/>
    <s v="Yes"/>
    <m/>
    <m/>
    <m/>
    <n v="1"/>
    <x v="0"/>
    <s v="Yes"/>
    <m/>
    <s v="(714) 997-3000"/>
    <x v="0"/>
  </r>
  <r>
    <x v="4"/>
    <x v="4"/>
    <x v="22"/>
    <s v="1001 North Tustin Ave"/>
    <s v="Santa Ana"/>
    <n v="92705"/>
    <n v="6933377"/>
    <s v="Orange County Global Medical Center (Orange County Burn Center)"/>
    <x v="56"/>
    <n v="7"/>
    <x v="0"/>
    <m/>
    <n v="1"/>
    <n v="1"/>
    <s v="Yes"/>
    <m/>
    <n v="1"/>
    <m/>
    <m/>
    <x v="1"/>
    <s v="Yes"/>
    <s v="Yes"/>
    <s v="(714) 953-3500"/>
    <x v="0"/>
  </r>
  <r>
    <x v="4"/>
    <x v="4"/>
    <x v="23"/>
    <s v="1 Medical Plaza Dr"/>
    <s v="Roseville"/>
    <n v="95661"/>
    <n v="6932645"/>
    <s v="Sutter Roseville Medical Center"/>
    <x v="57"/>
    <m/>
    <x v="0"/>
    <m/>
    <m/>
    <m/>
    <s v="Yes"/>
    <m/>
    <n v="1"/>
    <m/>
    <m/>
    <x v="0"/>
    <s v="Yes"/>
    <m/>
    <s v="(916) 781-1000"/>
    <x v="0"/>
  </r>
  <r>
    <x v="4"/>
    <x v="4"/>
    <x v="24"/>
    <s v="1150 N Indian Canyon Dr"/>
    <s v="Palm Springs"/>
    <n v="92262"/>
    <n v="6932325"/>
    <s v="Desert Regional Medical Center"/>
    <x v="58"/>
    <m/>
    <x v="0"/>
    <m/>
    <m/>
    <m/>
    <s v="Yes"/>
    <m/>
    <n v="1"/>
    <m/>
    <m/>
    <x v="0"/>
    <s v="Yes"/>
    <m/>
    <s v="(760) 323-6511"/>
    <x v="0"/>
  </r>
  <r>
    <x v="4"/>
    <x v="4"/>
    <x v="25"/>
    <s v="4445 Magnolia Ave"/>
    <s v="Riverside "/>
    <n v="92501"/>
    <n v="6932585"/>
    <s v="HCA Riverside Community Hospital"/>
    <x v="59"/>
    <m/>
    <x v="0"/>
    <m/>
    <m/>
    <m/>
    <s v="Yes"/>
    <m/>
    <n v="1"/>
    <m/>
    <m/>
    <x v="0"/>
    <s v="Yes"/>
    <m/>
    <s v="(951) 788-3000"/>
    <x v="0"/>
  </r>
  <r>
    <x v="4"/>
    <x v="4"/>
    <x v="25"/>
    <s v="36485 Inland Valley Rd"/>
    <s v="Wildomar"/>
    <n v="92595"/>
    <n v="6930640"/>
    <s v="Inland Valley Medical Center"/>
    <x v="29"/>
    <m/>
    <x v="0"/>
    <m/>
    <m/>
    <m/>
    <s v="Yes"/>
    <m/>
    <n v="1"/>
    <m/>
    <m/>
    <x v="0"/>
    <s v="Yes"/>
    <m/>
    <s v="(951) 677-1111"/>
    <x v="0"/>
  </r>
  <r>
    <x v="4"/>
    <x v="4"/>
    <x v="25"/>
    <s v="26520 Cactus Avenue"/>
    <s v="Moreno Valley"/>
    <n v="92555"/>
    <n v="6930110"/>
    <s v="Riverside University Health System Medical Center"/>
    <x v="60"/>
    <m/>
    <x v="0"/>
    <m/>
    <m/>
    <m/>
    <s v="Yes"/>
    <n v="1"/>
    <m/>
    <m/>
    <m/>
    <x v="0"/>
    <s v="Yes"/>
    <m/>
    <s v="(951) 486-4000"/>
    <x v="0"/>
  </r>
  <r>
    <x v="4"/>
    <x v="4"/>
    <x v="26"/>
    <s v="6501 Coyle Ave"/>
    <s v="Carmichael"/>
    <n v="95608"/>
    <n v="6930037"/>
    <s v="Mercy San Juan Medical Center"/>
    <x v="61"/>
    <m/>
    <x v="0"/>
    <m/>
    <m/>
    <m/>
    <s v="Yes"/>
    <m/>
    <n v="1"/>
    <m/>
    <m/>
    <x v="0"/>
    <s v="Yes"/>
    <m/>
    <s v="(916) 537-5000"/>
    <x v="0"/>
  </r>
  <r>
    <x v="4"/>
    <x v="4"/>
    <x v="26"/>
    <s v="6600 Bruceville Rd"/>
    <s v="Sacramento"/>
    <n v="95823"/>
    <n v="6932673"/>
    <s v="Kaiser Permanente South Sacramento Medical Center"/>
    <x v="62"/>
    <m/>
    <x v="0"/>
    <m/>
    <m/>
    <m/>
    <s v="Yes"/>
    <m/>
    <n v="1"/>
    <m/>
    <m/>
    <x v="0"/>
    <s v="Yes"/>
    <m/>
    <s v="(916) 688-2430"/>
    <x v="0"/>
  </r>
  <r>
    <x v="4"/>
    <x v="4"/>
    <x v="26"/>
    <s v="2315 Stockton Blvd"/>
    <s v="Sacramento"/>
    <n v="95817"/>
    <n v="6932680"/>
    <s v="UC Davis Medical Center (UC Davis Regional Burn Center)"/>
    <x v="63"/>
    <n v="12"/>
    <x v="0"/>
    <n v="1"/>
    <n v="1"/>
    <m/>
    <s v="Yes"/>
    <n v="1"/>
    <m/>
    <n v="1"/>
    <m/>
    <x v="2"/>
    <s v="Yes"/>
    <s v="Yes"/>
    <s v="(916) 734-2011"/>
    <x v="0"/>
  </r>
  <r>
    <x v="4"/>
    <x v="4"/>
    <x v="26"/>
    <s v="2425 Stockton Blvd"/>
    <s v="Sacramento"/>
    <n v="95817"/>
    <n v="6933080"/>
    <s v="Shriners Burn Center at Shriners Hospitals for Children - Nothern California"/>
    <x v="64"/>
    <n v="10"/>
    <x v="1"/>
    <m/>
    <m/>
    <n v="1"/>
    <m/>
    <m/>
    <m/>
    <m/>
    <m/>
    <x v="2"/>
    <m/>
    <s v="Yes"/>
    <s v="(916) 453-2000"/>
    <x v="0"/>
  </r>
  <r>
    <x v="4"/>
    <x v="4"/>
    <x v="27"/>
    <s v="400 N  Pepper Ave"/>
    <s v="Colton"/>
    <n v="92324"/>
    <n v="6932770"/>
    <s v="Arrowhead Regional Medical Center (Edward G. Hirschman Burn Center)"/>
    <x v="65"/>
    <n v="14"/>
    <x v="0"/>
    <m/>
    <n v="1"/>
    <n v="1"/>
    <s v="Yes"/>
    <m/>
    <n v="1"/>
    <m/>
    <m/>
    <x v="1"/>
    <s v="Yes"/>
    <s v="Yes"/>
    <s v="(909) 580-1000"/>
    <x v="0"/>
  </r>
  <r>
    <x v="4"/>
    <x v="4"/>
    <x v="27"/>
    <s v="11234 Anderson St"/>
    <s v="Loma Linda"/>
    <n v="92354"/>
    <n v="6930053"/>
    <s v="Loma Linda University Medical Center/Loma Linda University Children's Hospital"/>
    <x v="66"/>
    <m/>
    <x v="0"/>
    <n v="1"/>
    <m/>
    <m/>
    <s v="Yes"/>
    <n v="1"/>
    <m/>
    <n v="1"/>
    <m/>
    <x v="0"/>
    <s v="Yes"/>
    <m/>
    <s v="(909) 558-4000"/>
    <x v="0"/>
  </r>
  <r>
    <x v="4"/>
    <x v="4"/>
    <x v="28"/>
    <s v="2185 West Citracado Pkwy"/>
    <s v="Escondido"/>
    <n v="92029"/>
    <n v="6930660"/>
    <s v="Palomar Medical Center Escondido"/>
    <x v="67"/>
    <m/>
    <x v="0"/>
    <m/>
    <m/>
    <m/>
    <s v="Yes"/>
    <m/>
    <n v="1"/>
    <m/>
    <m/>
    <x v="0"/>
    <s v="Yes"/>
    <m/>
    <s v="(760) 739-3000"/>
    <x v="0"/>
  </r>
  <r>
    <x v="4"/>
    <x v="4"/>
    <x v="28"/>
    <s v="3020 Children's Way"/>
    <s v="San Diego"/>
    <n v="92123"/>
    <n v="6932775"/>
    <s v="Rady Children's Hospital - San Diego"/>
    <x v="68"/>
    <m/>
    <x v="1"/>
    <n v="1"/>
    <m/>
    <m/>
    <s v="Yes"/>
    <m/>
    <m/>
    <n v="1"/>
    <m/>
    <x v="0"/>
    <s v="Yes"/>
    <m/>
    <s v="(858) 576-1700"/>
    <x v="0"/>
  </r>
  <r>
    <x v="4"/>
    <x v="4"/>
    <x v="28"/>
    <s v="9888 Genessee Ave"/>
    <s v="La Jolla"/>
    <n v="92037"/>
    <n v="6931130"/>
    <s v="Scripps Memorial Hospital"/>
    <x v="69"/>
    <m/>
    <x v="0"/>
    <m/>
    <m/>
    <m/>
    <s v="Yes"/>
    <m/>
    <n v="1"/>
    <m/>
    <m/>
    <x v="0"/>
    <s v="Yes"/>
    <m/>
    <s v="(858) 626-4123"/>
    <x v="0"/>
  </r>
  <r>
    <x v="4"/>
    <x v="4"/>
    <x v="28"/>
    <s v="4077 5th Ave"/>
    <s v="San Diego"/>
    <n v="92103"/>
    <n v="6932810"/>
    <s v="Scripps Mercy Hospital"/>
    <x v="70"/>
    <m/>
    <x v="0"/>
    <m/>
    <m/>
    <m/>
    <s v="Yes"/>
    <n v="1"/>
    <m/>
    <m/>
    <m/>
    <x v="0"/>
    <s v="Yes"/>
    <m/>
    <s v="(619) 294-8111"/>
    <x v="0"/>
  </r>
  <r>
    <x v="4"/>
    <x v="4"/>
    <x v="28"/>
    <s v="7901 Frost St"/>
    <s v="San Diego"/>
    <n v="92123"/>
    <n v="6932785"/>
    <s v="Sharp Memorial Hospital"/>
    <x v="71"/>
    <m/>
    <x v="0"/>
    <m/>
    <m/>
    <m/>
    <s v="Yes"/>
    <m/>
    <n v="1"/>
    <m/>
    <m/>
    <x v="0"/>
    <s v="Yes"/>
    <m/>
    <s v="(858) 939-3400"/>
    <x v="0"/>
  </r>
  <r>
    <x v="4"/>
    <x v="4"/>
    <x v="28"/>
    <s v="200 W Arbor Dr"/>
    <s v="San Diego"/>
    <n v="92103"/>
    <n v="6932820"/>
    <s v="UC San Diego Medical Center (UCSD Regional Burn Center)"/>
    <x v="72"/>
    <n v="8"/>
    <x v="0"/>
    <m/>
    <n v="1"/>
    <n v="1"/>
    <s v="Yes"/>
    <n v="1"/>
    <m/>
    <m/>
    <m/>
    <x v="2"/>
    <s v="Yes"/>
    <s v="Yes"/>
    <s v="(619) 543-6222"/>
    <x v="0"/>
  </r>
  <r>
    <x v="4"/>
    <x v="4"/>
    <x v="29"/>
    <s v="1001 Potrero Ave"/>
    <s v="San Francisco"/>
    <n v="94110"/>
    <n v="6933060"/>
    <s v="Zuckerberg San Francisco General Hospital "/>
    <x v="73"/>
    <m/>
    <x v="0"/>
    <m/>
    <m/>
    <m/>
    <s v="Yes"/>
    <n v="1"/>
    <m/>
    <m/>
    <m/>
    <x v="0"/>
    <s v="Yes"/>
    <m/>
    <s v="(628) 206-8000"/>
    <x v="0"/>
  </r>
  <r>
    <x v="4"/>
    <x v="4"/>
    <x v="29"/>
    <s v="900 Hyde St "/>
    <s v="San Francisco"/>
    <n v="94109"/>
    <n v="6933020"/>
    <s v="Bothin Burn Center at St. Francis Memorial Hospital"/>
    <x v="74"/>
    <n v="16"/>
    <x v="1"/>
    <m/>
    <n v="1"/>
    <n v="1"/>
    <m/>
    <m/>
    <m/>
    <m/>
    <m/>
    <x v="2"/>
    <m/>
    <s v="Yes"/>
    <s v="(415) 353-6000"/>
    <x v="0"/>
  </r>
  <r>
    <x v="4"/>
    <x v="4"/>
    <x v="30"/>
    <s v="500 West Hospital Rd"/>
    <s v="French Camp"/>
    <n v="95231"/>
    <n v="6930780"/>
    <s v="San Joaquin General Hospital"/>
    <x v="75"/>
    <m/>
    <x v="0"/>
    <m/>
    <m/>
    <m/>
    <s v="Yes"/>
    <m/>
    <n v="1"/>
    <m/>
    <m/>
    <x v="0"/>
    <s v="Yes"/>
    <m/>
    <s v="(209) 468-6000"/>
    <x v="0"/>
  </r>
  <r>
    <x v="4"/>
    <x v="4"/>
    <x v="31"/>
    <s v="300 Pasteur Dr"/>
    <s v="Palo Alto"/>
    <n v="94305"/>
    <n v="6932330"/>
    <s v="Stanford Health Care/Lucile Packard Children's Hospital Stanford"/>
    <x v="76"/>
    <m/>
    <x v="0"/>
    <n v="1"/>
    <m/>
    <m/>
    <s v="Yes"/>
    <n v="1"/>
    <m/>
    <n v="1"/>
    <m/>
    <x v="0"/>
    <s v="Yes"/>
    <m/>
    <s v="(650) 723-4000"/>
    <x v="0"/>
  </r>
  <r>
    <x v="4"/>
    <x v="4"/>
    <x v="32"/>
    <s v="400 W Pueblo St"/>
    <s v="Santa Barbara"/>
    <n v="93105"/>
    <n v="6933375"/>
    <s v="Santa Barbara Cottage Hospital"/>
    <x v="77"/>
    <m/>
    <x v="0"/>
    <m/>
    <m/>
    <m/>
    <s v="Yes"/>
    <n v="1"/>
    <m/>
    <m/>
    <m/>
    <x v="0"/>
    <s v="Yes"/>
    <m/>
    <s v="(805) 682-7111"/>
    <x v="0"/>
  </r>
  <r>
    <x v="4"/>
    <x v="4"/>
    <x v="31"/>
    <s v="751 South Bascom Ave"/>
    <s v="San Jose"/>
    <n v="95128"/>
    <n v="6933240"/>
    <s v="Santa Clara Valley Medical Center (Santa Clara Valley Medical Center Regional Burn Center)"/>
    <x v="78"/>
    <n v="8"/>
    <x v="0"/>
    <n v="1"/>
    <n v="1"/>
    <n v="1"/>
    <s v="Yes"/>
    <n v="1"/>
    <m/>
    <m/>
    <n v="1"/>
    <x v="2"/>
    <s v="Yes"/>
    <s v="Yes"/>
    <s v="(408) 885-5000"/>
    <x v="0"/>
  </r>
  <r>
    <x v="4"/>
    <x v="4"/>
    <x v="33"/>
    <s v="225 N Jackson Ave"/>
    <s v="San Jose"/>
    <n v="95116"/>
    <n v="6933199"/>
    <s v="HCA Regional Medical Center"/>
    <x v="79"/>
    <m/>
    <x v="0"/>
    <m/>
    <m/>
    <m/>
    <s v="Yes"/>
    <m/>
    <n v="1"/>
    <m/>
    <m/>
    <x v="0"/>
    <s v="Yes"/>
    <m/>
    <s v="(408) 259-5000"/>
    <x v="0"/>
  </r>
  <r>
    <x v="4"/>
    <x v="4"/>
    <x v="34"/>
    <s v="2175 Rosaline Ave"/>
    <s v="Redding"/>
    <n v="96001"/>
    <n v="6932520"/>
    <s v="Mercy Medical Center Redding"/>
    <x v="80"/>
    <m/>
    <x v="0"/>
    <m/>
    <m/>
    <m/>
    <s v="Yes"/>
    <m/>
    <n v="1"/>
    <m/>
    <m/>
    <x v="0"/>
    <s v="Yes"/>
    <m/>
    <s v="(530) 225-6000"/>
    <x v="0"/>
  </r>
  <r>
    <x v="4"/>
    <x v="4"/>
    <x v="35"/>
    <s v="1 Quality Dr"/>
    <s v="Vacaville"/>
    <n v="95688"/>
    <n v="6930422"/>
    <s v="Kaiser Permanente Vacaville Medical Center"/>
    <x v="81"/>
    <m/>
    <x v="0"/>
    <m/>
    <m/>
    <m/>
    <s v="Yes"/>
    <m/>
    <n v="1"/>
    <m/>
    <m/>
    <x v="0"/>
    <s v="Yes"/>
    <m/>
    <s v="(707) 624-4000"/>
    <x v="0"/>
  </r>
  <r>
    <x v="4"/>
    <x v="4"/>
    <x v="35"/>
    <s v="1200 B. Gale Wilson Blvd"/>
    <s v="Fairfield"/>
    <n v="94533"/>
    <n v="6930403"/>
    <s v="NorthBay Medical Center"/>
    <x v="82"/>
    <m/>
    <x v="0"/>
    <m/>
    <m/>
    <m/>
    <s v="Yes"/>
    <m/>
    <n v="1"/>
    <m/>
    <m/>
    <x v="0"/>
    <s v="Yes"/>
    <m/>
    <s v="(707) 646-5000"/>
    <x v="0"/>
  </r>
  <r>
    <x v="4"/>
    <x v="4"/>
    <x v="36"/>
    <s v="1165 Montgomery Dr"/>
    <s v="Santa Rosa"/>
    <n v="95405"/>
    <n v="6930109"/>
    <s v="Santa Rosa Memorial Hospital"/>
    <x v="83"/>
    <m/>
    <x v="0"/>
    <m/>
    <m/>
    <m/>
    <s v="Yes"/>
    <m/>
    <n v="1"/>
    <m/>
    <m/>
    <x v="0"/>
    <s v="Yes"/>
    <m/>
    <s v="(707) 522-4304"/>
    <x v="0"/>
  </r>
  <r>
    <x v="4"/>
    <x v="4"/>
    <x v="37"/>
    <s v="1441 Florida Ave"/>
    <s v="Modesto"/>
    <n v="95350"/>
    <n v="6930016"/>
    <s v="Doctors Medical Center"/>
    <x v="84"/>
    <m/>
    <x v="0"/>
    <m/>
    <m/>
    <m/>
    <s v="Yes"/>
    <m/>
    <n v="1"/>
    <m/>
    <m/>
    <x v="0"/>
    <s v="Yes"/>
    <m/>
    <s v="(209) 578-1211"/>
    <x v="0"/>
  </r>
  <r>
    <x v="4"/>
    <x v="4"/>
    <x v="37"/>
    <s v="1700 Coffee Rd"/>
    <s v="Modesto"/>
    <n v="95355"/>
    <n v="6931929"/>
    <s v="Memorial Medical Center"/>
    <x v="85"/>
    <m/>
    <x v="0"/>
    <m/>
    <m/>
    <m/>
    <s v="Yes"/>
    <m/>
    <n v="1"/>
    <m/>
    <m/>
    <x v="0"/>
    <s v="Yes"/>
    <m/>
    <s v="(209) 526-4500"/>
    <x v="0"/>
  </r>
  <r>
    <x v="4"/>
    <x v="4"/>
    <x v="38"/>
    <s v="300 Hillmont Ave"/>
    <s v="Ventura"/>
    <n v="93003"/>
    <n v="6933820"/>
    <s v="Ventura County Medical Center "/>
    <x v="6"/>
    <m/>
    <x v="0"/>
    <m/>
    <m/>
    <m/>
    <s v="Yes"/>
    <m/>
    <n v="1"/>
    <m/>
    <m/>
    <x v="0"/>
    <s v="Yes"/>
    <m/>
    <s v="(805) 652-6000"/>
    <x v="0"/>
  </r>
  <r>
    <x v="4"/>
    <x v="4"/>
    <x v="39"/>
    <s v="215 West Janss Rd"/>
    <s v="Thousand Oaks"/>
    <n v="91360"/>
    <n v="6933672"/>
    <s v="Los Robles Hospital and Medical Center"/>
    <x v="86"/>
    <m/>
    <x v="0"/>
    <m/>
    <m/>
    <m/>
    <s v="Yes"/>
    <m/>
    <n v="1"/>
    <m/>
    <m/>
    <x v="0"/>
    <s v="Yes"/>
    <m/>
    <s v="(805)370-4421"/>
    <x v="0"/>
  </r>
  <r>
    <x v="5"/>
    <x v="5"/>
    <x v="40"/>
    <s v="13123 East 16th Ave"/>
    <s v="Aurora"/>
    <n v="80045"/>
    <n v="6840280"/>
    <s v="Children's Hospital Colorado (Children's Hospital Colorado Burn Center)"/>
    <x v="87"/>
    <n v="3"/>
    <x v="1"/>
    <n v="1"/>
    <m/>
    <n v="1"/>
    <s v="Yes"/>
    <m/>
    <m/>
    <n v="1"/>
    <m/>
    <x v="1"/>
    <s v="Yes"/>
    <s v="No"/>
    <s v="(720) 777-1234"/>
    <x v="0"/>
  </r>
  <r>
    <x v="5"/>
    <x v="5"/>
    <x v="40"/>
    <s v="12605 E 16th Ave"/>
    <s v="Aurora"/>
    <n v="80045"/>
    <n v="6840430"/>
    <s v="University of Colorado Hospital (Burn &amp; Frostbite Center at UCHealth)"/>
    <x v="88"/>
    <n v="19"/>
    <x v="0"/>
    <m/>
    <n v="1"/>
    <m/>
    <s v="Yes"/>
    <n v="1"/>
    <m/>
    <m/>
    <m/>
    <x v="2"/>
    <s v="Yes"/>
    <s v="No"/>
    <s v="(720) 848-0000"/>
    <x v="0"/>
  </r>
  <r>
    <x v="5"/>
    <x v="5"/>
    <x v="40"/>
    <s v="9191 Grant St"/>
    <s v="Thornton"/>
    <n v="80229"/>
    <n v="6840458"/>
    <s v="North Suburban Medical Center"/>
    <x v="89"/>
    <m/>
    <x v="0"/>
    <m/>
    <m/>
    <m/>
    <s v="No"/>
    <m/>
    <n v="1"/>
    <m/>
    <m/>
    <x v="0"/>
    <s v="Yes"/>
    <m/>
    <s v="(303) 451-7800"/>
    <x v="0"/>
  </r>
  <r>
    <x v="5"/>
    <x v="5"/>
    <x v="41"/>
    <s v="501 E Hampden Ave"/>
    <s v="Englewood"/>
    <n v="80113"/>
    <n v="6840530"/>
    <s v="Swedish Medical Center (Burn and Reconstructive Centers of Colorado)"/>
    <x v="90"/>
    <n v="20"/>
    <x v="0"/>
    <m/>
    <n v="1"/>
    <n v="1"/>
    <s v="Yes"/>
    <n v="1"/>
    <m/>
    <m/>
    <m/>
    <x v="1"/>
    <s v="Yes"/>
    <s v="No"/>
    <s v="(303) 788-5000"/>
    <x v="0"/>
  </r>
  <r>
    <x v="5"/>
    <x v="5"/>
    <x v="41"/>
    <s v="1501 South Potomac St"/>
    <s v="Aurora"/>
    <n v="80012"/>
    <n v="6840014"/>
    <s v="Medical Center of Aurora "/>
    <x v="91"/>
    <m/>
    <x v="0"/>
    <m/>
    <m/>
    <m/>
    <s v="Yes"/>
    <m/>
    <n v="1"/>
    <m/>
    <m/>
    <x v="0"/>
    <s v="Yes"/>
    <m/>
    <s v="(303) 695-2600"/>
    <x v="0"/>
  </r>
  <r>
    <x v="5"/>
    <x v="5"/>
    <x v="41"/>
    <s v="7700 S Broadway St"/>
    <s v="Littleton"/>
    <n v="80122"/>
    <n v="6840805"/>
    <s v="Littleton Adventist Hospital "/>
    <x v="92"/>
    <m/>
    <x v="0"/>
    <m/>
    <m/>
    <m/>
    <s v="Yes"/>
    <m/>
    <n v="1"/>
    <m/>
    <m/>
    <x v="0"/>
    <s v="Yes"/>
    <m/>
    <s v="(303) 730-8900"/>
    <x v="0"/>
  </r>
  <r>
    <x v="5"/>
    <x v="5"/>
    <x v="42"/>
    <s v="200 Exempla Circle"/>
    <s v="Lafayette "/>
    <n v="80026"/>
    <n v="6840021"/>
    <s v="Good Samaritan Medical Center"/>
    <x v="93"/>
    <m/>
    <x v="0"/>
    <m/>
    <m/>
    <m/>
    <s v="Yes"/>
    <m/>
    <n v="1"/>
    <m/>
    <m/>
    <x v="0"/>
    <s v="Yes"/>
    <m/>
    <s v="(303) 689-4000"/>
    <x v="0"/>
  </r>
  <r>
    <x v="5"/>
    <x v="5"/>
    <x v="42"/>
    <s v="4747 Arapahoe Ave"/>
    <s v="Boulder"/>
    <n v="80304"/>
    <n v="6840237"/>
    <s v="Boulder Community Foothills Hospital"/>
    <x v="94"/>
    <m/>
    <x v="0"/>
    <m/>
    <m/>
    <m/>
    <s v="No"/>
    <m/>
    <n v="1"/>
    <m/>
    <m/>
    <x v="0"/>
    <s v="Yes"/>
    <m/>
    <s v="(720) 854-7000"/>
    <x v="0"/>
  </r>
  <r>
    <x v="5"/>
    <x v="5"/>
    <x v="43"/>
    <s v="777 Bannock St"/>
    <s v="Denver"/>
    <n v="80204"/>
    <n v="6840290"/>
    <s v="Denver Health Medical Center"/>
    <x v="95"/>
    <m/>
    <x v="0"/>
    <n v="1"/>
    <m/>
    <m/>
    <s v="Yes"/>
    <n v="1"/>
    <m/>
    <m/>
    <n v="1"/>
    <x v="0"/>
    <s v="Yes"/>
    <m/>
    <s v="(303) 436-6000"/>
    <x v="0"/>
  </r>
  <r>
    <x v="5"/>
    <x v="5"/>
    <x v="44"/>
    <s v="10101 Ridge Gale Pkwy"/>
    <s v="Lone Tree"/>
    <n v="80124"/>
    <n v="6840023"/>
    <s v="Sky Ridge Medical Center "/>
    <x v="96"/>
    <m/>
    <x v="0"/>
    <m/>
    <m/>
    <m/>
    <s v="Yes"/>
    <m/>
    <n v="1"/>
    <m/>
    <m/>
    <x v="0"/>
    <s v="Yes"/>
    <m/>
    <s v="(720) 225-1000"/>
    <x v="0"/>
  </r>
  <r>
    <x v="5"/>
    <x v="5"/>
    <x v="44"/>
    <s v="9395 Crown Crest Blvd"/>
    <s v="Parker"/>
    <n v="80138"/>
    <n v="6840022"/>
    <s v="Parker Adventist Hospital"/>
    <x v="97"/>
    <m/>
    <x v="0"/>
    <m/>
    <m/>
    <m/>
    <s v="Yes"/>
    <m/>
    <n v="1"/>
    <m/>
    <m/>
    <x v="0"/>
    <s v="Yes"/>
    <m/>
    <s v="(303) 269-4000"/>
    <x v="0"/>
  </r>
  <r>
    <x v="5"/>
    <x v="5"/>
    <x v="45"/>
    <s v="2222 N Nevada Ave"/>
    <s v="Colorado Springs"/>
    <n v="80907"/>
    <n v="6840145"/>
    <s v="Penrose Hospital"/>
    <x v="98"/>
    <m/>
    <x v="0"/>
    <m/>
    <m/>
    <m/>
    <s v="Yes"/>
    <n v="1"/>
    <m/>
    <m/>
    <m/>
    <x v="0"/>
    <s v="Yes"/>
    <m/>
    <s v="(719) 776-5000"/>
    <x v="0"/>
  </r>
  <r>
    <x v="5"/>
    <x v="5"/>
    <x v="45"/>
    <s v="1400 E Boulder St"/>
    <s v="Colorado Springs"/>
    <n v="80909"/>
    <n v="6840190"/>
    <s v="UCHealth Memorial Hospital"/>
    <x v="99"/>
    <m/>
    <x v="0"/>
    <m/>
    <m/>
    <m/>
    <s v="Yes"/>
    <n v="1"/>
    <m/>
    <m/>
    <m/>
    <x v="0"/>
    <s v="Yes"/>
    <m/>
    <s v="(719) 365-5000"/>
    <x v="0"/>
  </r>
  <r>
    <x v="5"/>
    <x v="5"/>
    <x v="45"/>
    <s v="4090 Briargate Pkwy"/>
    <s v="Colorado Springs"/>
    <n v="80920"/>
    <n v="6840104"/>
    <s v="Children's Hospital of Colorado at Memorial"/>
    <x v="100"/>
    <m/>
    <x v="1"/>
    <n v="1"/>
    <m/>
    <m/>
    <s v="Yes"/>
    <m/>
    <m/>
    <m/>
    <n v="1"/>
    <x v="0"/>
    <s v="Yes"/>
    <m/>
    <s v="(719) 305-1234"/>
    <x v="0"/>
  </r>
  <r>
    <x v="5"/>
    <x v="5"/>
    <x v="2"/>
    <s v="11600 W 2nd Pl"/>
    <s v="Lakewood"/>
    <n v="80228"/>
    <n v="6840385"/>
    <s v="St. Anthony Hospital"/>
    <x v="101"/>
    <m/>
    <x v="0"/>
    <m/>
    <m/>
    <m/>
    <s v="Yes"/>
    <n v="1"/>
    <m/>
    <m/>
    <m/>
    <x v="0"/>
    <s v="Yes"/>
    <m/>
    <s v="(720) 321-0000"/>
    <x v="0"/>
  </r>
  <r>
    <x v="5"/>
    <x v="5"/>
    <x v="2"/>
    <s v="8300 W 38th Ave"/>
    <s v="Wheat Ridge"/>
    <n v="80033"/>
    <n v="6840012"/>
    <s v="Lutheran Medical Center"/>
    <x v="23"/>
    <m/>
    <x v="0"/>
    <m/>
    <m/>
    <m/>
    <s v="Yes"/>
    <m/>
    <n v="1"/>
    <m/>
    <m/>
    <x v="0"/>
    <s v="Yes"/>
    <m/>
    <s v="(303) 425-4500"/>
    <x v="0"/>
  </r>
  <r>
    <x v="5"/>
    <x v="5"/>
    <x v="46"/>
    <s v="2500 Rocky Mountain Ave"/>
    <s v="Loveland"/>
    <n v="80538"/>
    <n v="6840033"/>
    <s v="UCHealth Medical Center of the Rockies"/>
    <x v="102"/>
    <m/>
    <x v="0"/>
    <m/>
    <m/>
    <m/>
    <s v="Yes"/>
    <m/>
    <n v="1"/>
    <m/>
    <m/>
    <x v="0"/>
    <s v="Yes"/>
    <m/>
    <s v="(970) 624-2500"/>
    <x v="0"/>
  </r>
  <r>
    <x v="5"/>
    <x v="5"/>
    <x v="47"/>
    <s v="2635 N 7th St"/>
    <s v="Grand Junction"/>
    <n v="81501"/>
    <n v="6840625"/>
    <s v="St. Mary's Hospital and Medical Center"/>
    <x v="103"/>
    <m/>
    <x v="0"/>
    <m/>
    <m/>
    <m/>
    <s v="Yes"/>
    <m/>
    <n v="1"/>
    <m/>
    <m/>
    <x v="0"/>
    <s v="Yes"/>
    <m/>
    <s v="(970) 298-2273"/>
    <x v="0"/>
  </r>
  <r>
    <x v="5"/>
    <x v="5"/>
    <x v="48"/>
    <s v="1801 16th St"/>
    <s v="Greeley"/>
    <n v="80631"/>
    <n v="6840650"/>
    <s v="North Colorado Medical Center (Western States Burn Center)"/>
    <x v="104"/>
    <n v="10"/>
    <x v="0"/>
    <m/>
    <n v="1"/>
    <m/>
    <s v="Yes"/>
    <m/>
    <n v="1"/>
    <m/>
    <m/>
    <x v="2"/>
    <s v="Yes"/>
    <s v="No"/>
    <s v="(970) 810-4121"/>
    <x v="0"/>
  </r>
  <r>
    <x v="6"/>
    <x v="6"/>
    <x v="49"/>
    <s v="267 Grant St"/>
    <s v="Bridgeport"/>
    <s v="06610"/>
    <n v="6160002"/>
    <s v="Bridgeport Hospital (The Connecticut Burn Center)"/>
    <x v="105"/>
    <n v="9"/>
    <x v="0"/>
    <m/>
    <n v="1"/>
    <m/>
    <s v="Yes"/>
    <m/>
    <n v="1"/>
    <m/>
    <m/>
    <x v="2"/>
    <s v="Yes"/>
    <s v="Yes"/>
    <s v="(203) 384-3000"/>
    <x v="2"/>
  </r>
  <r>
    <x v="6"/>
    <x v="6"/>
    <x v="49"/>
    <s v="24 Hospital Ave"/>
    <s v="Danbury"/>
    <s v="06810"/>
    <n v="6160100"/>
    <s v="Danbury Hospital"/>
    <x v="65"/>
    <m/>
    <x v="0"/>
    <m/>
    <m/>
    <m/>
    <s v="Yes"/>
    <m/>
    <n v="1"/>
    <m/>
    <m/>
    <x v="0"/>
    <s v="Yes"/>
    <m/>
    <s v="(203) 739-7000"/>
    <x v="2"/>
  </r>
  <r>
    <x v="6"/>
    <x v="6"/>
    <x v="49"/>
    <s v="34 Maple St"/>
    <s v="Norwalk"/>
    <s v="06856"/>
    <n v="6160530"/>
    <s v="Norwalk Hospital"/>
    <x v="106"/>
    <m/>
    <x v="0"/>
    <m/>
    <m/>
    <m/>
    <s v="Yes"/>
    <m/>
    <n v="1"/>
    <m/>
    <m/>
    <x v="0"/>
    <s v="Yes"/>
    <m/>
    <s v="(203) 852-2000"/>
    <x v="2"/>
  </r>
  <r>
    <x v="6"/>
    <x v="6"/>
    <x v="49"/>
    <s v="2800 Main St"/>
    <s v="Bridgeport"/>
    <s v="06606"/>
    <n v="6160010"/>
    <s v="St. Vincent's Medical Center "/>
    <x v="107"/>
    <m/>
    <x v="0"/>
    <m/>
    <m/>
    <m/>
    <s v="Yes"/>
    <m/>
    <n v="1"/>
    <m/>
    <m/>
    <x v="0"/>
    <s v="Yes"/>
    <m/>
    <s v="(203) 576-6000"/>
    <x v="2"/>
  </r>
  <r>
    <x v="6"/>
    <x v="6"/>
    <x v="49"/>
    <s v="1 Hospital Plz"/>
    <s v="Stamford"/>
    <s v="06904"/>
    <n v="6160009"/>
    <s v="Stamford Hospital"/>
    <x v="108"/>
    <m/>
    <x v="0"/>
    <m/>
    <m/>
    <m/>
    <s v="Yes"/>
    <m/>
    <n v="1"/>
    <m/>
    <m/>
    <x v="0"/>
    <s v="Yes"/>
    <m/>
    <s v="(203) 276-1000"/>
    <x v="2"/>
  </r>
  <r>
    <x v="6"/>
    <x v="6"/>
    <x v="50"/>
    <s v="282 Washington St"/>
    <s v="Hartford"/>
    <s v="06106"/>
    <n v="6160450"/>
    <s v="Connecticut Children's Medical Center"/>
    <x v="109"/>
    <m/>
    <x v="1"/>
    <n v="1"/>
    <m/>
    <m/>
    <s v="Yes"/>
    <m/>
    <m/>
    <n v="1"/>
    <m/>
    <x v="0"/>
    <s v="Yes"/>
    <m/>
    <s v="(860) 545-9000"/>
    <x v="2"/>
  </r>
  <r>
    <x v="6"/>
    <x v="6"/>
    <x v="50"/>
    <s v="80 Seymour St"/>
    <s v="Hartford"/>
    <s v="06102"/>
    <n v="6160003"/>
    <s v="Hartford Hospital"/>
    <x v="110"/>
    <m/>
    <x v="0"/>
    <m/>
    <m/>
    <m/>
    <s v="Yes"/>
    <n v="1"/>
    <m/>
    <m/>
    <m/>
    <x v="0"/>
    <s v="Yes"/>
    <m/>
    <s v="(860) 545-9000"/>
    <x v="2"/>
  </r>
  <r>
    <x v="6"/>
    <x v="6"/>
    <x v="50"/>
    <s v="114 Woodland St"/>
    <s v="Hartford"/>
    <s v="06105"/>
    <n v="6160004"/>
    <s v="Saint Francis Hospital and Medical Center"/>
    <x v="111"/>
    <m/>
    <x v="0"/>
    <m/>
    <m/>
    <m/>
    <s v="Yes"/>
    <n v="1"/>
    <m/>
    <m/>
    <m/>
    <x v="0"/>
    <s v="Yes"/>
    <m/>
    <s v="(860) 714-4000"/>
    <x v="2"/>
  </r>
  <r>
    <x v="6"/>
    <x v="6"/>
    <x v="51"/>
    <s v="56 Franklin St"/>
    <s v="Waterbury"/>
    <s v="06706"/>
    <n v="6160740"/>
    <s v="Saint Mary's Hospital"/>
    <x v="37"/>
    <m/>
    <x v="0"/>
    <m/>
    <m/>
    <m/>
    <s v="Yes"/>
    <m/>
    <n v="1"/>
    <m/>
    <m/>
    <x v="0"/>
    <s v="Yes"/>
    <m/>
    <s v="(203) 709-6000"/>
    <x v="2"/>
  </r>
  <r>
    <x v="6"/>
    <x v="6"/>
    <x v="51"/>
    <s v="64 Robbins St"/>
    <s v="Waterbury"/>
    <s v="06708"/>
    <n v="6160750"/>
    <s v="Waterbury Hospital"/>
    <x v="112"/>
    <m/>
    <x v="0"/>
    <m/>
    <m/>
    <m/>
    <s v="Yes"/>
    <m/>
    <n v="1"/>
    <m/>
    <m/>
    <x v="0"/>
    <s v="Yes"/>
    <m/>
    <s v="(203) 573-6000"/>
    <x v="2"/>
  </r>
  <r>
    <x v="6"/>
    <x v="6"/>
    <x v="51"/>
    <s v="20 York St"/>
    <s v="New Haven"/>
    <s v="06510"/>
    <n v="6160400"/>
    <s v="Yale-New Haven Hospital"/>
    <x v="113"/>
    <m/>
    <x v="0"/>
    <n v="1"/>
    <m/>
    <m/>
    <s v="Yes"/>
    <n v="1"/>
    <m/>
    <n v="1"/>
    <m/>
    <x v="0"/>
    <s v="Yes"/>
    <m/>
    <s v="(203) 688-4242"/>
    <x v="2"/>
  </r>
  <r>
    <x v="6"/>
    <x v="6"/>
    <x v="51"/>
    <s v="1450 Chapel St"/>
    <s v="New Haven"/>
    <s v="06511"/>
    <n v="6160410"/>
    <s v="Yale-New Haven Hospital-Saint Raphael"/>
    <x v="114"/>
    <m/>
    <x v="0"/>
    <m/>
    <m/>
    <m/>
    <s v="No"/>
    <m/>
    <n v="1"/>
    <m/>
    <m/>
    <x v="0"/>
    <s v="Yes"/>
    <m/>
    <s v="(203) 789-3000"/>
    <x v="2"/>
  </r>
  <r>
    <x v="7"/>
    <x v="7"/>
    <x v="52"/>
    <s v="4755 Ogletown-Stanton Rd"/>
    <s v="Newark"/>
    <n v="19713"/>
    <n v="6310120"/>
    <s v="ChristianaCare"/>
    <x v="115"/>
    <m/>
    <x v="0"/>
    <m/>
    <m/>
    <m/>
    <s v="Yes"/>
    <n v="1"/>
    <m/>
    <m/>
    <m/>
    <x v="0"/>
    <s v="Yes"/>
    <m/>
    <s v="(302) 733-1000"/>
    <x v="1"/>
  </r>
  <r>
    <x v="7"/>
    <x v="7"/>
    <x v="52"/>
    <s v="1600 Rockland Rd"/>
    <s v="Wilmington"/>
    <n v="19803"/>
    <n v="6310110"/>
    <s v="Nemours Children's Hospital "/>
    <x v="116"/>
    <m/>
    <x v="1"/>
    <n v="1"/>
    <m/>
    <m/>
    <s v="Yes"/>
    <m/>
    <m/>
    <n v="1"/>
    <m/>
    <x v="0"/>
    <s v="Yes"/>
    <m/>
    <s v="(302) 651-4200"/>
    <x v="1"/>
  </r>
  <r>
    <x v="8"/>
    <x v="8"/>
    <x v="53"/>
    <s v="110 Irving St"/>
    <s v="Washington"/>
    <n v="20010"/>
    <n v="6330120"/>
    <s v="MedStar Washington Hospital Center (The Burn Center at MedStar Washington Hospital Center)"/>
    <x v="117"/>
    <n v="10"/>
    <x v="0"/>
    <m/>
    <n v="1"/>
    <m/>
    <s v="Yes"/>
    <n v="1"/>
    <m/>
    <m/>
    <m/>
    <x v="2"/>
    <s v="Yes"/>
    <s v="Yes"/>
    <s v="(202) 877-7000"/>
    <x v="1"/>
  </r>
  <r>
    <x v="8"/>
    <x v="8"/>
    <x v="53"/>
    <s v="900 23rd St"/>
    <s v="Washington"/>
    <n v="20037"/>
    <n v="6330140"/>
    <s v="George Washington University Hospital"/>
    <x v="118"/>
    <m/>
    <x v="0"/>
    <m/>
    <m/>
    <m/>
    <s v="Yes"/>
    <n v="1"/>
    <m/>
    <m/>
    <m/>
    <x v="0"/>
    <s v="Yes"/>
    <m/>
    <s v="(202) 715-4000"/>
    <x v="1"/>
  </r>
  <r>
    <x v="8"/>
    <x v="8"/>
    <x v="53"/>
    <s v="2041 Georgia Ave"/>
    <s v="Washington"/>
    <n v="20060"/>
    <n v="6330100"/>
    <s v="Howard University Hospital"/>
    <x v="119"/>
    <m/>
    <x v="0"/>
    <m/>
    <m/>
    <m/>
    <s v="Yes"/>
    <n v="1"/>
    <m/>
    <m/>
    <m/>
    <x v="0"/>
    <s v="Yes"/>
    <m/>
    <s v="(202) 865-6100"/>
    <x v="1"/>
  </r>
  <r>
    <x v="8"/>
    <x v="8"/>
    <x v="53"/>
    <s v="111 Michigan Ave"/>
    <s v="Washington"/>
    <n v="20010"/>
    <n v="6330030"/>
    <s v="Children's National Health System (Children's National Trauma and Burn Center)"/>
    <x v="39"/>
    <n v="31"/>
    <x v="1"/>
    <n v="1"/>
    <m/>
    <n v="1"/>
    <s v="Yes"/>
    <m/>
    <m/>
    <n v="1"/>
    <m/>
    <x v="1"/>
    <s v="Yes"/>
    <s v="Yes"/>
    <s v="(202) 476-5000"/>
    <x v="1"/>
  </r>
  <r>
    <x v="9"/>
    <x v="9"/>
    <x v="54"/>
    <s v="1600 SW Archer Rd"/>
    <s v="Gainesville"/>
    <n v="32610"/>
    <n v="6390283"/>
    <s v="UF Health Shands Hospital (UF Health Shands Burn Center)"/>
    <x v="120"/>
    <n v="27"/>
    <x v="0"/>
    <m/>
    <n v="1"/>
    <m/>
    <s v="Yes"/>
    <n v="1"/>
    <m/>
    <m/>
    <m/>
    <x v="2"/>
    <s v="Yes"/>
    <s v="Yes"/>
    <s v="(352) 265-0111"/>
    <x v="1"/>
  </r>
  <r>
    <x v="9"/>
    <x v="9"/>
    <x v="55"/>
    <s v="615 N Bonita Ave"/>
    <s v="Panama City"/>
    <n v="32401"/>
    <n v="6390775"/>
    <s v="Ascension Sacred Heart Bay"/>
    <x v="121"/>
    <m/>
    <x v="0"/>
    <m/>
    <m/>
    <m/>
    <s v="No"/>
    <m/>
    <n v="1"/>
    <m/>
    <m/>
    <x v="0"/>
    <s v="Yes"/>
    <m/>
    <s v="(850) 769-1511"/>
    <x v="1"/>
  </r>
  <r>
    <x v="9"/>
    <x v="9"/>
    <x v="56"/>
    <s v="1350 Hickory St"/>
    <s v="Melbourne"/>
    <n v="32901"/>
    <n v="6390530"/>
    <s v="Health First Holmes Regional Medical Center"/>
    <x v="122"/>
    <m/>
    <x v="0"/>
    <m/>
    <m/>
    <m/>
    <s v="No"/>
    <m/>
    <n v="1"/>
    <m/>
    <m/>
    <x v="0"/>
    <s v="Yes"/>
    <m/>
    <s v="(321) 434-7000"/>
    <x v="1"/>
  </r>
  <r>
    <x v="9"/>
    <x v="9"/>
    <x v="57"/>
    <s v="3501 Johnson St"/>
    <s v="Hollywood"/>
    <n v="33021"/>
    <n v="6390295"/>
    <s v="Memorial Regional Hospital/Joe DiMaggio Children's Hospital"/>
    <x v="123"/>
    <m/>
    <x v="0"/>
    <n v="1"/>
    <m/>
    <m/>
    <s v="Yes"/>
    <n v="1"/>
    <m/>
    <m/>
    <n v="1"/>
    <x v="0"/>
    <s v="Yes"/>
    <m/>
    <s v="(954) 987-2000"/>
    <x v="1"/>
  </r>
  <r>
    <x v="9"/>
    <x v="9"/>
    <x v="57"/>
    <s v="1600 S Andrews Ave"/>
    <s v="Fort Lauderdale"/>
    <n v="33316"/>
    <n v="6390210"/>
    <s v="Broward Health Medical Center"/>
    <x v="124"/>
    <m/>
    <x v="0"/>
    <m/>
    <m/>
    <m/>
    <s v="No"/>
    <n v="1"/>
    <m/>
    <m/>
    <m/>
    <x v="0"/>
    <s v="Yes"/>
    <m/>
    <s v="(954) 355-4400"/>
    <x v="1"/>
  </r>
  <r>
    <x v="9"/>
    <x v="9"/>
    <x v="57"/>
    <s v="201 E Sample Rd"/>
    <s v="Pompano Beach"/>
    <n v="33064"/>
    <n v="6390849"/>
    <s v="Broward Health North"/>
    <x v="125"/>
    <m/>
    <x v="0"/>
    <m/>
    <m/>
    <m/>
    <s v="No"/>
    <m/>
    <n v="1"/>
    <m/>
    <m/>
    <x v="0"/>
    <s v="Yes"/>
    <m/>
    <s v="(954) 941-8300"/>
    <x v="1"/>
  </r>
  <r>
    <x v="9"/>
    <x v="9"/>
    <x v="58"/>
    <s v="2001 Kingsley Ave"/>
    <s v="Orange Park"/>
    <n v="32073"/>
    <n v="6390700"/>
    <s v="Orange Park Medical Center"/>
    <x v="126"/>
    <m/>
    <x v="0"/>
    <m/>
    <m/>
    <m/>
    <s v="No"/>
    <m/>
    <n v="1"/>
    <m/>
    <m/>
    <x v="0"/>
    <s v="Yes"/>
    <m/>
    <s v="(904) 639-8500"/>
    <x v="1"/>
  </r>
  <r>
    <x v="9"/>
    <x v="9"/>
    <x v="59"/>
    <s v="655 W 8th St"/>
    <s v="Jacksonville"/>
    <n v="32209"/>
    <n v="6390082"/>
    <s v="Shands Jacksonville Medical Center"/>
    <x v="127"/>
    <m/>
    <x v="0"/>
    <m/>
    <m/>
    <m/>
    <s v="Yes"/>
    <n v="1"/>
    <m/>
    <m/>
    <m/>
    <x v="0"/>
    <s v="Yes"/>
    <m/>
    <s v="(904) 244-0411"/>
    <x v="1"/>
  </r>
  <r>
    <x v="9"/>
    <x v="9"/>
    <x v="59"/>
    <s v="800 Prudential Dr"/>
    <s v="Jacksonville"/>
    <n v="32207"/>
    <n v="6390134"/>
    <s v="Wolfson Children's Hospital"/>
    <x v="128"/>
    <m/>
    <x v="1"/>
    <n v="1"/>
    <m/>
    <m/>
    <s v="No"/>
    <m/>
    <m/>
    <n v="1"/>
    <m/>
    <x v="0"/>
    <s v="Yes"/>
    <m/>
    <s v="(904) 202-8000"/>
    <x v="1"/>
  </r>
  <r>
    <x v="9"/>
    <x v="9"/>
    <x v="60"/>
    <s v="1000 W Moreno St"/>
    <s v="Pensacola"/>
    <n v="32501"/>
    <n v="6390792"/>
    <s v="Baptist Hospital"/>
    <x v="129"/>
    <m/>
    <x v="0"/>
    <m/>
    <m/>
    <m/>
    <s v="No"/>
    <m/>
    <n v="1"/>
    <m/>
    <m/>
    <x v="0"/>
    <s v="Yes"/>
    <m/>
    <s v="(850) 434-4011"/>
    <x v="1"/>
  </r>
  <r>
    <x v="9"/>
    <x v="9"/>
    <x v="60"/>
    <s v="5151 N Ninth Ave"/>
    <s v="Pensacola"/>
    <n v="32504"/>
    <n v="6390830"/>
    <s v="Ascension Sacred Heart Pensacola"/>
    <x v="130"/>
    <m/>
    <x v="0"/>
    <n v="1"/>
    <m/>
    <m/>
    <s v="No"/>
    <m/>
    <n v="1"/>
    <m/>
    <n v="1"/>
    <x v="0"/>
    <s v="Yes"/>
    <m/>
    <s v="(850) 416-7000"/>
    <x v="1"/>
  </r>
  <r>
    <x v="9"/>
    <x v="9"/>
    <x v="61"/>
    <s v="1 Tampa General Circle"/>
    <s v="Tampa"/>
    <n v="33606"/>
    <n v="6391060"/>
    <s v="Tampa General Hospital (Tampa General Hospital Regional Burn Center)"/>
    <x v="131"/>
    <n v="18"/>
    <x v="0"/>
    <n v="1"/>
    <n v="1"/>
    <n v="1"/>
    <s v="Yes"/>
    <n v="1"/>
    <m/>
    <n v="1"/>
    <m/>
    <x v="2"/>
    <s v="Yes"/>
    <s v="Yes"/>
    <s v="(813) 844-7000"/>
    <x v="1"/>
  </r>
  <r>
    <x v="9"/>
    <x v="9"/>
    <x v="61"/>
    <s v="3001 Martin Luther King Jr. Blvd"/>
    <s v="Tampa"/>
    <n v="33607"/>
    <n v="6390053"/>
    <s v="St. Joseph's Hospital"/>
    <x v="132"/>
    <m/>
    <x v="0"/>
    <n v="1"/>
    <m/>
    <m/>
    <s v="No"/>
    <m/>
    <n v="1"/>
    <m/>
    <n v="1"/>
    <x v="0"/>
    <s v="Yes"/>
    <m/>
    <s v="(813) 870-4000"/>
    <x v="1"/>
  </r>
  <r>
    <x v="9"/>
    <x v="9"/>
    <x v="62"/>
    <s v="2776 Cleveland Ave"/>
    <s v="Fort Myers"/>
    <n v="33901"/>
    <n v="6390240"/>
    <s v="Lee Memorial Hospital"/>
    <x v="133"/>
    <m/>
    <x v="0"/>
    <m/>
    <m/>
    <m/>
    <s v="No"/>
    <m/>
    <n v="1"/>
    <m/>
    <m/>
    <x v="0"/>
    <s v="Yes"/>
    <m/>
    <s v="(239) 343-2000"/>
    <x v="1"/>
  </r>
  <r>
    <x v="9"/>
    <x v="9"/>
    <x v="63"/>
    <s v="1300 Miccosukee Rd"/>
    <s v="Tallahassee"/>
    <n v="32308"/>
    <n v="6391030"/>
    <s v="Tallahassee Memorial HealthCare"/>
    <x v="134"/>
    <m/>
    <x v="0"/>
    <m/>
    <m/>
    <m/>
    <s v="No"/>
    <m/>
    <n v="1"/>
    <m/>
    <m/>
    <x v="0"/>
    <s v="Yes"/>
    <m/>
    <s v="(850) 431-1155"/>
    <x v="1"/>
  </r>
  <r>
    <x v="9"/>
    <x v="9"/>
    <x v="64"/>
    <s v="2020 59th St West"/>
    <s v="Bradenton"/>
    <n v="34209"/>
    <n v="6390055"/>
    <s v="Blake Medical Center (Burn Center at Blake Medical Center)"/>
    <x v="135"/>
    <n v="12"/>
    <x v="0"/>
    <m/>
    <n v="1"/>
    <m/>
    <s v="Yes"/>
    <m/>
    <n v="1"/>
    <m/>
    <m/>
    <x v="1"/>
    <s v="Yes"/>
    <s v="Yes"/>
    <s v="(941) 792-6611"/>
    <x v="1"/>
  </r>
  <r>
    <x v="9"/>
    <x v="9"/>
    <x v="65"/>
    <s v="1431 SW 1st Ave"/>
    <s v="Ocala"/>
    <n v="34471"/>
    <n v="6390680"/>
    <s v="Ocala Regional Medical Center"/>
    <x v="67"/>
    <m/>
    <x v="0"/>
    <m/>
    <m/>
    <m/>
    <s v="Yes"/>
    <m/>
    <n v="1"/>
    <m/>
    <m/>
    <x v="0"/>
    <s v="Yes"/>
    <m/>
    <s v="(352) 401-1000"/>
    <x v="1"/>
  </r>
  <r>
    <x v="9"/>
    <x v="9"/>
    <x v="66"/>
    <s v="11750 Bird Rd"/>
    <s v="Miami"/>
    <n v="33175"/>
    <n v="6390515"/>
    <s v="Kendall Regional Medical Center (Burn and Reconstructive Centers of FL)"/>
    <x v="136"/>
    <n v="18"/>
    <x v="0"/>
    <m/>
    <n v="1"/>
    <m/>
    <s v="Yes"/>
    <n v="1"/>
    <m/>
    <m/>
    <m/>
    <x v="2"/>
    <s v="Yes"/>
    <s v="Yes"/>
    <s v="(305) 223-3000"/>
    <x v="1"/>
  </r>
  <r>
    <x v="9"/>
    <x v="9"/>
    <x v="66"/>
    <s v="1611 NW 12th Ave"/>
    <s v="Miami"/>
    <n v="33136"/>
    <n v="6390570"/>
    <s v="Jackson Memorial Hospital (Miami Burn Center)"/>
    <x v="137"/>
    <m/>
    <x v="0"/>
    <m/>
    <n v="1"/>
    <n v="1"/>
    <s v="Yes"/>
    <n v="1"/>
    <m/>
    <m/>
    <m/>
    <x v="2"/>
    <s v="Yes"/>
    <s v="Yes"/>
    <s v="(305) 585-1111"/>
    <x v="1"/>
  </r>
  <r>
    <x v="9"/>
    <x v="9"/>
    <x v="66"/>
    <s v="3100 SW 62nd Ave"/>
    <s v="Miami"/>
    <n v="33155"/>
    <n v="6390625"/>
    <s v="Nicklaus Children's Hospital"/>
    <x v="138"/>
    <m/>
    <x v="1"/>
    <n v="1"/>
    <m/>
    <m/>
    <s v="Yes"/>
    <m/>
    <m/>
    <n v="1"/>
    <m/>
    <x v="0"/>
    <s v="Yes"/>
    <m/>
    <s v="(305) 666-6511"/>
    <x v="1"/>
  </r>
  <r>
    <x v="9"/>
    <x v="9"/>
    <x v="66"/>
    <s v="20900 Biscayne Blvd"/>
    <s v="Miami"/>
    <n v="33180"/>
    <n v="6390282"/>
    <s v="Aventura Hospital and Medical Center"/>
    <x v="139"/>
    <m/>
    <x v="0"/>
    <m/>
    <m/>
    <m/>
    <s v="No"/>
    <m/>
    <n v="1"/>
    <m/>
    <m/>
    <x v="0"/>
    <s v="Yes"/>
    <m/>
    <s v="(305) 682-7000"/>
    <x v="1"/>
  </r>
  <r>
    <x v="9"/>
    <x v="9"/>
    <x v="66"/>
    <s v="9333 SW 152nd St"/>
    <s v="Palmetto Bay"/>
    <n v="33157"/>
    <n v="6390560"/>
    <s v="Jackson South Community Hospital"/>
    <x v="140"/>
    <m/>
    <x v="0"/>
    <m/>
    <m/>
    <m/>
    <s v="No"/>
    <m/>
    <n v="1"/>
    <m/>
    <m/>
    <x v="0"/>
    <s v="Yes"/>
    <m/>
    <s v="(305) 251-2500"/>
    <x v="1"/>
  </r>
  <r>
    <x v="9"/>
    <x v="9"/>
    <x v="67"/>
    <s v="1000 Mar-Walt Dr"/>
    <s v="Fort Walton Beach"/>
    <n v="32547"/>
    <n v="6390253"/>
    <s v="Fort Walton Beach Medical Center"/>
    <x v="141"/>
    <m/>
    <x v="0"/>
    <m/>
    <m/>
    <m/>
    <s v="Yes"/>
    <m/>
    <n v="1"/>
    <m/>
    <m/>
    <x v="0"/>
    <s v="Yes"/>
    <m/>
    <s v="(850) 862-1111"/>
    <x v="1"/>
  </r>
  <r>
    <x v="9"/>
    <x v="9"/>
    <x v="21"/>
    <s v="52 W Underwood St"/>
    <s v="Orlando"/>
    <n v="32806"/>
    <n v="6390695"/>
    <s v="Orlando Regional Medical Center/Arnold Palmer Hospital for Children (Warden Burn Center)"/>
    <x v="142"/>
    <n v="10"/>
    <x v="0"/>
    <n v="1"/>
    <n v="1"/>
    <m/>
    <s v="Yes"/>
    <n v="1"/>
    <m/>
    <n v="1"/>
    <m/>
    <x v="2"/>
    <s v="Yes"/>
    <s v="Yes"/>
    <s v="(407) 841-5111"/>
    <x v="1"/>
  </r>
  <r>
    <x v="9"/>
    <x v="9"/>
    <x v="68"/>
    <s v="700 W Oak St"/>
    <s v="Kissimmee"/>
    <n v="34741"/>
    <n v="6390440"/>
    <s v="Osceola Regional Medical Center"/>
    <x v="133"/>
    <m/>
    <x v="0"/>
    <m/>
    <m/>
    <m/>
    <s v="No"/>
    <m/>
    <n v="1"/>
    <m/>
    <m/>
    <x v="0"/>
    <s v="Yes"/>
    <m/>
    <s v="(407) 846-2266"/>
    <x v="1"/>
  </r>
  <r>
    <x v="9"/>
    <x v="9"/>
    <x v="69"/>
    <s v="5352 Linton Blvd"/>
    <s v="Delray Beach"/>
    <n v="33484"/>
    <n v="6390081"/>
    <s v="Delray Medical Center"/>
    <x v="143"/>
    <m/>
    <x v="0"/>
    <m/>
    <m/>
    <m/>
    <s v="No"/>
    <n v="1"/>
    <m/>
    <m/>
    <m/>
    <x v="0"/>
    <s v="Yes"/>
    <m/>
    <s v="(561) 498-4440"/>
    <x v="1"/>
  </r>
  <r>
    <x v="9"/>
    <x v="9"/>
    <x v="69"/>
    <s v="901 45th St"/>
    <s v="Mangonia Park"/>
    <n v="33407"/>
    <n v="6391140"/>
    <s v="St. Mary's Medical Center"/>
    <x v="144"/>
    <m/>
    <x v="0"/>
    <m/>
    <m/>
    <m/>
    <s v="No"/>
    <n v="1"/>
    <m/>
    <m/>
    <m/>
    <x v="0"/>
    <s v="Yes"/>
    <m/>
    <s v="(561) 844-6300"/>
    <x v="1"/>
  </r>
  <r>
    <x v="9"/>
    <x v="9"/>
    <x v="70"/>
    <s v="14000 Fivay Rd"/>
    <s v="Hudson"/>
    <n v="34667"/>
    <n v="6390385"/>
    <s v="Regional Medical Center Bayonet Point"/>
    <x v="145"/>
    <m/>
    <x v="0"/>
    <m/>
    <m/>
    <m/>
    <s v="No"/>
    <m/>
    <n v="1"/>
    <m/>
    <m/>
    <x v="0"/>
    <s v="Yes"/>
    <m/>
    <s v="(727) 869-5400"/>
    <x v="1"/>
  </r>
  <r>
    <x v="9"/>
    <x v="9"/>
    <x v="71"/>
    <s v="701 6th St South"/>
    <s v="St Petersburg"/>
    <n v="33701"/>
    <n v="6390930"/>
    <s v="Bayfront Health St. Petersburg"/>
    <x v="146"/>
    <m/>
    <x v="0"/>
    <m/>
    <m/>
    <m/>
    <s v="No"/>
    <m/>
    <n v="1"/>
    <m/>
    <m/>
    <x v="0"/>
    <s v="Yes"/>
    <m/>
    <s v="(727) 823-1234"/>
    <x v="1"/>
  </r>
  <r>
    <x v="9"/>
    <x v="9"/>
    <x v="71"/>
    <s v="501 6th Ave South"/>
    <s v="St Petersburg"/>
    <n v="33701"/>
    <n v="6390900"/>
    <s v="Johns Hopkins All Children's Hospital "/>
    <x v="147"/>
    <m/>
    <x v="1"/>
    <n v="1"/>
    <m/>
    <m/>
    <s v="No"/>
    <m/>
    <m/>
    <m/>
    <n v="1"/>
    <x v="0"/>
    <s v="Yes"/>
    <m/>
    <s v="(727) 897-4926"/>
    <x v="1"/>
  </r>
  <r>
    <x v="9"/>
    <x v="9"/>
    <x v="72"/>
    <s v="1324 Lakeland Hills Blvd"/>
    <s v="Lakeland"/>
    <n v="33805"/>
    <n v="6390470"/>
    <s v="Lakeland Regional Medical Center"/>
    <x v="148"/>
    <m/>
    <x v="0"/>
    <m/>
    <m/>
    <m/>
    <s v="No"/>
    <m/>
    <n v="1"/>
    <m/>
    <m/>
    <x v="0"/>
    <s v="Yes"/>
    <m/>
    <s v="(863) 284-1853"/>
    <x v="1"/>
  </r>
  <r>
    <x v="9"/>
    <x v="9"/>
    <x v="73"/>
    <s v="1700 S Tamiami Trail"/>
    <s v="Sarasota"/>
    <n v="34239"/>
    <n v="6390052"/>
    <s v="Sarasota Memorial Health Care System"/>
    <x v="149"/>
    <m/>
    <x v="0"/>
    <m/>
    <m/>
    <m/>
    <s v="No"/>
    <m/>
    <n v="1"/>
    <m/>
    <m/>
    <x v="0"/>
    <s v="Yes"/>
    <m/>
    <s v="(941) 917-9000"/>
    <x v="1"/>
  </r>
  <r>
    <x v="9"/>
    <x v="9"/>
    <x v="74"/>
    <s v="1401 W Seminole Blvd"/>
    <s v="Sanford"/>
    <n v="32771"/>
    <n v="6390955"/>
    <s v="Central Florida Regional Hospital"/>
    <x v="150"/>
    <m/>
    <x v="0"/>
    <m/>
    <m/>
    <m/>
    <s v="Yes"/>
    <m/>
    <n v="1"/>
    <m/>
    <m/>
    <x v="0"/>
    <s v="Yes"/>
    <m/>
    <s v="(407) 321-4500"/>
    <x v="1"/>
  </r>
  <r>
    <x v="9"/>
    <x v="9"/>
    <x v="75"/>
    <s v="1700 S 23rd St"/>
    <s v="Fort Pierce"/>
    <n v="34950"/>
    <n v="6390048"/>
    <s v="Lawnwood Regional Medical Center"/>
    <x v="151"/>
    <m/>
    <x v="0"/>
    <m/>
    <m/>
    <m/>
    <s v="Yes"/>
    <m/>
    <n v="1"/>
    <m/>
    <m/>
    <x v="0"/>
    <s v="Yes"/>
    <m/>
    <s v="(772) 461-4000"/>
    <x v="1"/>
  </r>
  <r>
    <x v="9"/>
    <x v="9"/>
    <x v="76"/>
    <s v="303 N Clyde Morris Blvd"/>
    <s v="Daytona Beach"/>
    <n v="32114"/>
    <n v="6390056"/>
    <s v="Halifax Health Medical Center"/>
    <x v="152"/>
    <m/>
    <x v="0"/>
    <m/>
    <m/>
    <m/>
    <s v="No"/>
    <m/>
    <n v="1"/>
    <m/>
    <m/>
    <x v="0"/>
    <s v="Yes"/>
    <m/>
    <s v="(386) 425-4000"/>
    <x v="1"/>
  </r>
  <r>
    <x v="9"/>
    <x v="9"/>
    <x v="59"/>
    <s v=" 3625 University Blvd S"/>
    <s v="Jacksonville"/>
    <n v="32216"/>
    <n v="6390409"/>
    <s v="Florida Memorial Hospital (Jacksonville)"/>
    <x v="153"/>
    <m/>
    <x v="0"/>
    <m/>
    <m/>
    <m/>
    <s v="No"/>
    <m/>
    <n v="1"/>
    <m/>
    <m/>
    <x v="0"/>
    <s v="Yes"/>
    <m/>
    <s v="(904) 702-6111"/>
    <x v="1"/>
  </r>
  <r>
    <x v="10"/>
    <x v="10"/>
    <x v="77"/>
    <s v="1199 Prince Ave"/>
    <s v="Athens"/>
    <n v="30606"/>
    <n v="6380040"/>
    <s v="Piedmont Athens Regional Medical Center"/>
    <x v="154"/>
    <m/>
    <x v="0"/>
    <m/>
    <m/>
    <m/>
    <s v="No"/>
    <m/>
    <n v="1"/>
    <m/>
    <m/>
    <x v="0"/>
    <s v="Yes"/>
    <m/>
    <s v="(706) 475-7000"/>
    <x v="1"/>
  </r>
  <r>
    <x v="10"/>
    <x v="10"/>
    <x v="78"/>
    <s v="303 Parkway Drive Northeast"/>
    <s v="Atlanta"/>
    <n v="30312"/>
    <n v="6380110"/>
    <s v="WellStar Atlanta Medical Center"/>
    <x v="155"/>
    <m/>
    <x v="0"/>
    <m/>
    <m/>
    <m/>
    <s v="No"/>
    <n v="1"/>
    <m/>
    <m/>
    <m/>
    <x v="0"/>
    <s v="Yes"/>
    <m/>
    <s v="(404) 265-4000"/>
    <x v="1"/>
  </r>
  <r>
    <x v="10"/>
    <x v="10"/>
    <x v="79"/>
    <s v="1405 Clifton Rd"/>
    <s v="Atlanta"/>
    <n v="30322"/>
    <n v="6380140"/>
    <s v="Children's Healthcare of Atlanta at Egleston"/>
    <x v="156"/>
    <m/>
    <x v="1"/>
    <n v="1"/>
    <m/>
    <m/>
    <s v="Yes"/>
    <m/>
    <m/>
    <n v="1"/>
    <m/>
    <x v="0"/>
    <s v="Yes"/>
    <m/>
    <s v="(404) 785-5437"/>
    <x v="1"/>
  </r>
  <r>
    <x v="10"/>
    <x v="10"/>
    <x v="80"/>
    <s v="80 Jesse Hill Jr Dr SE"/>
    <s v="Atlanta"/>
    <n v="30303"/>
    <n v="6380130"/>
    <s v="Grady Memorial Hospital (Grady Burn Center)"/>
    <x v="157"/>
    <m/>
    <x v="0"/>
    <m/>
    <n v="1"/>
    <n v="1"/>
    <s v="Yes"/>
    <n v="1"/>
    <m/>
    <m/>
    <m/>
    <x v="2"/>
    <s v="Yes"/>
    <s v="Yes"/>
    <s v="(404) 616-1000"/>
    <x v="1"/>
  </r>
  <r>
    <x v="10"/>
    <x v="10"/>
    <x v="80"/>
    <s v="1001 Johnson Ferry Rd"/>
    <s v="Atlanta"/>
    <n v="30342"/>
    <n v="6380490"/>
    <s v="Children's Healthcare of Atlanta at Scottish Rite"/>
    <x v="158"/>
    <m/>
    <x v="1"/>
    <n v="1"/>
    <m/>
    <m/>
    <s v="No"/>
    <m/>
    <m/>
    <m/>
    <n v="1"/>
    <x v="0"/>
    <s v="Yes"/>
    <m/>
    <s v="(404) 256-5252"/>
    <x v="1"/>
  </r>
  <r>
    <x v="10"/>
    <x v="10"/>
    <x v="81"/>
    <s v="1120 15th St"/>
    <s v="Augusta"/>
    <n v="30912"/>
    <n v="6380254"/>
    <s v="Augusta University Medical Center"/>
    <x v="159"/>
    <m/>
    <x v="0"/>
    <n v="1"/>
    <m/>
    <m/>
    <s v="Yes"/>
    <n v="1"/>
    <m/>
    <m/>
    <n v="1"/>
    <x v="0"/>
    <s v="Yes"/>
    <m/>
    <s v="(706) 721-2273"/>
    <x v="1"/>
  </r>
  <r>
    <x v="10"/>
    <x v="10"/>
    <x v="81"/>
    <s v="3651 Wheeler Rd"/>
    <s v="Augusta"/>
    <n v="30909"/>
    <n v="6380265"/>
    <s v="Doctors Hospital of Augusta (Joseph M. Still Burn Center)"/>
    <x v="160"/>
    <n v="99"/>
    <x v="0"/>
    <m/>
    <n v="1"/>
    <n v="1"/>
    <s v="Yes"/>
    <m/>
    <n v="1"/>
    <m/>
    <m/>
    <x v="2"/>
    <s v="Yes"/>
    <s v="Yes"/>
    <s v="(706) 651-3232"/>
    <x v="1"/>
  </r>
  <r>
    <x v="10"/>
    <x v="10"/>
    <x v="82"/>
    <s v="3950 Austell Rd"/>
    <s v="Austell"/>
    <n v="30106"/>
    <n v="6380285"/>
    <s v="Joseph M. Still Burn Center at WellStar Cobb Hospital "/>
    <x v="86"/>
    <n v="30"/>
    <x v="1"/>
    <m/>
    <n v="1"/>
    <n v="1"/>
    <m/>
    <m/>
    <m/>
    <m/>
    <m/>
    <x v="1"/>
    <m/>
    <s v="No"/>
    <s v="(470) 732-7060"/>
    <x v="1"/>
  </r>
  <r>
    <x v="10"/>
    <x v="10"/>
    <x v="83"/>
    <s v="710 Center St"/>
    <s v="Columbus"/>
    <n v="31904"/>
    <n v="6380430"/>
    <s v="Piedmont Columbus Regional Midtown"/>
    <x v="161"/>
    <m/>
    <x v="0"/>
    <m/>
    <m/>
    <m/>
    <s v="No"/>
    <m/>
    <n v="1"/>
    <m/>
    <m/>
    <x v="0"/>
    <s v="Yes"/>
    <m/>
    <s v="(706) 571-1000"/>
    <x v="1"/>
  </r>
  <r>
    <x v="10"/>
    <x v="10"/>
    <x v="84"/>
    <s v="743 Spring St"/>
    <s v="Gainesville"/>
    <n v="30501"/>
    <n v="6380019"/>
    <s v="Northeast Georgia Medical Center"/>
    <x v="162"/>
    <m/>
    <x v="0"/>
    <m/>
    <m/>
    <m/>
    <s v="Yes"/>
    <m/>
    <n v="1"/>
    <m/>
    <m/>
    <x v="0"/>
    <s v="Yes"/>
    <m/>
    <s v="(770) 219-3553"/>
    <x v="1"/>
  </r>
  <r>
    <x v="10"/>
    <x v="10"/>
    <x v="85"/>
    <s v="1000 Medical Center Blvd"/>
    <s v="Lawrenceville"/>
    <n v="30046"/>
    <n v="6380325"/>
    <s v="Northside Hospital - Gwinnett"/>
    <x v="163"/>
    <m/>
    <x v="0"/>
    <m/>
    <m/>
    <m/>
    <s v="No"/>
    <m/>
    <n v="1"/>
    <m/>
    <m/>
    <x v="0"/>
    <s v="Yes"/>
    <m/>
    <s v="(678) 312-1000"/>
    <x v="1"/>
  </r>
  <r>
    <x v="10"/>
    <x v="10"/>
    <x v="86"/>
    <s v="777 Hemlock St"/>
    <s v="Macon"/>
    <n v="31201"/>
    <n v="6380730"/>
    <s v="Atrium Health Navicent The Medical Center"/>
    <x v="164"/>
    <m/>
    <x v="0"/>
    <m/>
    <m/>
    <m/>
    <s v="Yes"/>
    <n v="1"/>
    <m/>
    <m/>
    <m/>
    <x v="0"/>
    <s v="Yes"/>
    <m/>
    <s v="(478) 633-1000"/>
    <x v="1"/>
  </r>
  <r>
    <x v="10"/>
    <x v="10"/>
    <x v="82"/>
    <s v="677 Church St"/>
    <s v="Marietta"/>
    <n v="30060"/>
    <n v="6380775"/>
    <s v="WellStar Kennestone Hospital"/>
    <x v="165"/>
    <m/>
    <x v="0"/>
    <m/>
    <m/>
    <m/>
    <s v="Yes"/>
    <m/>
    <n v="1"/>
    <m/>
    <m/>
    <x v="0"/>
    <s v="Yes"/>
    <m/>
    <s v="(770) 793-5000"/>
    <x v="1"/>
  </r>
  <r>
    <x v="10"/>
    <x v="10"/>
    <x v="87"/>
    <s v="304 Turner McCall Blvd"/>
    <s v="Rome"/>
    <n v="30165"/>
    <n v="6380950"/>
    <s v="Atrium Health Floyd"/>
    <x v="166"/>
    <m/>
    <x v="0"/>
    <m/>
    <m/>
    <m/>
    <s v="No"/>
    <m/>
    <n v="1"/>
    <m/>
    <m/>
    <x v="0"/>
    <s v="Yes"/>
    <m/>
    <s v="(706) 509-5000"/>
    <x v="1"/>
  </r>
  <r>
    <x v="10"/>
    <x v="10"/>
    <x v="80"/>
    <s v="3000 Hospital Blvd"/>
    <s v="Roswell"/>
    <n v="30076"/>
    <n v="6380995"/>
    <s v="WellStar North Fulton Hospital"/>
    <x v="121"/>
    <m/>
    <x v="0"/>
    <m/>
    <m/>
    <m/>
    <s v="Yes"/>
    <m/>
    <n v="1"/>
    <m/>
    <m/>
    <x v="0"/>
    <s v="Yes"/>
    <m/>
    <s v="(770) 751-2500"/>
    <x v="1"/>
  </r>
  <r>
    <x v="10"/>
    <x v="10"/>
    <x v="78"/>
    <s v="4700 Waters Ave"/>
    <s v="Savannah"/>
    <n v="31404"/>
    <n v="6381027"/>
    <s v="Memorial Health University Medical Center"/>
    <x v="167"/>
    <m/>
    <x v="0"/>
    <m/>
    <m/>
    <m/>
    <s v="No"/>
    <n v="1"/>
    <m/>
    <m/>
    <m/>
    <x v="0"/>
    <s v="Yes"/>
    <m/>
    <s v="(912) 350-8000"/>
    <x v="1"/>
  </r>
  <r>
    <x v="11"/>
    <x v="11"/>
    <x v="88"/>
    <s v="1301 Punchbowl St"/>
    <s v="Honolulu"/>
    <n v="96813"/>
    <n v="6950380"/>
    <s v="The Queen's Medical Center"/>
    <x v="164"/>
    <m/>
    <x v="0"/>
    <m/>
    <m/>
    <m/>
    <s v="Yes"/>
    <n v="1"/>
    <m/>
    <m/>
    <m/>
    <x v="0"/>
    <s v="Yes"/>
    <m/>
    <s v="(808) 691-1000"/>
    <x v="0"/>
  </r>
  <r>
    <x v="11"/>
    <x v="11"/>
    <x v="88"/>
    <s v="1 Jarrett White Rd"/>
    <s v="Honolulu"/>
    <n v="96859"/>
    <n v="6950410"/>
    <s v="Tripler Army Medical Center"/>
    <x v="168"/>
    <m/>
    <x v="0"/>
    <m/>
    <m/>
    <m/>
    <s v="Yes"/>
    <m/>
    <n v="1"/>
    <m/>
    <m/>
    <x v="0"/>
    <s v="Yes"/>
    <m/>
    <s v="(808) 433-6661"/>
    <x v="0"/>
  </r>
  <r>
    <x v="11"/>
    <x v="11"/>
    <x v="88"/>
    <s v="888 South King St"/>
    <s v="Honolulu"/>
    <n v="96813"/>
    <n v="6950405"/>
    <s v="Straub Burn Center"/>
    <x v="169"/>
    <n v="7"/>
    <x v="1"/>
    <m/>
    <n v="1"/>
    <n v="1"/>
    <m/>
    <m/>
    <m/>
    <m/>
    <m/>
    <x v="1"/>
    <m/>
    <s v="No"/>
    <s v="(808) 522-3577"/>
    <x v="0"/>
  </r>
  <r>
    <x v="12"/>
    <x v="12"/>
    <x v="89"/>
    <s v="1055 N Curtis Rd"/>
    <s v="Boise"/>
    <n v="83706"/>
    <n v="6820040"/>
    <s v="Saint Alphonsus Regional Medical Center"/>
    <x v="2"/>
    <m/>
    <x v="0"/>
    <m/>
    <m/>
    <m/>
    <s v="Yes"/>
    <m/>
    <n v="1"/>
    <m/>
    <m/>
    <x v="0"/>
    <s v="Yes"/>
    <m/>
    <s v="(208) 367-2121"/>
    <x v="0"/>
  </r>
  <r>
    <x v="12"/>
    <x v="12"/>
    <x v="90"/>
    <s v="777 Hospital Way"/>
    <s v="Pocatello"/>
    <n v="83201"/>
    <n v="6820005"/>
    <s v="Portneuf Medical Center"/>
    <x v="170"/>
    <m/>
    <x v="0"/>
    <m/>
    <m/>
    <m/>
    <s v="Yes"/>
    <m/>
    <n v="1"/>
    <m/>
    <m/>
    <x v="0"/>
    <s v="Yes"/>
    <m/>
    <s v="(208) 239-1000"/>
    <x v="0"/>
  </r>
  <r>
    <x v="12"/>
    <x v="12"/>
    <x v="91"/>
    <s v="3100 Channing Way"/>
    <s v="Idaho Falls"/>
    <n v="83404"/>
    <n v="6820165"/>
    <s v="Eastern Idaho Regional Medical Center (Burn Center at EIRMC)"/>
    <x v="44"/>
    <n v="15"/>
    <x v="0"/>
    <m/>
    <n v="1"/>
    <n v="1"/>
    <s v="Yes"/>
    <m/>
    <n v="1"/>
    <m/>
    <m/>
    <x v="1"/>
    <s v="Yes"/>
    <s v="No"/>
    <s v="(208) 529-6111"/>
    <x v="0"/>
  </r>
  <r>
    <x v="12"/>
    <x v="12"/>
    <x v="89"/>
    <s v="190 E Bannock St"/>
    <s v="Boise"/>
    <n v="83712"/>
    <n v="6820084"/>
    <s v="St. Luke's Children's Hospital and Regional Medical Center"/>
    <x v="171"/>
    <m/>
    <x v="1"/>
    <n v="1"/>
    <m/>
    <m/>
    <s v="Yes"/>
    <m/>
    <m/>
    <m/>
    <n v="1"/>
    <x v="0"/>
    <s v="Yes"/>
    <m/>
    <s v="(208) 381-2222"/>
    <x v="0"/>
  </r>
  <r>
    <x v="13"/>
    <x v="13"/>
    <x v="40"/>
    <s v="1005 Broadway St"/>
    <s v="Quincy"/>
    <n v="62301"/>
    <n v="6432710"/>
    <s v="Blessing Hospital"/>
    <x v="172"/>
    <m/>
    <x v="0"/>
    <m/>
    <m/>
    <m/>
    <s v="No"/>
    <m/>
    <n v="1"/>
    <m/>
    <m/>
    <x v="0"/>
    <s v="Yes"/>
    <m/>
    <s v="(217) 223-1200"/>
    <x v="3"/>
  </r>
  <r>
    <x v="13"/>
    <x v="13"/>
    <x v="92"/>
    <s v="611 W Park St"/>
    <s v="Urbana"/>
    <n v="61801"/>
    <n v="6433070"/>
    <s v="Carle Foundation Hospital_x0009_"/>
    <x v="153"/>
    <m/>
    <x v="0"/>
    <m/>
    <m/>
    <m/>
    <s v="No"/>
    <n v="1"/>
    <m/>
    <m/>
    <m/>
    <x v="0"/>
    <s v="Yes"/>
    <m/>
    <s v="(217) 383-3311"/>
    <x v="3"/>
  </r>
  <r>
    <x v="13"/>
    <x v="13"/>
    <x v="93"/>
    <s v="2160 S 1st Ave"/>
    <s v="Maywood"/>
    <n v="60153"/>
    <n v="6430841"/>
    <s v="Loyola University Medical Center (Loyola Burn Center)"/>
    <x v="173"/>
    <n v="21"/>
    <x v="0"/>
    <m/>
    <n v="1"/>
    <n v="1"/>
    <s v="Yes"/>
    <n v="1"/>
    <m/>
    <m/>
    <m/>
    <x v="2"/>
    <s v="Yes"/>
    <s v="No"/>
    <s v="(708) 216-9000"/>
    <x v="3"/>
  </r>
  <r>
    <x v="13"/>
    <x v="13"/>
    <x v="93"/>
    <s v="4440 W 95th St"/>
    <s v="Oak Lawn"/>
    <n v="60453"/>
    <n v="6432413"/>
    <s v="Advocate Christ Medical Center"/>
    <x v="174"/>
    <m/>
    <x v="0"/>
    <m/>
    <m/>
    <m/>
    <s v="No"/>
    <n v="1"/>
    <m/>
    <m/>
    <m/>
    <x v="0"/>
    <s v="Yes"/>
    <m/>
    <s v="(708) 684-8000"/>
    <x v="3"/>
  </r>
  <r>
    <x v="13"/>
    <x v="13"/>
    <x v="93"/>
    <s v="5101 Willow Springs Rd"/>
    <s v="La Grange"/>
    <n v="60525"/>
    <n v="6432055"/>
    <s v="AMITA Health Adventist Medical Center La Grange"/>
    <x v="175"/>
    <m/>
    <x v="0"/>
    <m/>
    <m/>
    <m/>
    <s v="No"/>
    <m/>
    <n v="1"/>
    <m/>
    <m/>
    <x v="0"/>
    <s v="Yes"/>
    <m/>
    <s v="(708) 245-9000"/>
    <x v="3"/>
  </r>
  <r>
    <x v="13"/>
    <x v="13"/>
    <x v="93"/>
    <s v="701 West North Ave"/>
    <s v="Melrose Park"/>
    <n v="60160"/>
    <n v="6432435"/>
    <s v="Gottlieb Memorial Hospital"/>
    <x v="79"/>
    <m/>
    <x v="0"/>
    <m/>
    <m/>
    <m/>
    <s v="No"/>
    <m/>
    <n v="1"/>
    <m/>
    <m/>
    <x v="0"/>
    <s v="Yes"/>
    <m/>
    <s v="(708) 681-3200"/>
    <x v="3"/>
  </r>
  <r>
    <x v="13"/>
    <x v="13"/>
    <x v="93"/>
    <s v="3249 South Oak Park Ave"/>
    <s v="Berwyn"/>
    <n v="60402"/>
    <n v="6430240"/>
    <s v="MacNeal Hospital_x0009_"/>
    <x v="176"/>
    <m/>
    <x v="0"/>
    <m/>
    <m/>
    <m/>
    <s v="No"/>
    <m/>
    <n v="1"/>
    <m/>
    <m/>
    <x v="0"/>
    <s v="Yes"/>
    <m/>
    <s v="(708) 783-9100"/>
    <x v="3"/>
  </r>
  <r>
    <x v="13"/>
    <x v="13"/>
    <x v="93"/>
    <s v="1775 Dempster St"/>
    <s v="Park Ridge"/>
    <n v="60068"/>
    <n v="6430405"/>
    <s v="Advocate Lutheran General Hospital"/>
    <x v="177"/>
    <m/>
    <x v="0"/>
    <m/>
    <m/>
    <m/>
    <s v="No"/>
    <n v="1"/>
    <m/>
    <m/>
    <m/>
    <x v="0"/>
    <s v="Yes"/>
    <m/>
    <s v="(847) 723-2210"/>
    <x v="3"/>
  </r>
  <r>
    <x v="13"/>
    <x v="13"/>
    <x v="93"/>
    <s v="800 West Biesterfield Road"/>
    <s v="Elk Grove Village"/>
    <n v="60007"/>
    <n v="6431613"/>
    <s v="AMITA Health Alexian Brothers Medical Center"/>
    <x v="178"/>
    <m/>
    <x v="0"/>
    <m/>
    <m/>
    <m/>
    <s v="No"/>
    <m/>
    <n v="1"/>
    <m/>
    <m/>
    <x v="0"/>
    <s v="Yes"/>
    <m/>
    <s v="(847) 437-5500"/>
    <x v="3"/>
  </r>
  <r>
    <x v="13"/>
    <x v="13"/>
    <x v="93"/>
    <s v="800 West Central Road"/>
    <s v="Arlington Heights"/>
    <n v="60005"/>
    <n v="6432485"/>
    <s v="Northwest Community Healthcare"/>
    <x v="179"/>
    <m/>
    <x v="0"/>
    <m/>
    <m/>
    <m/>
    <s v="No"/>
    <m/>
    <n v="1"/>
    <m/>
    <m/>
    <x v="0"/>
    <s v="Yes"/>
    <m/>
    <s v="(847) 618-1000"/>
    <x v="3"/>
  </r>
  <r>
    <x v="13"/>
    <x v="13"/>
    <x v="93"/>
    <s v="1555 Barrington Road"/>
    <s v="Hoffman Estates"/>
    <n v="60169"/>
    <n v="6431926"/>
    <s v="AMITA Health St. Alexius Medical Center Hoffman Estates"/>
    <x v="44"/>
    <m/>
    <x v="0"/>
    <m/>
    <m/>
    <m/>
    <s v="No"/>
    <m/>
    <n v="1"/>
    <m/>
    <m/>
    <x v="0"/>
    <s v="Yes"/>
    <m/>
    <s v="(847) 843-2000"/>
    <x v="3"/>
  </r>
  <r>
    <x v="13"/>
    <x v="13"/>
    <x v="93"/>
    <s v="2650 Ridge Avenue"/>
    <s v="Evanston"/>
    <n v="60201"/>
    <n v="6431660"/>
    <s v="NorthShore Evanston Hospital"/>
    <x v="176"/>
    <m/>
    <x v="0"/>
    <m/>
    <m/>
    <m/>
    <s v="No"/>
    <n v="1"/>
    <m/>
    <m/>
    <m/>
    <x v="0"/>
    <s v="Yes"/>
    <m/>
    <s v="(847) 570-2000"/>
    <x v="3"/>
  </r>
  <r>
    <x v="13"/>
    <x v="13"/>
    <x v="93"/>
    <s v="2100 Pfingsten Road"/>
    <s v="Glenview"/>
    <n v="60025"/>
    <n v="6431665"/>
    <s v="NorthShore Glenbrook Hospital"/>
    <x v="0"/>
    <m/>
    <x v="0"/>
    <m/>
    <m/>
    <m/>
    <s v="No"/>
    <m/>
    <n v="1"/>
    <m/>
    <m/>
    <x v="0"/>
    <s v="Yes"/>
    <m/>
    <s v="(847) 657-5800"/>
    <x v="3"/>
  </r>
  <r>
    <x v="13"/>
    <x v="13"/>
    <x v="93"/>
    <s v="355 Ridge Avenue"/>
    <s v="Evanston"/>
    <n v="60202"/>
    <n v="6431670"/>
    <s v="AMITA Health Saint Francis Hospital Evanston"/>
    <x v="180"/>
    <m/>
    <x v="0"/>
    <m/>
    <m/>
    <m/>
    <s v="No"/>
    <n v="1"/>
    <m/>
    <m/>
    <m/>
    <x v="0"/>
    <s v="Yes"/>
    <m/>
    <s v="(847) 316-4000"/>
    <x v="3"/>
  </r>
  <r>
    <x v="13"/>
    <x v="13"/>
    <x v="93"/>
    <s v="836 West Wellington Ave"/>
    <s v="Chicago"/>
    <n v="60657"/>
    <n v="6430024"/>
    <s v="Advocate Illinois Masonic Medical Center_x0009_"/>
    <x v="181"/>
    <m/>
    <x v="0"/>
    <m/>
    <m/>
    <m/>
    <s v="No"/>
    <n v="1"/>
    <m/>
    <m/>
    <m/>
    <x v="0"/>
    <s v="Yes"/>
    <m/>
    <s v="(773) 975-1600"/>
    <x v="3"/>
  </r>
  <r>
    <x v="13"/>
    <x v="13"/>
    <x v="93"/>
    <s v="225 East Chicago Avenue"/>
    <s v="Chicago"/>
    <n v="60614"/>
    <n v="6430560"/>
    <s v="Ann &amp; Robert H. Lurie Children's Hospital of Chicago_x0009_"/>
    <x v="182"/>
    <m/>
    <x v="1"/>
    <n v="1"/>
    <m/>
    <m/>
    <s v="No"/>
    <m/>
    <m/>
    <n v="1"/>
    <m/>
    <x v="0"/>
    <s v="Yes"/>
    <m/>
    <s v="(312) 227-4000"/>
    <x v="3"/>
  </r>
  <r>
    <x v="13"/>
    <x v="13"/>
    <x v="93"/>
    <s v="1969 West Ogden Avenue"/>
    <s v="Chicago"/>
    <n v="60612"/>
    <n v="6430600"/>
    <s v="John H. Stroger Jr. Hospital of Cook County (Sumner L. Koch Burn Center)"/>
    <x v="168"/>
    <n v="26"/>
    <x v="0"/>
    <n v="1"/>
    <n v="1"/>
    <n v="1"/>
    <s v="No"/>
    <n v="1"/>
    <m/>
    <n v="1"/>
    <m/>
    <x v="2"/>
    <s v="Yes"/>
    <s v="No"/>
    <s v="(312) 864-6000"/>
    <x v="3"/>
  </r>
  <r>
    <x v="13"/>
    <x v="13"/>
    <x v="93"/>
    <s v="1500 South Fairfield Ave"/>
    <s v="Chicago"/>
    <n v="60608"/>
    <n v="6430930"/>
    <s v="Mount Sinai Hospital_x0009_"/>
    <x v="183"/>
    <m/>
    <x v="0"/>
    <m/>
    <m/>
    <m/>
    <s v="No"/>
    <n v="1"/>
    <m/>
    <m/>
    <m/>
    <x v="0"/>
    <s v="Yes"/>
    <m/>
    <s v="(773) 542-2000"/>
    <x v="3"/>
  </r>
  <r>
    <x v="13"/>
    <x v="13"/>
    <x v="93"/>
    <s v="251 East Huron Street"/>
    <s v="Chicago"/>
    <n v="60611"/>
    <n v="6430545"/>
    <s v="Northwestern Memorial Hospital"/>
    <x v="184"/>
    <m/>
    <x v="0"/>
    <m/>
    <m/>
    <m/>
    <s v="No"/>
    <n v="1"/>
    <m/>
    <m/>
    <m/>
    <x v="0"/>
    <s v="Yes"/>
    <m/>
    <s v="(312) 926-2000"/>
    <x v="3"/>
  </r>
  <r>
    <x v="13"/>
    <x v="13"/>
    <x v="93"/>
    <s v="5841 South Maryland Ave"/>
    <s v="Chicago"/>
    <n v="60637"/>
    <n v="6431210"/>
    <s v="University of Chicago Medical Center (University of Chicago Burn Center)"/>
    <x v="185"/>
    <n v="14"/>
    <x v="0"/>
    <n v="1"/>
    <n v="1"/>
    <n v="1"/>
    <s v="No"/>
    <n v="1"/>
    <m/>
    <n v="1"/>
    <m/>
    <x v="2"/>
    <s v="Yes"/>
    <s v="No"/>
    <s v="(773) 702-1000"/>
    <x v="3"/>
  </r>
  <r>
    <x v="13"/>
    <x v="13"/>
    <x v="94"/>
    <s v="701 Winthrop Ave"/>
    <s v="Glendale Heights"/>
    <n v="60139"/>
    <n v="6431790"/>
    <s v="AMITA Health Adventist Medical Center GlenOaks"/>
    <x v="186"/>
    <m/>
    <x v="0"/>
    <m/>
    <m/>
    <m/>
    <s v="No"/>
    <m/>
    <n v="1"/>
    <m/>
    <m/>
    <x v="0"/>
    <s v="Yes"/>
    <m/>
    <s v="(630) 545-8000"/>
    <x v="3"/>
  </r>
  <r>
    <x v="13"/>
    <x v="13"/>
    <x v="94"/>
    <s v="120 North Oak St"/>
    <s v="Hinsdale"/>
    <n v="60521"/>
    <n v="6431920"/>
    <s v="AMITA Health Adventist Medical Center Hinsdale"/>
    <x v="187"/>
    <m/>
    <x v="0"/>
    <m/>
    <m/>
    <m/>
    <s v="No"/>
    <m/>
    <n v="1"/>
    <m/>
    <m/>
    <x v="0"/>
    <s v="Yes"/>
    <m/>
    <s v="(630) 856-9000"/>
    <x v="3"/>
  </r>
  <r>
    <x v="13"/>
    <x v="13"/>
    <x v="94"/>
    <s v="3815 Highland Ave"/>
    <s v="Downers Grove"/>
    <n v="60515"/>
    <n v="6431475"/>
    <s v="Advocate Good Samaritan Hospital_x0009_"/>
    <x v="188"/>
    <m/>
    <x v="0"/>
    <m/>
    <m/>
    <m/>
    <s v="No"/>
    <n v="1"/>
    <m/>
    <m/>
    <m/>
    <x v="0"/>
    <s v="Yes"/>
    <m/>
    <s v="(630) 275-5900"/>
    <x v="3"/>
  </r>
  <r>
    <x v="13"/>
    <x v="13"/>
    <x v="94"/>
    <s v="25 N Winfield Rd"/>
    <s v="Winfield"/>
    <n v="60190"/>
    <n v="6430019"/>
    <s v="Northwestern Medicine Central Dupage Hospital_x0009_"/>
    <x v="70"/>
    <m/>
    <x v="0"/>
    <m/>
    <m/>
    <m/>
    <s v="No"/>
    <m/>
    <n v="1"/>
    <m/>
    <m/>
    <x v="0"/>
    <s v="Yes"/>
    <m/>
    <s v="(630) 933-1600"/>
    <x v="3"/>
  </r>
  <r>
    <x v="13"/>
    <x v="13"/>
    <x v="94"/>
    <s v="801 S Washington St"/>
    <s v="Naperville"/>
    <n v="60540"/>
    <n v="6432350"/>
    <s v="Edward Hospital_x0009_"/>
    <x v="118"/>
    <m/>
    <x v="0"/>
    <m/>
    <m/>
    <m/>
    <s v="No"/>
    <m/>
    <n v="1"/>
    <m/>
    <m/>
    <x v="0"/>
    <s v="Yes"/>
    <m/>
    <s v="(630) 527-3000"/>
    <x v="3"/>
  </r>
  <r>
    <x v="13"/>
    <x v="13"/>
    <x v="94"/>
    <s v="155 East Brush Hill Rd"/>
    <s v="Elmhurst"/>
    <n v="60126"/>
    <n v="6431620"/>
    <s v="Elmhurst Memorial Hospital_x0009_"/>
    <x v="147"/>
    <m/>
    <x v="0"/>
    <m/>
    <m/>
    <m/>
    <s v="No"/>
    <m/>
    <n v="1"/>
    <m/>
    <m/>
    <x v="0"/>
    <s v="Yes"/>
    <m/>
    <s v="(331) 221-1000"/>
    <x v="3"/>
  </r>
  <r>
    <x v="13"/>
    <x v="13"/>
    <x v="95"/>
    <s v="405 W Jackson St"/>
    <s v="Carbondale"/>
    <n v="62901"/>
    <n v="6430327"/>
    <s v="Memorial Hospital of Carbondale_x0009_"/>
    <x v="189"/>
    <m/>
    <x v="0"/>
    <m/>
    <m/>
    <m/>
    <s v="No"/>
    <m/>
    <n v="1"/>
    <m/>
    <m/>
    <x v="0"/>
    <s v="Yes"/>
    <m/>
    <s v="(618) 549-0721"/>
    <x v="3"/>
  </r>
  <r>
    <x v="13"/>
    <x v="13"/>
    <x v="96"/>
    <s v="500 W Court St"/>
    <s v="Kankakee"/>
    <n v="60901"/>
    <n v="6432030"/>
    <s v="AMITA Health St. Mary's Hospital"/>
    <x v="190"/>
    <m/>
    <x v="0"/>
    <m/>
    <m/>
    <m/>
    <s v="No"/>
    <m/>
    <n v="1"/>
    <m/>
    <m/>
    <x v="0"/>
    <s v="Yes"/>
    <m/>
    <s v="(815) 937-2400"/>
    <x v="3"/>
  </r>
  <r>
    <x v="13"/>
    <x v="13"/>
    <x v="96"/>
    <s v="350 N Wall Street"/>
    <s v="Kankakee"/>
    <n v="60901"/>
    <n v="6432025"/>
    <s v="Riverside Medical Center"/>
    <x v="119"/>
    <m/>
    <x v="0"/>
    <m/>
    <m/>
    <m/>
    <s v="No"/>
    <m/>
    <n v="1"/>
    <m/>
    <m/>
    <x v="0"/>
    <s v="Yes"/>
    <m/>
    <s v="(815) 933-1671"/>
    <x v="3"/>
  </r>
  <r>
    <x v="13"/>
    <x v="13"/>
    <x v="97"/>
    <s v="1425 North Randall Rd"/>
    <s v="Elgin"/>
    <n v="60120"/>
    <n v="6431610"/>
    <s v="Advocate Sherman Hospital_x0009_"/>
    <x v="191"/>
    <m/>
    <x v="0"/>
    <m/>
    <m/>
    <m/>
    <s v="No"/>
    <m/>
    <n v="1"/>
    <m/>
    <m/>
    <x v="0"/>
    <s v="Yes"/>
    <m/>
    <s v="(847) 742-9800"/>
    <x v="3"/>
  </r>
  <r>
    <x v="13"/>
    <x v="13"/>
    <x v="97"/>
    <s v="300 Randall Road"/>
    <s v="Geneva"/>
    <n v="60134"/>
    <n v="6431765"/>
    <s v="Northwestern Medicine Delnor Hospital"/>
    <x v="169"/>
    <m/>
    <x v="0"/>
    <m/>
    <m/>
    <m/>
    <s v="No"/>
    <m/>
    <n v="1"/>
    <m/>
    <m/>
    <x v="0"/>
    <s v="Yes"/>
    <m/>
    <s v="(630) 208-3000"/>
    <x v="3"/>
  </r>
  <r>
    <x v="13"/>
    <x v="13"/>
    <x v="97"/>
    <s v="1325 North Highland Ave"/>
    <s v="Aurora"/>
    <n v="60506"/>
    <n v="6430115"/>
    <s v="AMITA Health Mercy Medical Center_x0009_"/>
    <x v="192"/>
    <m/>
    <x v="0"/>
    <m/>
    <m/>
    <m/>
    <s v="No"/>
    <m/>
    <n v="1"/>
    <m/>
    <m/>
    <x v="0"/>
    <s v="Yes"/>
    <m/>
    <s v="(630) 859-2222"/>
    <x v="3"/>
  </r>
  <r>
    <x v="13"/>
    <x v="13"/>
    <x v="97"/>
    <s v="77 North Airlite Street"/>
    <s v="Elgin"/>
    <n v="60120"/>
    <n v="6431600"/>
    <s v="AMITA Health Saint Joseph Hospital_x0009_"/>
    <x v="193"/>
    <m/>
    <x v="0"/>
    <m/>
    <m/>
    <m/>
    <s v="No"/>
    <m/>
    <n v="1"/>
    <m/>
    <m/>
    <x v="0"/>
    <s v="Yes"/>
    <m/>
    <s v="(847) 695-3200"/>
    <x v="3"/>
  </r>
  <r>
    <x v="13"/>
    <x v="13"/>
    <x v="97"/>
    <s v="2000 Ogden Avenue"/>
    <s v="Aurora"/>
    <n v="60504"/>
    <n v="6430100"/>
    <s v="Rush Copley Medical Center_x0009_"/>
    <x v="194"/>
    <m/>
    <x v="0"/>
    <m/>
    <m/>
    <m/>
    <s v="No"/>
    <m/>
    <n v="1"/>
    <m/>
    <m/>
    <x v="0"/>
    <s v="Yes"/>
    <m/>
    <s v="(630) 978-6200"/>
    <x v="3"/>
  </r>
  <r>
    <x v="13"/>
    <x v="13"/>
    <x v="98"/>
    <s v="450 West Highway 22"/>
    <s v="Barrington"/>
    <n v="60010"/>
    <n v="6430160"/>
    <s v="Advocate Good Shepherd Hospital_x0009_"/>
    <x v="194"/>
    <m/>
    <x v="0"/>
    <m/>
    <m/>
    <m/>
    <s v="No"/>
    <m/>
    <n v="1"/>
    <m/>
    <m/>
    <x v="0"/>
    <s v="Yes"/>
    <m/>
    <s v="(847) 381-0123"/>
    <x v="3"/>
  </r>
  <r>
    <x v="13"/>
    <x v="13"/>
    <x v="98"/>
    <s v="801 South Milwaukee Ave"/>
    <s v="Libertyville"/>
    <n v="60048"/>
    <n v="6432080"/>
    <s v="Advocate Condell Medical Center_x0009_"/>
    <x v="83"/>
    <m/>
    <x v="0"/>
    <m/>
    <m/>
    <m/>
    <s v="No"/>
    <n v="1"/>
    <m/>
    <m/>
    <m/>
    <x v="0"/>
    <s v="Yes"/>
    <m/>
    <s v="(847) 362-2900"/>
    <x v="3"/>
  </r>
  <r>
    <x v="13"/>
    <x v="13"/>
    <x v="98"/>
    <s v="777 Park Avenue West"/>
    <s v="Highland Park"/>
    <n v="60035"/>
    <n v="6431890"/>
    <s v="NorthShore Highland Park Hospital"/>
    <x v="195"/>
    <m/>
    <x v="0"/>
    <m/>
    <m/>
    <m/>
    <s v="No"/>
    <m/>
    <n v="1"/>
    <m/>
    <m/>
    <x v="0"/>
    <s v="Yes"/>
    <m/>
    <s v="(847) 432-8000"/>
    <x v="3"/>
  </r>
  <r>
    <x v="13"/>
    <x v="13"/>
    <x v="98"/>
    <s v="1000 N Westmoreland Rd"/>
    <s v="Lake Forest"/>
    <n v="60045"/>
    <n v="6432060"/>
    <s v="Northwestern Medicine Lake Forest Hospital_x0009_"/>
    <x v="196"/>
    <m/>
    <x v="0"/>
    <m/>
    <m/>
    <m/>
    <s v="No"/>
    <m/>
    <n v="1"/>
    <m/>
    <m/>
    <x v="0"/>
    <s v="Yes"/>
    <m/>
    <s v="(847) 234-5600"/>
    <x v="3"/>
  </r>
  <r>
    <x v="13"/>
    <x v="13"/>
    <x v="98"/>
    <s v="1324 North Sheridan Road"/>
    <s v="Waukegan"/>
    <n v="60085"/>
    <n v="6433170"/>
    <s v="Vista Medical Center East_x0009_"/>
    <x v="82"/>
    <m/>
    <x v="0"/>
    <m/>
    <m/>
    <m/>
    <s v="No"/>
    <m/>
    <n v="1"/>
    <m/>
    <m/>
    <x v="0"/>
    <s v="Yes"/>
    <m/>
    <s v="(847) 360-3000"/>
    <x v="3"/>
  </r>
  <r>
    <x v="13"/>
    <x v="13"/>
    <x v="99"/>
    <s v="2300 N Edward St"/>
    <s v="Decatur"/>
    <n v="62526"/>
    <n v="6431370"/>
    <s v="Decatur Memorial Hospital_x0009_"/>
    <x v="119"/>
    <m/>
    <x v="0"/>
    <m/>
    <m/>
    <m/>
    <s v="No"/>
    <m/>
    <n v="1"/>
    <m/>
    <m/>
    <x v="0"/>
    <s v="Yes"/>
    <m/>
    <s v="(217) 876-8121"/>
    <x v="3"/>
  </r>
  <r>
    <x v="13"/>
    <x v="13"/>
    <x v="100"/>
    <s v="150 West High St"/>
    <s v="Morris"/>
    <n v="60450"/>
    <n v="6432300"/>
    <s v="Morris Hospital &amp; Healthcare Centers"/>
    <x v="197"/>
    <m/>
    <x v="0"/>
    <m/>
    <m/>
    <m/>
    <s v="No"/>
    <m/>
    <n v="1"/>
    <m/>
    <m/>
    <x v="0"/>
    <s v="Yes"/>
    <m/>
    <s v="(815) 942-2932"/>
    <x v="3"/>
  </r>
  <r>
    <x v="13"/>
    <x v="13"/>
    <x v="101"/>
    <s v="10400 Haligus Road"/>
    <s v="Huntley"/>
    <n v="60142"/>
    <n v="6430477"/>
    <s v="Northwestern Medicine Huntley"/>
    <x v="198"/>
    <m/>
    <x v="0"/>
    <m/>
    <m/>
    <m/>
    <s v="No"/>
    <m/>
    <n v="1"/>
    <m/>
    <m/>
    <x v="0"/>
    <s v="Yes"/>
    <m/>
    <s v="(815) 344-5000"/>
    <x v="3"/>
  </r>
  <r>
    <x v="13"/>
    <x v="13"/>
    <x v="101"/>
    <s v="4201 Medical Center Drive"/>
    <s v="McHenry"/>
    <n v="60050"/>
    <n v="6432127"/>
    <s v="Northwestern Medicine McHenry Hospital"/>
    <x v="199"/>
    <m/>
    <x v="0"/>
    <m/>
    <m/>
    <m/>
    <s v="No"/>
    <m/>
    <n v="1"/>
    <m/>
    <m/>
    <x v="0"/>
    <s v="Yes"/>
    <m/>
    <s v="(815) 344-5000"/>
    <x v="3"/>
  </r>
  <r>
    <x v="13"/>
    <x v="13"/>
    <x v="102"/>
    <s v="1304 Franklin Ave"/>
    <s v="Normal"/>
    <n v="61761"/>
    <n v="6430245"/>
    <s v="Carle BroMenn Medical Center"/>
    <x v="150"/>
    <m/>
    <x v="0"/>
    <m/>
    <m/>
    <m/>
    <s v="No"/>
    <m/>
    <n v="1"/>
    <m/>
    <m/>
    <x v="0"/>
    <s v="Yes"/>
    <m/>
    <s v="(309) 454-1400"/>
    <x v="3"/>
  </r>
  <r>
    <x v="13"/>
    <x v="13"/>
    <x v="102"/>
    <s v="2200 E Washington St"/>
    <s v="Bloomington"/>
    <n v="61701"/>
    <n v="6430260"/>
    <s v="OSF St. Joseph Medical Center_x0009_"/>
    <x v="200"/>
    <m/>
    <x v="0"/>
    <m/>
    <m/>
    <m/>
    <s v="No"/>
    <m/>
    <n v="1"/>
    <m/>
    <m/>
    <x v="0"/>
    <s v="Yes"/>
    <m/>
    <s v="(309) 308-6363"/>
    <x v="3"/>
  </r>
  <r>
    <x v="13"/>
    <x v="13"/>
    <x v="103"/>
    <s v="530 NE Glen Oak Ave"/>
    <s v="Peoria"/>
    <n v="61637"/>
    <n v="6432620"/>
    <s v="OSF St. Francis Medical Center/OSF Children's Hospital of Illinois_x0009_"/>
    <x v="201"/>
    <m/>
    <x v="0"/>
    <n v="1"/>
    <m/>
    <m/>
    <s v="No"/>
    <n v="1"/>
    <m/>
    <n v="1"/>
    <m/>
    <x v="0"/>
    <s v="Yes"/>
    <m/>
    <s v="(309) 655-2000"/>
    <x v="3"/>
  </r>
  <r>
    <x v="13"/>
    <x v="13"/>
    <x v="103"/>
    <s v="221 NE Glen Oak Ave"/>
    <s v="Peoria"/>
    <n v="61636"/>
    <n v="6432570"/>
    <s v="UnityPoint Health - Methodist Hospital"/>
    <x v="202"/>
    <m/>
    <x v="0"/>
    <m/>
    <m/>
    <m/>
    <s v="No"/>
    <m/>
    <n v="1"/>
    <m/>
    <m/>
    <x v="0"/>
    <s v="Yes"/>
    <m/>
    <s v="(309) 672-5522"/>
    <x v="3"/>
  </r>
  <r>
    <x v="13"/>
    <x v="13"/>
    <x v="104"/>
    <s v="801 Illini Dr"/>
    <s v="Silvis"/>
    <n v="61282"/>
    <n v="6431511"/>
    <s v="Genesis Medical Center, Silvis"/>
    <x v="203"/>
    <m/>
    <x v="0"/>
    <m/>
    <m/>
    <m/>
    <s v="No"/>
    <m/>
    <n v="1"/>
    <m/>
    <m/>
    <x v="0"/>
    <s v="Yes"/>
    <m/>
    <s v="(309) 281-4000"/>
    <x v="3"/>
  </r>
  <r>
    <x v="13"/>
    <x v="13"/>
    <x v="104"/>
    <s v="2701 17th St"/>
    <s v="Rock Island"/>
    <n v="61201"/>
    <n v="6430016"/>
    <s v="UnityPoint Health - Trinity Rock Island"/>
    <x v="172"/>
    <m/>
    <x v="0"/>
    <m/>
    <m/>
    <m/>
    <s v="No"/>
    <m/>
    <n v="1"/>
    <m/>
    <m/>
    <x v="0"/>
    <s v="Yes"/>
    <m/>
    <s v="(309) 779-5000"/>
    <x v="3"/>
  </r>
  <r>
    <x v="13"/>
    <x v="13"/>
    <x v="105"/>
    <s v="701 North 1st St"/>
    <s v="Springfield"/>
    <n v="62781"/>
    <n v="6432950"/>
    <s v="Memorial Medical Center (Regional Burn Center)"/>
    <x v="204"/>
    <n v="8"/>
    <x v="0"/>
    <m/>
    <n v="1"/>
    <m/>
    <s v="No"/>
    <n v="1"/>
    <m/>
    <m/>
    <m/>
    <x v="1"/>
    <s v="Yes"/>
    <s v="No"/>
    <s v="(217) 788-3000"/>
    <x v="3"/>
  </r>
  <r>
    <x v="13"/>
    <x v="13"/>
    <x v="105"/>
    <s v="800 E Carpenter St"/>
    <s v="Springfield"/>
    <n v="62769"/>
    <n v="6432980"/>
    <s v="St. John's Hospital/St. John's Children's Hospital_x0009_"/>
    <x v="205"/>
    <m/>
    <x v="0"/>
    <n v="1"/>
    <m/>
    <m/>
    <s v="No"/>
    <n v="1"/>
    <m/>
    <m/>
    <n v="1"/>
    <x v="0"/>
    <s v="Yes"/>
    <m/>
    <s v="(217) 544-6464"/>
    <x v="3"/>
  </r>
  <r>
    <x v="13"/>
    <x v="13"/>
    <x v="106"/>
    <s v="333 North Madison St"/>
    <s v="Joliet"/>
    <n v="60435"/>
    <n v="6431990"/>
    <s v="Presence St. Joseph Medical Center_x0009_"/>
    <x v="206"/>
    <m/>
    <x v="0"/>
    <m/>
    <m/>
    <m/>
    <s v="No"/>
    <m/>
    <n v="1"/>
    <m/>
    <m/>
    <x v="0"/>
    <s v="Yes"/>
    <m/>
    <s v="(815) 725-7133"/>
    <x v="3"/>
  </r>
  <r>
    <x v="13"/>
    <x v="13"/>
    <x v="106"/>
    <s v="1900 Silver Cross Blvd"/>
    <s v="New Lenox"/>
    <n v="60451"/>
    <n v="6432000"/>
    <s v="Silver Cross Hospital_x0009_"/>
    <x v="207"/>
    <m/>
    <x v="0"/>
    <m/>
    <m/>
    <m/>
    <s v="No"/>
    <m/>
    <n v="1"/>
    <m/>
    <m/>
    <x v="0"/>
    <s v="Yes"/>
    <m/>
    <s v="(815) 300-1100"/>
    <x v="3"/>
  </r>
  <r>
    <x v="13"/>
    <x v="13"/>
    <x v="106"/>
    <s v="500 Remington Blvd"/>
    <s v="Bolingbrook"/>
    <n v="60440"/>
    <n v="6430034"/>
    <s v="AMITA Health Adventist Medical Center Bolingbrook_x0009_"/>
    <x v="208"/>
    <m/>
    <x v="0"/>
    <m/>
    <m/>
    <m/>
    <s v="No"/>
    <m/>
    <n v="1"/>
    <m/>
    <m/>
    <x v="0"/>
    <s v="Yes"/>
    <m/>
    <s v="(630) 312-5000"/>
    <x v="3"/>
  </r>
  <r>
    <x v="13"/>
    <x v="13"/>
    <x v="107"/>
    <s v="5666 E State St"/>
    <s v="Rockford"/>
    <n v="61108"/>
    <n v="6432800"/>
    <s v="OSF Saint Anthony Medical Center (w/ Burn Unit)"/>
    <x v="22"/>
    <n v="8"/>
    <x v="0"/>
    <m/>
    <n v="1"/>
    <n v="1"/>
    <s v="Yes"/>
    <m/>
    <n v="1"/>
    <m/>
    <m/>
    <x v="1"/>
    <s v="Yes"/>
    <s v="No"/>
    <s v="(815) 226-2000"/>
    <x v="3"/>
  </r>
  <r>
    <x v="13"/>
    <x v="13"/>
    <x v="107"/>
    <s v="8201 E Riverside Blvd"/>
    <s v="Rockford"/>
    <n v="61114"/>
    <n v="6430484"/>
    <s v="Mercyhealth Javon Bea Hospital - Riverside Campus"/>
    <x v="11"/>
    <m/>
    <x v="0"/>
    <m/>
    <m/>
    <m/>
    <s v="No"/>
    <n v="1"/>
    <m/>
    <m/>
    <m/>
    <x v="0"/>
    <s v="Yes"/>
    <m/>
    <s v="(815) 971-7000"/>
    <x v="3"/>
  </r>
  <r>
    <x v="13"/>
    <x v="13"/>
    <x v="107"/>
    <s v="1401 E State St"/>
    <s v="Rockford"/>
    <n v="61104"/>
    <n v="6432810"/>
    <s v="SwedishAmerican - A Division of UW Health"/>
    <x v="112"/>
    <m/>
    <x v="0"/>
    <m/>
    <m/>
    <m/>
    <s v="No"/>
    <m/>
    <n v="1"/>
    <m/>
    <m/>
    <x v="0"/>
    <s v="Yes"/>
    <m/>
    <s v="(779) 696-4400"/>
    <x v="3"/>
  </r>
  <r>
    <x v="14"/>
    <x v="14"/>
    <x v="108"/>
    <s v="7950 West Jefferson Blvd"/>
    <s v="Fort Wayne"/>
    <n v="46804"/>
    <n v="6420420"/>
    <s v="Lutheran Hospital (Lutheran Hospital Burn Center)"/>
    <x v="209"/>
    <n v="8"/>
    <x v="0"/>
    <n v="1"/>
    <n v="1"/>
    <n v="1"/>
    <s v="Yes"/>
    <m/>
    <n v="1"/>
    <m/>
    <n v="1"/>
    <x v="1"/>
    <s v="Yes"/>
    <m/>
    <s v="(260) 435-7001"/>
    <x v="3"/>
  </r>
  <r>
    <x v="14"/>
    <x v="14"/>
    <x v="108"/>
    <s v="11109 Parkview Plaza Dr"/>
    <s v="Fort Wayne"/>
    <n v="46845"/>
    <n v="6429153"/>
    <s v="Parkview Regional Medical Center"/>
    <x v="210"/>
    <m/>
    <x v="0"/>
    <n v="1"/>
    <m/>
    <m/>
    <s v="Yes"/>
    <m/>
    <n v="1"/>
    <m/>
    <n v="1"/>
    <x v="0"/>
    <s v="Yes"/>
    <m/>
    <s v="(260) 266-1000"/>
    <x v="3"/>
  </r>
  <r>
    <x v="14"/>
    <x v="14"/>
    <x v="65"/>
    <s v="2001 West 86th St"/>
    <s v="Indianapolis"/>
    <n v="46260"/>
    <n v="6420715"/>
    <s v="Ascension St. Vincent Indianapolis Hospital/Peyton Manning Children's Hospital (Burn Center)"/>
    <x v="211"/>
    <n v="8"/>
    <x v="0"/>
    <n v="1"/>
    <n v="1"/>
    <n v="1"/>
    <s v="Yes"/>
    <n v="1"/>
    <m/>
    <n v="1"/>
    <m/>
    <x v="1"/>
    <s v="Yes"/>
    <m/>
    <s v="(317) 338-2345"/>
    <x v="3"/>
  </r>
  <r>
    <x v="14"/>
    <x v="14"/>
    <x v="65"/>
    <s v="720 Eskenazi Ave"/>
    <s v="Indianapolis"/>
    <n v="46202"/>
    <n v="6420620"/>
    <s v="Eskenazi Health (Richard M. Fairbanks Burn Center)"/>
    <x v="212"/>
    <n v="15"/>
    <x v="0"/>
    <m/>
    <n v="1"/>
    <m/>
    <s v="Yes"/>
    <n v="1"/>
    <m/>
    <m/>
    <m/>
    <x v="2"/>
    <s v="Yes"/>
    <m/>
    <s v="(317) 880-0000"/>
    <x v="3"/>
  </r>
  <r>
    <x v="14"/>
    <x v="14"/>
    <x v="65"/>
    <s v="1701 N Senate"/>
    <s v="Indianapolis"/>
    <n v="46206"/>
    <n v="6420660"/>
    <s v="Indiana University Health Methodist Hospital"/>
    <x v="213"/>
    <m/>
    <x v="0"/>
    <m/>
    <m/>
    <m/>
    <s v="Yes"/>
    <n v="1"/>
    <m/>
    <m/>
    <m/>
    <x v="0"/>
    <s v="Yes"/>
    <m/>
    <s v="(317) 962-2000"/>
    <x v="3"/>
  </r>
  <r>
    <x v="14"/>
    <x v="14"/>
    <x v="65"/>
    <s v="705 Riley Hospital Dr"/>
    <s v="Indianapolis"/>
    <n v="46202"/>
    <n v="6420632"/>
    <s v="Riley Hospital for Children at Indiana University Health (Burn Program at Riley IU Health)"/>
    <x v="160"/>
    <n v="10"/>
    <x v="1"/>
    <n v="1"/>
    <m/>
    <n v="1"/>
    <s v="Yes"/>
    <m/>
    <m/>
    <n v="1"/>
    <m/>
    <x v="2"/>
    <s v="Yes"/>
    <m/>
    <s v="(317) 274-5000"/>
    <x v="3"/>
  </r>
  <r>
    <x v="14"/>
    <x v="14"/>
    <x v="109"/>
    <s v="615 N Michigan St"/>
    <s v="South Bend"/>
    <n v="46601"/>
    <n v="6421290"/>
    <s v="Memorial Hospital of South Bend"/>
    <x v="214"/>
    <m/>
    <x v="0"/>
    <m/>
    <m/>
    <m/>
    <s v="Yes"/>
    <m/>
    <n v="1"/>
    <m/>
    <m/>
    <x v="0"/>
    <s v="Yes"/>
    <m/>
    <s v="(574) 647-1000"/>
    <x v="3"/>
  </r>
  <r>
    <x v="14"/>
    <x v="14"/>
    <x v="110"/>
    <s v="3700 Washington Ave"/>
    <s v="Evansville"/>
    <n v="47714"/>
    <n v="6420027"/>
    <s v="Ascension St. Vincent Evansville"/>
    <x v="178"/>
    <m/>
    <x v="0"/>
    <n v="1"/>
    <m/>
    <m/>
    <s v="Yes"/>
    <m/>
    <n v="1"/>
    <m/>
    <n v="1"/>
    <x v="0"/>
    <s v="Yes"/>
    <m/>
    <s v="(812) 485-4000"/>
    <x v="3"/>
  </r>
  <r>
    <x v="14"/>
    <x v="14"/>
    <x v="110"/>
    <s v="600 Mary St"/>
    <s v="Evansville"/>
    <n v="47747"/>
    <n v="6420320"/>
    <s v="Deaconess Midtown Hospital"/>
    <x v="215"/>
    <m/>
    <x v="0"/>
    <m/>
    <m/>
    <m/>
    <s v="Yes"/>
    <m/>
    <n v="1"/>
    <m/>
    <m/>
    <x v="0"/>
    <s v="Yes"/>
    <m/>
    <s v="(812) 450-5000"/>
    <x v="3"/>
  </r>
  <r>
    <x v="15"/>
    <x v="15"/>
    <x v="111"/>
    <s v="200 Hawkins Dr"/>
    <s v="Iowa City"/>
    <n v="52242"/>
    <n v="6620765"/>
    <s v="University of Iowa Hospitals and Clinics/Stead Family Children's Hospital (UI Burn Center)"/>
    <x v="185"/>
    <n v="17"/>
    <x v="0"/>
    <n v="1"/>
    <n v="1"/>
    <n v="1"/>
    <s v="Yes"/>
    <n v="1"/>
    <m/>
    <n v="1"/>
    <m/>
    <x v="2"/>
    <s v="Yes"/>
    <s v="No"/>
    <s v="(319) 356-1616"/>
    <x v="3"/>
  </r>
  <r>
    <x v="15"/>
    <x v="15"/>
    <x v="72"/>
    <s v="1200 Pleasant St"/>
    <s v="Des Moines"/>
    <n v="50309"/>
    <n v="6620420"/>
    <s v="UnityPoint Health - Iowa Methodist Medical Center/Blank Children's Hospital"/>
    <x v="34"/>
    <m/>
    <x v="0"/>
    <n v="1"/>
    <m/>
    <m/>
    <s v="Yes"/>
    <n v="1"/>
    <m/>
    <m/>
    <n v="1"/>
    <x v="0"/>
    <s v="Yes"/>
    <m/>
    <s v="(515) 241-6212"/>
    <x v="3"/>
  </r>
  <r>
    <x v="15"/>
    <x v="15"/>
    <x v="72"/>
    <s v="1111 6th Ave"/>
    <s v="Des Moines"/>
    <n v="50314"/>
    <n v="6620003"/>
    <s v="MercyOne Des Moines Medical Center"/>
    <x v="216"/>
    <m/>
    <x v="0"/>
    <n v="1"/>
    <m/>
    <m/>
    <s v="Yes"/>
    <m/>
    <n v="1"/>
    <m/>
    <n v="1"/>
    <x v="0"/>
    <s v="Yes"/>
    <m/>
    <s v="(515) 247-3121"/>
    <x v="3"/>
  </r>
  <r>
    <x v="15"/>
    <x v="15"/>
    <x v="112"/>
    <s v="801 5th St"/>
    <s v="Sioux City"/>
    <n v="51101"/>
    <n v="6621275"/>
    <s v="MercyOne Siouxland Medical Center"/>
    <x v="47"/>
    <m/>
    <x v="0"/>
    <m/>
    <m/>
    <m/>
    <s v="Yes"/>
    <m/>
    <n v="1"/>
    <m/>
    <m/>
    <x v="0"/>
    <s v="Yes"/>
    <m/>
    <s v="(712) 279-2010"/>
    <x v="3"/>
  </r>
  <r>
    <x v="16"/>
    <x v="16"/>
    <x v="111"/>
    <s v="10500 Quivira Rd"/>
    <s v="Overland Park"/>
    <n v="66215"/>
    <n v="6670775"/>
    <s v="Overland Park Regional Medical Center"/>
    <x v="217"/>
    <m/>
    <x v="0"/>
    <m/>
    <m/>
    <m/>
    <s v="Yes"/>
    <m/>
    <n v="1"/>
    <m/>
    <m/>
    <x v="0"/>
    <s v="Yes"/>
    <m/>
    <s v="(913) 541-5000"/>
    <x v="3"/>
  </r>
  <r>
    <x v="16"/>
    <x v="16"/>
    <x v="113"/>
    <s v="929 N St. Francis St"/>
    <s v="Wichita"/>
    <n v="67214"/>
    <n v="6671100"/>
    <s v="Ascension Via Christi St. Francis (Ascension Via Christi Regional Burn Center)"/>
    <x v="218"/>
    <n v="12"/>
    <x v="0"/>
    <m/>
    <n v="1"/>
    <n v="1"/>
    <s v="Yes"/>
    <n v="1"/>
    <m/>
    <m/>
    <m/>
    <x v="2"/>
    <s v="Yes"/>
    <m/>
    <s v="(316) 268-5000"/>
    <x v="3"/>
  </r>
  <r>
    <x v="16"/>
    <x v="16"/>
    <x v="113"/>
    <s v="550 N Hillside"/>
    <s v="Wichita"/>
    <n v="67214"/>
    <n v="6671170"/>
    <s v="Wesley Healthcare Center/Wesley Children's Hospital"/>
    <x v="219"/>
    <m/>
    <x v="0"/>
    <n v="1"/>
    <m/>
    <m/>
    <s v="Yes"/>
    <n v="1"/>
    <m/>
    <m/>
    <n v="1"/>
    <x v="0"/>
    <s v="Yes"/>
    <m/>
    <s v="(316) 962-2000"/>
    <x v="3"/>
  </r>
  <r>
    <x v="16"/>
    <x v="16"/>
    <x v="114"/>
    <s v="1500 SW 10th Ave"/>
    <s v="Topeka"/>
    <n v="66604"/>
    <n v="6671025"/>
    <s v="Stormont Vail Health"/>
    <x v="220"/>
    <m/>
    <x v="0"/>
    <m/>
    <m/>
    <m/>
    <s v="Yes"/>
    <m/>
    <n v="1"/>
    <m/>
    <m/>
    <x v="0"/>
    <s v="Yes"/>
    <m/>
    <s v="(785) 354-6000"/>
    <x v="3"/>
  </r>
  <r>
    <x v="16"/>
    <x v="16"/>
    <x v="115"/>
    <s v="4000 Cambridge St"/>
    <s v="Kansas City"/>
    <n v="66160"/>
    <n v="6670510"/>
    <s v="The University of Kansas Hospital (Burnett Burn Center)"/>
    <x v="221"/>
    <n v="16"/>
    <x v="0"/>
    <m/>
    <n v="1"/>
    <n v="1"/>
    <s v="Yes"/>
    <n v="1"/>
    <m/>
    <m/>
    <m/>
    <x v="2"/>
    <s v="Yes"/>
    <m/>
    <s v="(913) 588-1227"/>
    <x v="3"/>
  </r>
  <r>
    <x v="17"/>
    <x v="17"/>
    <x v="116"/>
    <s v="800 Rose St"/>
    <s v="Lexington"/>
    <n v="40536"/>
    <n v="6510455"/>
    <s v="University of Kentucky Albert B. Chandler Hospital "/>
    <x v="222"/>
    <m/>
    <x v="0"/>
    <n v="1"/>
    <m/>
    <m/>
    <s v="Yes"/>
    <n v="1"/>
    <m/>
    <n v="1"/>
    <m/>
    <x v="0"/>
    <s v="Yes"/>
    <m/>
    <s v="(859) 323-5000"/>
    <x v="1"/>
  </r>
  <r>
    <x v="17"/>
    <x v="17"/>
    <x v="2"/>
    <s v="231 East Chestnut St"/>
    <s v="Louisville"/>
    <n v="40202"/>
    <n v="6510540"/>
    <s v="Norton Children's Hospital"/>
    <x v="119"/>
    <m/>
    <x v="1"/>
    <n v="1"/>
    <m/>
    <m/>
    <s v="Yes"/>
    <m/>
    <m/>
    <n v="1"/>
    <m/>
    <x v="0"/>
    <s v="Yes"/>
    <m/>
    <s v="(502) 629-6000"/>
    <x v="1"/>
  </r>
  <r>
    <x v="17"/>
    <x v="17"/>
    <x v="2"/>
    <s v="530 South Jackson St"/>
    <s v="Louisville"/>
    <n v="40202"/>
    <n v="6510550"/>
    <s v="UL Hospital (University of Louisville Burn Center)"/>
    <x v="223"/>
    <n v="16"/>
    <x v="0"/>
    <m/>
    <n v="1"/>
    <m/>
    <s v="Yes"/>
    <n v="1"/>
    <m/>
    <m/>
    <m/>
    <x v="1"/>
    <s v="Yes"/>
    <m/>
    <s v="(502) 562-3000"/>
    <x v="1"/>
  </r>
  <r>
    <x v="17"/>
    <x v="17"/>
    <x v="117"/>
    <s v="911 Bypass Rd"/>
    <s v="Pikeville"/>
    <n v="41501"/>
    <n v="6510860"/>
    <s v="Pikeville Medical Center"/>
    <x v="224"/>
    <m/>
    <x v="0"/>
    <m/>
    <m/>
    <m/>
    <s v="Yes"/>
    <m/>
    <n v="1"/>
    <m/>
    <m/>
    <x v="0"/>
    <s v="Yes"/>
    <m/>
    <s v="(606) 430-3500"/>
    <x v="1"/>
  </r>
  <r>
    <x v="18"/>
    <x v="18"/>
    <x v="118"/>
    <s v="1541 Kings Hwy"/>
    <s v="Shreveport"/>
    <n v="71103"/>
    <n v="6720776"/>
    <s v="Ochsner LSU Health Shreveport (LSU Health Burn Center)"/>
    <x v="225"/>
    <n v="13"/>
    <x v="0"/>
    <m/>
    <n v="1"/>
    <m/>
    <s v="Yes"/>
    <n v="1"/>
    <m/>
    <m/>
    <m/>
    <x v="1"/>
    <s v="Yes"/>
    <m/>
    <s v="(318) 626-0000"/>
    <x v="1"/>
  </r>
  <r>
    <x v="18"/>
    <x v="18"/>
    <x v="119"/>
    <s v="5000 Hennessy Blvd"/>
    <s v="Baton Rouge"/>
    <n v="70808"/>
    <n v="6720028"/>
    <s v="Our Lady of the Lake Regional Medical Center"/>
    <x v="226"/>
    <m/>
    <x v="0"/>
    <m/>
    <m/>
    <m/>
    <s v="Yes"/>
    <m/>
    <n v="1"/>
    <m/>
    <m/>
    <x v="0"/>
    <s v="Yes"/>
    <m/>
    <s v="(225) 765-6565"/>
    <x v="1"/>
  </r>
  <r>
    <x v="18"/>
    <x v="18"/>
    <x v="119"/>
    <s v="8585 Picardy Ave"/>
    <s v="Baton Rouge"/>
    <n v="70809"/>
    <n v="6720042"/>
    <s v="Baton Rouge General Regional Burn Center"/>
    <x v="227"/>
    <n v="8"/>
    <x v="1"/>
    <m/>
    <n v="1"/>
    <m/>
    <m/>
    <m/>
    <m/>
    <m/>
    <m/>
    <x v="2"/>
    <m/>
    <m/>
    <s v="(225) 763-4000"/>
    <x v="1"/>
  </r>
  <r>
    <x v="18"/>
    <x v="18"/>
    <x v="120"/>
    <s v="1214 Coolidge Blvd"/>
    <s v="Lafayette"/>
    <n v="70503"/>
    <n v="6720340"/>
    <s v="Ochsner Lafayette General Medical Center"/>
    <x v="84"/>
    <m/>
    <x v="0"/>
    <m/>
    <m/>
    <m/>
    <s v="Yes"/>
    <m/>
    <n v="1"/>
    <m/>
    <m/>
    <x v="0"/>
    <s v="Yes"/>
    <m/>
    <s v="(337) 289-7991"/>
    <x v="1"/>
  </r>
  <r>
    <x v="18"/>
    <x v="18"/>
    <x v="120"/>
    <s v="4801 Ambassador Caffery Pkwy"/>
    <s v="Lafayette"/>
    <n v="70508"/>
    <n v="6720343"/>
    <s v="Grossman Burn Center at Our Lady of Lourdes Regional Medical Center"/>
    <x v="228"/>
    <n v="6"/>
    <x v="1"/>
    <m/>
    <n v="1"/>
    <n v="1"/>
    <m/>
    <m/>
    <m/>
    <m/>
    <m/>
    <x v="1"/>
    <m/>
    <m/>
    <s v="(337) 470-2603"/>
    <x v="1"/>
  </r>
  <r>
    <x v="18"/>
    <x v="18"/>
    <x v="121"/>
    <s v="2000 Canal St"/>
    <s v="New Orleans"/>
    <n v="70112"/>
    <m/>
    <s v="University Medical Center New Orleans (UMC Burn Center)"/>
    <x v="229"/>
    <n v="20"/>
    <x v="0"/>
    <m/>
    <n v="1"/>
    <m/>
    <s v="Yes"/>
    <n v="1"/>
    <m/>
    <m/>
    <m/>
    <x v="2"/>
    <s v="Yes"/>
    <m/>
    <s v="(504) 702-3000"/>
    <x v="1"/>
  </r>
  <r>
    <x v="18"/>
    <x v="18"/>
    <x v="122"/>
    <s v="211 Fourth St"/>
    <s v="Alexandria"/>
    <n v="71301"/>
    <n v="6720020"/>
    <s v="Rapides Regional Medical Center - Alexandria"/>
    <x v="230"/>
    <m/>
    <x v="0"/>
    <m/>
    <m/>
    <m/>
    <s v="Yes"/>
    <m/>
    <n v="1"/>
    <m/>
    <m/>
    <x v="0"/>
    <s v="Yes"/>
    <m/>
    <s v="(318) 769-3000"/>
    <x v="1"/>
  </r>
  <r>
    <x v="18"/>
    <x v="18"/>
    <x v="123"/>
    <s v="95 Judge Tanner Blvd"/>
    <s v="Covington"/>
    <n v="70433"/>
    <n v="6720180"/>
    <s v="Lakeview Regional Medical Center"/>
    <x v="231"/>
    <m/>
    <x v="0"/>
    <m/>
    <m/>
    <m/>
    <s v="Yes"/>
    <m/>
    <n v="1"/>
    <m/>
    <m/>
    <x v="0"/>
    <s v="Yes"/>
    <m/>
    <s v="(985) 867-3800"/>
    <x v="1"/>
  </r>
  <r>
    <x v="18"/>
    <x v="18"/>
    <x v="124"/>
    <s v="15790 Paul Vega MD Dr"/>
    <s v="Hammond"/>
    <n v="70403"/>
    <n v="6720254"/>
    <s v="North Oaks Medical Center"/>
    <x v="232"/>
    <m/>
    <x v="0"/>
    <m/>
    <m/>
    <m/>
    <s v="Yes"/>
    <m/>
    <n v="1"/>
    <m/>
    <m/>
    <x v="0"/>
    <s v="Yes"/>
    <m/>
    <s v="(985) 345-2700"/>
    <x v="1"/>
  </r>
  <r>
    <x v="19"/>
    <x v="19"/>
    <x v="125"/>
    <s v="22 Bramhall St"/>
    <s v="Portland"/>
    <s v="04102"/>
    <n v="6110430"/>
    <s v="Maine Medical Center (Maine Medical Center Burn Unit)"/>
    <x v="164"/>
    <n v="6"/>
    <x v="0"/>
    <m/>
    <n v="1"/>
    <m/>
    <s v="Yes"/>
    <n v="1"/>
    <m/>
    <m/>
    <m/>
    <x v="1"/>
    <s v="Yes"/>
    <s v="No"/>
    <s v="(207) 662-0111"/>
    <x v="2"/>
  </r>
  <r>
    <x v="19"/>
    <x v="19"/>
    <x v="126"/>
    <s v="489 State St"/>
    <s v="Bangor"/>
    <s v="04401"/>
    <n v="6110050"/>
    <s v="Northern Light Eastern Maine Medical Center"/>
    <x v="233"/>
    <m/>
    <x v="0"/>
    <m/>
    <m/>
    <m/>
    <s v="Yes"/>
    <m/>
    <n v="1"/>
    <m/>
    <m/>
    <x v="0"/>
    <s v="Yes"/>
    <m/>
    <s v="(207) 973-7000"/>
    <x v="2"/>
  </r>
  <r>
    <x v="20"/>
    <x v="20"/>
    <x v="127"/>
    <s v="600 N Wolfe St"/>
    <s v="Baltimore"/>
    <n v="21287"/>
    <n v="6320180"/>
    <s v="Johns Hopkins Hospital (Johns Hopkins Pediatric Burn Center)"/>
    <x v="234"/>
    <m/>
    <x v="0"/>
    <n v="1"/>
    <m/>
    <n v="1"/>
    <s v="No"/>
    <n v="1"/>
    <m/>
    <n v="1"/>
    <m/>
    <x v="2"/>
    <s v="Yes"/>
    <s v="Yes"/>
    <s v="(410) 955-5000"/>
    <x v="1"/>
  </r>
  <r>
    <x v="20"/>
    <x v="20"/>
    <x v="127"/>
    <s v="4940 Eastern Ave"/>
    <s v="Baltimore"/>
    <n v="21224"/>
    <n v="6320050"/>
    <s v="Johns Hopkins Bayview Medical Center (Johns Hopkins Adult Burn Center)"/>
    <x v="32"/>
    <n v="20"/>
    <x v="0"/>
    <m/>
    <n v="1"/>
    <m/>
    <s v="No"/>
    <m/>
    <n v="1"/>
    <m/>
    <m/>
    <x v="2"/>
    <s v="Yes"/>
    <s v="Yes"/>
    <s v="(410) 550-0100"/>
    <x v="1"/>
  </r>
  <r>
    <x v="20"/>
    <x v="20"/>
    <x v="127"/>
    <s v="2401 W Belvedere Ave"/>
    <s v="Baltimore"/>
    <n v="21215"/>
    <n v="6320280"/>
    <s v="Sinai Hospital of Baltimore"/>
    <x v="235"/>
    <m/>
    <x v="0"/>
    <m/>
    <m/>
    <m/>
    <s v="No"/>
    <m/>
    <n v="1"/>
    <m/>
    <m/>
    <x v="0"/>
    <s v="Yes"/>
    <m/>
    <s v="(410) 601-9000"/>
    <x v="1"/>
  </r>
  <r>
    <x v="20"/>
    <x v="20"/>
    <x v="5"/>
    <s v="8901 Rockville Pike"/>
    <s v="Bethesda"/>
    <n v="20889"/>
    <n v="6320360"/>
    <s v="Walter Reed National Military Medical Center"/>
    <x v="236"/>
    <m/>
    <x v="0"/>
    <m/>
    <m/>
    <m/>
    <s v="Yes "/>
    <m/>
    <n v="1"/>
    <m/>
    <m/>
    <x v="0"/>
    <s v="No"/>
    <m/>
    <s v="(301) 295-4000"/>
    <x v="1"/>
  </r>
  <r>
    <x v="20"/>
    <x v="20"/>
    <x v="5"/>
    <s v="8600 Old Georgetown Rd"/>
    <s v="Bethesda"/>
    <n v="20814"/>
    <n v="6320350"/>
    <s v="Suburban Hospital"/>
    <x v="237"/>
    <m/>
    <x v="0"/>
    <m/>
    <m/>
    <m/>
    <s v="No"/>
    <m/>
    <n v="1"/>
    <m/>
    <m/>
    <x v="0"/>
    <s v="Yes"/>
    <m/>
    <s v="(301) 896-3100"/>
    <x v="1"/>
  </r>
  <r>
    <x v="20"/>
    <x v="20"/>
    <x v="128"/>
    <s v="3001 Hospital Drive"/>
    <s v="Cheverly"/>
    <n v="20785"/>
    <n v="6320610"/>
    <s v="University of Maryland Capital Region Medical Center"/>
    <x v="238"/>
    <m/>
    <x v="0"/>
    <m/>
    <m/>
    <m/>
    <s v="No"/>
    <m/>
    <n v="1"/>
    <m/>
    <m/>
    <x v="0"/>
    <s v="Yes"/>
    <m/>
    <s v="(240) 677-1000"/>
    <x v="1"/>
  </r>
  <r>
    <x v="21"/>
    <x v="21"/>
    <x v="129"/>
    <s v="101 Page St"/>
    <s v="New Bedford"/>
    <s v="02740"/>
    <n v="6141435"/>
    <s v="St. Luke's Hospital"/>
    <x v="154"/>
    <m/>
    <x v="0"/>
    <m/>
    <m/>
    <m/>
    <s v="Yes"/>
    <m/>
    <n v="1"/>
    <m/>
    <m/>
    <x v="0"/>
    <s v="Yes"/>
    <m/>
    <s v="(508) 997-1515"/>
    <x v="2"/>
  </r>
  <r>
    <x v="21"/>
    <x v="21"/>
    <x v="130"/>
    <s v="759 Chestnut St"/>
    <s v="Springfield"/>
    <s v="01199"/>
    <n v="6141955"/>
    <s v="Baystate Medical Center"/>
    <x v="124"/>
    <m/>
    <x v="0"/>
    <n v="1"/>
    <m/>
    <m/>
    <s v="Yes"/>
    <n v="1"/>
    <m/>
    <m/>
    <n v="1"/>
    <x v="0"/>
    <s v="Yes"/>
    <m/>
    <s v="(413) 794-0000"/>
    <x v="2"/>
  </r>
  <r>
    <x v="21"/>
    <x v="21"/>
    <x v="131"/>
    <s v="41 Mall Rd"/>
    <s v="Burlington"/>
    <s v="01805"/>
    <n v="6140690"/>
    <s v="Lahey Hospital &amp; Medical Center, Burlington"/>
    <x v="209"/>
    <m/>
    <x v="0"/>
    <m/>
    <m/>
    <m/>
    <s v="Yes"/>
    <n v="1"/>
    <m/>
    <m/>
    <m/>
    <x v="0"/>
    <s v="Yes"/>
    <m/>
    <s v="(781) 744-5100"/>
    <x v="2"/>
  </r>
  <r>
    <x v="21"/>
    <x v="21"/>
    <x v="132"/>
    <s v="55 Fogg Rd"/>
    <s v="South Weymouth"/>
    <s v="02190"/>
    <n v="6141900"/>
    <s v="South Shore Hospital"/>
    <x v="239"/>
    <m/>
    <x v="0"/>
    <m/>
    <m/>
    <m/>
    <s v="Yes"/>
    <m/>
    <n v="1"/>
    <m/>
    <m/>
    <x v="0"/>
    <s v="Yes"/>
    <m/>
    <s v="(781) 624-8000"/>
    <x v="2"/>
  </r>
  <r>
    <x v="21"/>
    <x v="21"/>
    <x v="133"/>
    <s v="330 Brookline Ave"/>
    <s v="Boston"/>
    <s v="02215"/>
    <n v="6140013"/>
    <s v="Beth Israel Deaconess Medical Center"/>
    <x v="240"/>
    <m/>
    <x v="0"/>
    <m/>
    <m/>
    <m/>
    <s v="Yes"/>
    <n v="1"/>
    <m/>
    <m/>
    <m/>
    <x v="0"/>
    <s v="Yes"/>
    <m/>
    <s v="(617) 667-7000"/>
    <x v="2"/>
  </r>
  <r>
    <x v="21"/>
    <x v="21"/>
    <x v="133"/>
    <s v="300 Longwood Ave"/>
    <s v="Boston"/>
    <s v="02115"/>
    <n v="6140270"/>
    <s v="Boston Children's Hospital"/>
    <x v="241"/>
    <m/>
    <x v="1"/>
    <n v="1"/>
    <m/>
    <m/>
    <s v="Yes"/>
    <m/>
    <m/>
    <n v="1"/>
    <m/>
    <x v="0"/>
    <s v="Yes"/>
    <m/>
    <s v="(617) 355-6000"/>
    <x v="2"/>
  </r>
  <r>
    <x v="21"/>
    <x v="21"/>
    <x v="133"/>
    <s v="1 Boston Medical Center Pl"/>
    <s v="Boston"/>
    <s v="02118"/>
    <n v="6140010"/>
    <s v="Boston Medical Center"/>
    <x v="122"/>
    <m/>
    <x v="0"/>
    <n v="1"/>
    <m/>
    <m/>
    <s v="Yes"/>
    <n v="1"/>
    <m/>
    <m/>
    <n v="1"/>
    <x v="0"/>
    <s v="Yes"/>
    <m/>
    <s v="(617) 638-8000"/>
    <x v="2"/>
  </r>
  <r>
    <x v="21"/>
    <x v="21"/>
    <x v="133"/>
    <s v="75 Francis St"/>
    <s v="Boston"/>
    <s v="02115"/>
    <n v="6140215"/>
    <s v="Brigham and Women's Hospital (Burn Center)"/>
    <x v="242"/>
    <n v="15"/>
    <x v="0"/>
    <m/>
    <n v="1"/>
    <m/>
    <s v="Yes"/>
    <n v="1"/>
    <m/>
    <m/>
    <m/>
    <x v="2"/>
    <s v="Yes"/>
    <m/>
    <s v="(617) 732-5500"/>
    <x v="2"/>
  </r>
  <r>
    <x v="21"/>
    <x v="21"/>
    <x v="133"/>
    <s v="55 Fruit St"/>
    <s v="Boston"/>
    <s v="02114"/>
    <n v="6140430"/>
    <s v="Massachusetts General Hospital (Sumner M. Redstone Burn Center)"/>
    <x v="243"/>
    <n v="22"/>
    <x v="0"/>
    <n v="1"/>
    <n v="1"/>
    <m/>
    <s v="Yes"/>
    <n v="1"/>
    <m/>
    <n v="1"/>
    <m/>
    <x v="2"/>
    <s v="Yes"/>
    <m/>
    <s v="(617) 726-2000"/>
    <x v="2"/>
  </r>
  <r>
    <x v="21"/>
    <x v="21"/>
    <x v="133"/>
    <s v="800 Washington St"/>
    <s v="Boston"/>
    <s v="02111"/>
    <n v="6140465"/>
    <s v="Tufts Medical Center"/>
    <x v="241"/>
    <m/>
    <x v="0"/>
    <n v="1"/>
    <m/>
    <m/>
    <s v="Yes"/>
    <n v="1"/>
    <m/>
    <n v="1"/>
    <m/>
    <x v="0"/>
    <s v="Yes"/>
    <m/>
    <s v="(617) 636-5000"/>
    <x v="2"/>
  </r>
  <r>
    <x v="21"/>
    <x v="21"/>
    <x v="133"/>
    <s v="51 Blossom St"/>
    <s v="Boston"/>
    <s v="02114"/>
    <n v="6140581"/>
    <s v="Shriners Burn Center at Shriners Hospitals for Children-Boston"/>
    <x v="244"/>
    <n v="15"/>
    <x v="1"/>
    <m/>
    <m/>
    <n v="1"/>
    <m/>
    <m/>
    <m/>
    <m/>
    <m/>
    <x v="2"/>
    <m/>
    <m/>
    <s v="(617) 722-3000"/>
    <x v="2"/>
  </r>
  <r>
    <x v="22"/>
    <x v="22"/>
    <x v="134"/>
    <s v="416 Connable Ave"/>
    <s v="Petoskey"/>
    <n v="49770"/>
    <n v="6442035"/>
    <s v="McLaren Northern Michigan"/>
    <x v="121"/>
    <m/>
    <x v="0"/>
    <m/>
    <m/>
    <m/>
    <s v="Yes"/>
    <m/>
    <n v="1"/>
    <m/>
    <m/>
    <x v="0"/>
    <s v="Yes"/>
    <m/>
    <s v="(231) 627-1368"/>
    <x v="3"/>
  </r>
  <r>
    <x v="22"/>
    <x v="22"/>
    <x v="135"/>
    <s v="1 Genesys Pkwy"/>
    <s v="Grand Blanc"/>
    <n v="48439"/>
    <n v="6440018"/>
    <s v="Ascension Genesys Hospital"/>
    <x v="245"/>
    <m/>
    <x v="0"/>
    <m/>
    <m/>
    <m/>
    <s v="Yes"/>
    <m/>
    <n v="1"/>
    <m/>
    <m/>
    <x v="0"/>
    <s v="Yes"/>
    <m/>
    <s v="(810) 606-5000"/>
    <x v="3"/>
  </r>
  <r>
    <x v="22"/>
    <x v="22"/>
    <x v="135"/>
    <s v="1 Hurley Plz"/>
    <s v="Flint"/>
    <n v="48503"/>
    <n v="6441030"/>
    <s v="Hurley Medical Center/Hurley Children's Hospital (Hurley Medical Center Regional Burn Center)"/>
    <x v="246"/>
    <n v="15"/>
    <x v="0"/>
    <n v="1"/>
    <n v="1"/>
    <m/>
    <s v="Yes"/>
    <n v="1"/>
    <m/>
    <m/>
    <n v="1"/>
    <x v="1"/>
    <s v="Yes"/>
    <s v="Yes"/>
    <s v="(810) 262-9000"/>
    <x v="3"/>
  </r>
  <r>
    <x v="22"/>
    <x v="22"/>
    <x v="136"/>
    <s v="1105 Sixth St"/>
    <s v="Traverse City"/>
    <n v="49684"/>
    <n v="6440013"/>
    <s v="Munson Medical Center"/>
    <x v="247"/>
    <m/>
    <x v="0"/>
    <m/>
    <m/>
    <m/>
    <s v="Yes"/>
    <m/>
    <n v="1"/>
    <m/>
    <m/>
    <x v="0"/>
    <s v="Yes"/>
    <m/>
    <s v="(231) 935-5000"/>
    <x v="3"/>
  </r>
  <r>
    <x v="22"/>
    <x v="22"/>
    <x v="137"/>
    <s v="1215 E Michigan Ave"/>
    <s v="Lansing"/>
    <n v="48909"/>
    <n v="6441595"/>
    <s v="Sparrow Hospital"/>
    <x v="248"/>
    <m/>
    <x v="0"/>
    <m/>
    <m/>
    <m/>
    <s v="Yes"/>
    <n v="1"/>
    <m/>
    <m/>
    <m/>
    <x v="0"/>
    <s v="Yes"/>
    <m/>
    <s v="(517) 364-1000"/>
    <x v="3"/>
  </r>
  <r>
    <x v="22"/>
    <x v="22"/>
    <x v="95"/>
    <s v="205 N East Ave"/>
    <s v="Jackson"/>
    <n v="49201"/>
    <n v="6441500"/>
    <s v="Henry Ford Allegiance Health"/>
    <x v="249"/>
    <m/>
    <x v="0"/>
    <m/>
    <m/>
    <m/>
    <s v="Yes"/>
    <m/>
    <n v="1"/>
    <m/>
    <m/>
    <x v="0"/>
    <s v="Yes"/>
    <m/>
    <s v="(517) 205-4800"/>
    <x v="3"/>
  </r>
  <r>
    <x v="22"/>
    <x v="22"/>
    <x v="138"/>
    <s v="1521 Gull Rd"/>
    <s v="Kalamazoo"/>
    <n v="49048"/>
    <n v="6440017"/>
    <s v="Ascension Borgess Hospital"/>
    <x v="250"/>
    <m/>
    <x v="0"/>
    <m/>
    <m/>
    <m/>
    <s v="Yes"/>
    <m/>
    <n v="1"/>
    <m/>
    <m/>
    <x v="0"/>
    <s v="Yes"/>
    <m/>
    <s v="(269) 226-7000"/>
    <x v="3"/>
  </r>
  <r>
    <x v="22"/>
    <x v="22"/>
    <x v="138"/>
    <s v="601 John St"/>
    <s v="Kalamazoo"/>
    <n v="49007"/>
    <n v="6441550"/>
    <s v="Bronson Methodist Hospital (Bronson Methodist Hospital Burn Center)"/>
    <x v="251"/>
    <n v="8"/>
    <x v="0"/>
    <m/>
    <n v="1"/>
    <m/>
    <s v="Yes"/>
    <n v="1"/>
    <m/>
    <m/>
    <m/>
    <x v="1"/>
    <s v="Yes"/>
    <s v="Yes"/>
    <s v="(269) 341-7654"/>
    <x v="3"/>
  </r>
  <r>
    <x v="22"/>
    <x v="22"/>
    <x v="139"/>
    <s v="200 Jefferson Ave"/>
    <s v="Grand Rapids"/>
    <n v="49503"/>
    <n v="6441210"/>
    <s v="Mercy Health Saint Mary's"/>
    <x v="252"/>
    <m/>
    <x v="0"/>
    <m/>
    <m/>
    <m/>
    <s v="Yes"/>
    <m/>
    <n v="1"/>
    <m/>
    <m/>
    <x v="0"/>
    <s v="Yes"/>
    <m/>
    <s v="(616) 685-5000"/>
    <x v="3"/>
  </r>
  <r>
    <x v="22"/>
    <x v="22"/>
    <x v="139"/>
    <s v="100 Michigan Street NE"/>
    <s v="Grand Rapids"/>
    <n v="49503"/>
    <n v="6440021"/>
    <s v="Spectrum Health - Butterworth Hospital/Helen DeVos Children's Hospital (Spectrum Health Regional Burn Center)"/>
    <x v="253"/>
    <n v="8"/>
    <x v="0"/>
    <n v="1"/>
    <n v="1"/>
    <n v="1"/>
    <s v="Yes"/>
    <n v="1"/>
    <m/>
    <n v="1"/>
    <m/>
    <x v="1"/>
    <s v="Yes"/>
    <s v="Yes"/>
    <s v="(866) 989-7999"/>
    <x v="3"/>
  </r>
  <r>
    <x v="22"/>
    <x v="22"/>
    <x v="139"/>
    <s v="5900 Byron Center Rd"/>
    <s v="Wyoming"/>
    <n v="49519"/>
    <n v="6441231"/>
    <s v="Metro Health - University of Michigan Health"/>
    <x v="51"/>
    <m/>
    <x v="0"/>
    <m/>
    <m/>
    <m/>
    <s v="Yes"/>
    <m/>
    <n v="1"/>
    <m/>
    <m/>
    <x v="0"/>
    <s v="Yes"/>
    <m/>
    <s v="(616) 252-7200"/>
    <x v="3"/>
  </r>
  <r>
    <x v="22"/>
    <x v="22"/>
    <x v="140"/>
    <s v="1375 N Main St"/>
    <s v="Lapeer"/>
    <n v="48446"/>
    <n v="6441640"/>
    <s v="McLaren Lapeer Region"/>
    <x v="254"/>
    <m/>
    <x v="0"/>
    <m/>
    <m/>
    <m/>
    <s v="Yes"/>
    <m/>
    <n v="1"/>
    <m/>
    <m/>
    <x v="0"/>
    <s v="Yes"/>
    <m/>
    <s v="(810) 667-5500"/>
    <x v="3"/>
  </r>
  <r>
    <x v="22"/>
    <x v="22"/>
    <x v="141"/>
    <s v="15855 Nineteen Mile Rd"/>
    <s v="Clinton Township"/>
    <n v="48038"/>
    <n v="6441830"/>
    <s v="Henry Ford Macomb Hospital"/>
    <x v="255"/>
    <m/>
    <x v="0"/>
    <m/>
    <m/>
    <m/>
    <s v="Yes"/>
    <m/>
    <n v="1"/>
    <m/>
    <m/>
    <x v="0"/>
    <s v="Yes"/>
    <m/>
    <s v="(586) 263-2300"/>
    <x v="3"/>
  </r>
  <r>
    <x v="22"/>
    <x v="22"/>
    <x v="141"/>
    <s v="1000 Harrington St"/>
    <s v="Mount Clemens"/>
    <n v="48043"/>
    <n v="6441847"/>
    <s v="McLaren Macomb Hospital"/>
    <x v="67"/>
    <m/>
    <x v="0"/>
    <m/>
    <m/>
    <m/>
    <s v="Yes"/>
    <m/>
    <n v="1"/>
    <m/>
    <m/>
    <x v="0"/>
    <s v="Yes"/>
    <m/>
    <s v="(586) 493-8000"/>
    <x v="3"/>
  </r>
  <r>
    <x v="22"/>
    <x v="22"/>
    <x v="142"/>
    <s v="580 W College Avenue "/>
    <s v="Marquette"/>
    <n v="49855"/>
    <n v="6441720"/>
    <s v="UP Health System-Marquette"/>
    <x v="50"/>
    <m/>
    <x v="0"/>
    <m/>
    <m/>
    <m/>
    <s v="Yes"/>
    <m/>
    <n v="1"/>
    <m/>
    <m/>
    <x v="0"/>
    <s v="Yes"/>
    <m/>
    <s v="(906) 449-3000"/>
    <x v="3"/>
  </r>
  <r>
    <x v="22"/>
    <x v="22"/>
    <x v="143"/>
    <s v="4000 Wellness Dr"/>
    <s v="Midland"/>
    <n v="48670"/>
    <n v="6441785"/>
    <s v="MidMichigan Medical Center-Midland"/>
    <x v="256"/>
    <m/>
    <x v="0"/>
    <m/>
    <m/>
    <m/>
    <s v="Yes"/>
    <m/>
    <n v="1"/>
    <m/>
    <m/>
    <x v="0"/>
    <s v="Yes"/>
    <m/>
    <s v="(989) 839-3000"/>
    <x v="3"/>
  </r>
  <r>
    <x v="22"/>
    <x v="22"/>
    <x v="144"/>
    <s v="1700 Clinton St"/>
    <s v="Muskegon"/>
    <n v="49444"/>
    <n v="6440024"/>
    <s v="Mercy Health Muskegon"/>
    <x v="257"/>
    <m/>
    <x v="0"/>
    <m/>
    <m/>
    <m/>
    <s v="Yes"/>
    <m/>
    <n v="1"/>
    <m/>
    <m/>
    <x v="0"/>
    <s v="Yes"/>
    <m/>
    <s v="(231) 726-3511"/>
    <x v="3"/>
  </r>
  <r>
    <x v="22"/>
    <x v="22"/>
    <x v="145"/>
    <s v="16001 W Nine Mile Rd"/>
    <s v="Southfield"/>
    <n v="48075"/>
    <n v="6440780"/>
    <s v="Ascension Providence Hospital, Southfield Campus"/>
    <x v="152"/>
    <m/>
    <x v="0"/>
    <m/>
    <m/>
    <m/>
    <s v="Yes"/>
    <m/>
    <n v="1"/>
    <m/>
    <m/>
    <x v="0"/>
    <s v="Yes"/>
    <m/>
    <s v="(248) 849-3000"/>
    <x v="3"/>
  </r>
  <r>
    <x v="22"/>
    <x v="22"/>
    <x v="145"/>
    <s v="47601 Grand River Ave"/>
    <s v="Novi"/>
    <n v="48374"/>
    <n v="6440048"/>
    <s v="Providence Park Hospital, Novi Campus"/>
    <x v="47"/>
    <m/>
    <x v="0"/>
    <m/>
    <m/>
    <m/>
    <s v="Yes"/>
    <m/>
    <n v="1"/>
    <m/>
    <m/>
    <x v="0"/>
    <s v="Yes"/>
    <m/>
    <s v="248) 465-4100"/>
    <x v="3"/>
  </r>
  <r>
    <x v="22"/>
    <x v="22"/>
    <x v="145"/>
    <s v="44201 Dequindre Rd"/>
    <s v="Troy"/>
    <n v="48085"/>
    <n v="6442463"/>
    <s v="Beaumont Hospital - Troy"/>
    <x v="258"/>
    <m/>
    <x v="0"/>
    <m/>
    <m/>
    <m/>
    <s v="Yes"/>
    <m/>
    <n v="1"/>
    <m/>
    <m/>
    <x v="0"/>
    <s v="Yes"/>
    <m/>
    <s v="(248) 964-5000"/>
    <x v="3"/>
  </r>
  <r>
    <x v="22"/>
    <x v="22"/>
    <x v="145"/>
    <s v="3601 W 13 Mile Rd"/>
    <s v="Royal Oak"/>
    <n v="48073"/>
    <n v="6442245"/>
    <s v="Beaumont Hospital - Royal Oak"/>
    <x v="259"/>
    <m/>
    <x v="0"/>
    <n v="1"/>
    <m/>
    <m/>
    <s v="Yes"/>
    <n v="1"/>
    <m/>
    <m/>
    <n v="1"/>
    <x v="0"/>
    <s v="Yes"/>
    <m/>
    <s v="(248) 898-5000"/>
    <x v="3"/>
  </r>
  <r>
    <x v="22"/>
    <x v="22"/>
    <x v="145"/>
    <s v="28050 Grand River Ave"/>
    <s v="Farmington Hills"/>
    <n v="48336"/>
    <n v="6441011"/>
    <s v="Beaumont Hospital - Farmington Hills"/>
    <x v="232"/>
    <m/>
    <x v="0"/>
    <m/>
    <m/>
    <m/>
    <s v="Yes"/>
    <m/>
    <n v="1"/>
    <m/>
    <m/>
    <x v="0"/>
    <s v="Yes"/>
    <m/>
    <s v="(947) 521-8000"/>
    <x v="3"/>
  </r>
  <r>
    <x v="22"/>
    <x v="22"/>
    <x v="145"/>
    <s v="50 N Perry St"/>
    <s v="Pontiac"/>
    <n v="48342"/>
    <n v="6442148"/>
    <s v="McLaren Oakland"/>
    <x v="44"/>
    <m/>
    <x v="0"/>
    <m/>
    <m/>
    <m/>
    <s v="Yes"/>
    <m/>
    <n v="1"/>
    <m/>
    <m/>
    <x v="0"/>
    <s v="Yes"/>
    <m/>
    <s v="(248) 338-5000"/>
    <x v="3"/>
  </r>
  <r>
    <x v="22"/>
    <x v="22"/>
    <x v="145"/>
    <s v="44405 Woodward Ave"/>
    <s v="Pontiac"/>
    <n v="48341"/>
    <n v="6442140"/>
    <s v="St. Joseph Mercy Oakland"/>
    <x v="260"/>
    <m/>
    <x v="0"/>
    <m/>
    <m/>
    <m/>
    <s v="Yes"/>
    <m/>
    <n v="1"/>
    <m/>
    <m/>
    <x v="0"/>
    <s v="Yes"/>
    <m/>
    <s v="(248) 858-3000"/>
    <x v="3"/>
  </r>
  <r>
    <x v="22"/>
    <x v="22"/>
    <x v="146"/>
    <s v="800 S Washington Ave"/>
    <s v="Saginaw "/>
    <n v="48601"/>
    <n v="6442290"/>
    <s v="Ascension St. Mary's of Michigan"/>
    <x v="74"/>
    <m/>
    <x v="0"/>
    <m/>
    <m/>
    <m/>
    <s v="Yes"/>
    <m/>
    <n v="1"/>
    <m/>
    <m/>
    <x v="0"/>
    <s v="Yes"/>
    <m/>
    <s v="(989) 907-8000"/>
    <x v="3"/>
  </r>
  <r>
    <x v="22"/>
    <x v="22"/>
    <x v="146"/>
    <s v="1447 N Harrison"/>
    <s v="Saginaw "/>
    <n v="48602"/>
    <n v="6440023"/>
    <s v="Covenant HealthCare"/>
    <x v="261"/>
    <m/>
    <x v="0"/>
    <n v="1"/>
    <m/>
    <m/>
    <s v="Yes"/>
    <m/>
    <n v="1"/>
    <m/>
    <n v="1"/>
    <x v="0"/>
    <s v="Yes"/>
    <m/>
    <s v="(989) 583-7000"/>
    <x v="3"/>
  </r>
  <r>
    <x v="22"/>
    <x v="22"/>
    <x v="147"/>
    <s v="5301 Mcauley Dr"/>
    <s v="Ypsilanti"/>
    <n v="48197"/>
    <n v="6440087"/>
    <s v="St. Joseph Mercy Ann Arbor"/>
    <x v="262"/>
    <m/>
    <x v="0"/>
    <m/>
    <m/>
    <m/>
    <s v="Yes"/>
    <n v="1"/>
    <m/>
    <m/>
    <m/>
    <x v="0"/>
    <s v="Yes"/>
    <m/>
    <s v="(734) 712-3456"/>
    <x v="3"/>
  </r>
  <r>
    <x v="22"/>
    <x v="22"/>
    <x v="147"/>
    <s v="1500 E Medical Center Dr"/>
    <s v="Ann Arbor"/>
    <n v="48109"/>
    <n v="6440110"/>
    <s v="University of Michigan Health System/C.S. Mott Children's Hospital (UM Trauma Burn Center)"/>
    <x v="263"/>
    <n v="16"/>
    <x v="0"/>
    <n v="1"/>
    <n v="1"/>
    <n v="1"/>
    <s v="Yes"/>
    <n v="1"/>
    <m/>
    <n v="1"/>
    <m/>
    <x v="2"/>
    <s v="Yes"/>
    <s v="Yes"/>
    <s v="(734) 936-4000"/>
    <x v="3"/>
  </r>
  <r>
    <x v="22"/>
    <x v="22"/>
    <x v="148"/>
    <s v="22101 Moross Rd"/>
    <s v="Detroit"/>
    <n v="48236"/>
    <n v="6440805"/>
    <s v="Ascension St. John Hospital"/>
    <x v="264"/>
    <m/>
    <x v="0"/>
    <n v="1"/>
    <m/>
    <m/>
    <s v="Yes"/>
    <n v="1"/>
    <m/>
    <m/>
    <n v="1"/>
    <x v="0"/>
    <s v="Yes"/>
    <m/>
    <s v="(313) 343-4000"/>
    <x v="3"/>
  </r>
  <r>
    <x v="22"/>
    <x v="22"/>
    <x v="148"/>
    <s v="5450 Fort St"/>
    <s v="Trenton"/>
    <n v="48183"/>
    <n v="6442455"/>
    <s v="Beaumont Hospital - Trenton"/>
    <x v="265"/>
    <m/>
    <x v="0"/>
    <m/>
    <m/>
    <m/>
    <s v="Yes"/>
    <m/>
    <n v="1"/>
    <m/>
    <m/>
    <x v="0"/>
    <s v="Yes"/>
    <m/>
    <s v="(734) 671-3800"/>
    <x v="3"/>
  </r>
  <r>
    <x v="22"/>
    <x v="22"/>
    <x v="148"/>
    <s v="18101 Oakwood Blvd"/>
    <s v="Dearborn"/>
    <n v="48124"/>
    <n v="6440405"/>
    <s v="Beaumont Hospital - Dearborn"/>
    <x v="266"/>
    <m/>
    <x v="0"/>
    <m/>
    <m/>
    <m/>
    <s v="Yes"/>
    <m/>
    <n v="1"/>
    <m/>
    <m/>
    <x v="0"/>
    <s v="Yes"/>
    <m/>
    <s v="(313) 593-7000"/>
    <x v="3"/>
  </r>
  <r>
    <x v="22"/>
    <x v="22"/>
    <x v="148"/>
    <s v="3901 Beaubien Blvd"/>
    <s v="Detroit"/>
    <n v="48201"/>
    <n v="6440480"/>
    <s v="DMC - Children's Hospital of Michigan (Children's Hospital of Michigan Burn Center)"/>
    <x v="267"/>
    <n v="10"/>
    <x v="1"/>
    <n v="1"/>
    <m/>
    <n v="1"/>
    <s v="Yes"/>
    <m/>
    <m/>
    <n v="1"/>
    <m/>
    <x v="2"/>
    <s v="Yes"/>
    <s v="Yes"/>
    <s v="(313) 745-5437"/>
    <x v="3"/>
  </r>
  <r>
    <x v="22"/>
    <x v="22"/>
    <x v="148"/>
    <s v="6071 West Outer Dr"/>
    <s v="Detroit"/>
    <n v="48235"/>
    <n v="6440630"/>
    <s v="DMC - Sinai-Grace Hospital"/>
    <x v="223"/>
    <m/>
    <x v="0"/>
    <m/>
    <m/>
    <m/>
    <s v="Yes"/>
    <m/>
    <n v="1"/>
    <m/>
    <m/>
    <x v="0"/>
    <s v="Yes"/>
    <m/>
    <s v="(313) 966-3300"/>
    <x v="3"/>
  </r>
  <r>
    <x v="22"/>
    <x v="22"/>
    <x v="148"/>
    <s v="4201 Saint Antoine St"/>
    <s v="Detroit"/>
    <n v="48201"/>
    <n v="6440555"/>
    <s v="Detroit Receiving Hospital (Detroit Receiving Hospital Burn Center)"/>
    <x v="158"/>
    <n v="12"/>
    <x v="0"/>
    <m/>
    <n v="1"/>
    <m/>
    <s v="Yes"/>
    <n v="1"/>
    <m/>
    <m/>
    <m/>
    <x v="2"/>
    <s v="Yes"/>
    <s v="Yes"/>
    <s v="(313) 745-3000"/>
    <x v="3"/>
  </r>
  <r>
    <x v="22"/>
    <x v="22"/>
    <x v="148"/>
    <s v="2799 West Grand Blvd"/>
    <s v="Detroit"/>
    <n v="48202"/>
    <n v="6440650"/>
    <s v="Henry Ford Hospital"/>
    <x v="268"/>
    <m/>
    <x v="0"/>
    <m/>
    <m/>
    <m/>
    <s v="Yes"/>
    <n v="1"/>
    <m/>
    <m/>
    <m/>
    <x v="0"/>
    <s v="Yes"/>
    <m/>
    <s v="(313) 916-2600"/>
    <x v="3"/>
  </r>
  <r>
    <x v="22"/>
    <x v="22"/>
    <x v="148"/>
    <s v="36475 Five Mile Rd"/>
    <s v="Livonia"/>
    <n v="48154"/>
    <n v="6441669"/>
    <s v="St. Mary Mercy Livonia Hospital"/>
    <x v="166"/>
    <m/>
    <x v="0"/>
    <m/>
    <m/>
    <m/>
    <s v="Yes"/>
    <m/>
    <n v="1"/>
    <m/>
    <m/>
    <x v="0"/>
    <s v="Yes"/>
    <m/>
    <s v="(734) 655-4800"/>
    <x v="3"/>
  </r>
  <r>
    <x v="23"/>
    <x v="23"/>
    <x v="149"/>
    <s v="4050 Coon Rapids Blvd"/>
    <s v="Coon Rapids"/>
    <n v="55433"/>
    <n v="6610085"/>
    <s v="Mercy Hospital"/>
    <x v="269"/>
    <m/>
    <x v="0"/>
    <m/>
    <m/>
    <m/>
    <s v="Yes"/>
    <m/>
    <n v="1"/>
    <m/>
    <m/>
    <x v="0"/>
    <s v="Yes"/>
    <m/>
    <s v="(763) 236-6000"/>
    <x v="3"/>
  </r>
  <r>
    <x v="23"/>
    <x v="23"/>
    <x v="150"/>
    <s v="407 E 3rd St"/>
    <s v="Duluth"/>
    <n v="55805"/>
    <n v="6610410"/>
    <s v="Essentia Health St. Mary's Medical Center"/>
    <x v="270"/>
    <m/>
    <x v="0"/>
    <n v="1"/>
    <m/>
    <m/>
    <s v="Yes"/>
    <n v="1"/>
    <m/>
    <m/>
    <n v="1"/>
    <x v="0"/>
    <s v="Yes"/>
    <m/>
    <s v="(218) 786-4000"/>
    <x v="3"/>
  </r>
  <r>
    <x v="23"/>
    <x v="23"/>
    <x v="150"/>
    <s v="915 E 1st St"/>
    <s v="Duluth"/>
    <n v="55805"/>
    <n v="6610400"/>
    <s v="St. Luke's Hospital"/>
    <x v="271"/>
    <m/>
    <x v="0"/>
    <m/>
    <m/>
    <m/>
    <s v="Yes"/>
    <m/>
    <n v="1"/>
    <m/>
    <m/>
    <x v="0"/>
    <s v="Yes"/>
    <m/>
    <s v="(218) 249-5555"/>
    <x v="3"/>
  </r>
  <r>
    <x v="23"/>
    <x v="23"/>
    <x v="150"/>
    <s v="502 E 2nd St"/>
    <s v="Duluth"/>
    <n v="55805"/>
    <n v="6610390"/>
    <s v="Miller-Dwan Burn Center at Essentia Health Duluth"/>
    <x v="272"/>
    <n v="15"/>
    <x v="1"/>
    <m/>
    <n v="1"/>
    <n v="1"/>
    <m/>
    <m/>
    <m/>
    <m/>
    <m/>
    <x v="1"/>
    <m/>
    <s v="No"/>
    <s v="(218) 727-8762"/>
    <x v="3"/>
  </r>
  <r>
    <x v="23"/>
    <x v="23"/>
    <x v="151"/>
    <s v="2525 Chicago Ave South"/>
    <s v="Minneapolis"/>
    <n v="55404"/>
    <n v="6610449"/>
    <s v="Children's Hospital and Clinics of Minnesota"/>
    <x v="273"/>
    <m/>
    <x v="1"/>
    <n v="1"/>
    <m/>
    <m/>
    <s v="Yes"/>
    <m/>
    <m/>
    <n v="1"/>
    <m/>
    <x v="0"/>
    <s v="Yes"/>
    <m/>
    <s v="(612) 813-6000"/>
    <x v="3"/>
  </r>
  <r>
    <x v="23"/>
    <x v="23"/>
    <x v="151"/>
    <s v="701 Park Ave S"/>
    <s v="Minneapolis"/>
    <n v="55415"/>
    <n v="6610950"/>
    <s v="Hennepin Healthcare/Hennepin Healthcare Children's Hospital (Hennepin Healthcare Burn Center)"/>
    <x v="274"/>
    <n v="17"/>
    <x v="0"/>
    <n v="1"/>
    <n v="1"/>
    <n v="1"/>
    <s v="Yes"/>
    <n v="1"/>
    <m/>
    <n v="1"/>
    <m/>
    <x v="2"/>
    <s v="Yes"/>
    <s v="No"/>
    <s v="(612) 873-3000"/>
    <x v="3"/>
  </r>
  <r>
    <x v="23"/>
    <x v="23"/>
    <x v="151"/>
    <s v="420 Delaware St SE"/>
    <s v="Minneapolis"/>
    <n v="55455"/>
    <n v="6610004"/>
    <s v="University of Minnesota Medical Center"/>
    <x v="275"/>
    <m/>
    <x v="0"/>
    <m/>
    <m/>
    <m/>
    <s v="Yes"/>
    <m/>
    <n v="1"/>
    <m/>
    <m/>
    <x v="0"/>
    <s v="Yes"/>
    <m/>
    <s v="(612) 273-8400"/>
    <x v="3"/>
  </r>
  <r>
    <x v="23"/>
    <x v="23"/>
    <x v="151"/>
    <s v="3300 Oakdale Ave N"/>
    <s v="Robbinsdale"/>
    <n v="55422"/>
    <n v="6611455"/>
    <s v="North Memorial Health Hospital"/>
    <x v="202"/>
    <m/>
    <x v="0"/>
    <m/>
    <m/>
    <m/>
    <s v="Yes"/>
    <n v="1"/>
    <m/>
    <m/>
    <m/>
    <x v="0"/>
    <s v="Yes"/>
    <m/>
    <s v="(763) 520-5200"/>
    <x v="3"/>
  </r>
  <r>
    <x v="23"/>
    <x v="23"/>
    <x v="152"/>
    <s v="1216 2nd Street SW"/>
    <s v="Rochester"/>
    <n v="55902"/>
    <n v="6610451"/>
    <s v="Mayo Clinic Hospital, Saint Mary's Campus"/>
    <x v="276"/>
    <m/>
    <x v="0"/>
    <n v="1"/>
    <m/>
    <m/>
    <s v="Yes"/>
    <n v="1"/>
    <m/>
    <n v="1"/>
    <m/>
    <x v="0"/>
    <s v="Yes"/>
    <m/>
    <s v="(507) 255-5123"/>
    <x v="3"/>
  </r>
  <r>
    <x v="23"/>
    <x v="23"/>
    <x v="153"/>
    <s v="1406 Sixth Ave N"/>
    <s v="Saint Cloud"/>
    <n v="56303"/>
    <n v="6611540"/>
    <s v="CentraCare - St. Cloud Hospital"/>
    <x v="277"/>
    <m/>
    <x v="0"/>
    <m/>
    <m/>
    <m/>
    <s v="Yes"/>
    <m/>
    <n v="1"/>
    <m/>
    <m/>
    <x v="0"/>
    <s v="Yes"/>
    <m/>
    <s v="(320) 251-2700"/>
    <x v="3"/>
  </r>
  <r>
    <x v="23"/>
    <x v="23"/>
    <x v="154"/>
    <s v="640 Jackson St"/>
    <s v="Saint Paul"/>
    <n v="55101"/>
    <n v="6611570"/>
    <s v="Regions Hospital/Gillette Children's Specialty Healthcare (Regions Hospital Burn Center)"/>
    <x v="205"/>
    <n v="18"/>
    <x v="0"/>
    <n v="1"/>
    <n v="1"/>
    <n v="1"/>
    <s v="Yes"/>
    <n v="1"/>
    <m/>
    <n v="1"/>
    <m/>
    <x v="2"/>
    <s v="Yes"/>
    <s v="No"/>
    <s v="(651) 254-3456"/>
    <x v="3"/>
  </r>
  <r>
    <x v="24"/>
    <x v="24"/>
    <x v="155"/>
    <s v="6051 US Highway 49"/>
    <s v="Hattiesburg"/>
    <n v="39401"/>
    <n v="6540315"/>
    <s v="Forrest General Hospital"/>
    <x v="173"/>
    <m/>
    <x v="0"/>
    <m/>
    <m/>
    <m/>
    <s v="No "/>
    <m/>
    <n v="1"/>
    <m/>
    <m/>
    <x v="0"/>
    <s v="Yes"/>
    <m/>
    <s v="(601) 288-7000"/>
    <x v="1"/>
  </r>
  <r>
    <x v="24"/>
    <x v="24"/>
    <x v="156"/>
    <s v="4500 13th Street"/>
    <s v="Gulfport"/>
    <n v="39501"/>
    <n v="6540300"/>
    <s v="Memorial Hospital at Gulfport"/>
    <x v="57"/>
    <m/>
    <x v="0"/>
    <m/>
    <m/>
    <m/>
    <s v="No "/>
    <m/>
    <n v="1"/>
    <m/>
    <m/>
    <x v="0"/>
    <s v="Yes"/>
    <m/>
    <s v="(228) 867-4000"/>
    <x v="1"/>
  </r>
  <r>
    <x v="24"/>
    <x v="24"/>
    <x v="157"/>
    <s v="2500 North State St"/>
    <s v="Jackson"/>
    <n v="39216"/>
    <n v="6540004"/>
    <s v="University of Mississippi Medical Center"/>
    <x v="278"/>
    <m/>
    <x v="0"/>
    <m/>
    <m/>
    <m/>
    <s v="No "/>
    <n v="1"/>
    <m/>
    <m/>
    <m/>
    <x v="0"/>
    <s v="Yes"/>
    <m/>
    <s v="(601) 984-1000"/>
    <x v="1"/>
  </r>
  <r>
    <x v="24"/>
    <x v="24"/>
    <x v="158"/>
    <s v="830 South Gloster St"/>
    <s v="Tupelo"/>
    <n v="38801"/>
    <n v="6540810"/>
    <s v="North Mississippi Medical Center - Tupelo"/>
    <x v="279"/>
    <m/>
    <x v="0"/>
    <m/>
    <m/>
    <m/>
    <s v="No "/>
    <m/>
    <n v="1"/>
    <m/>
    <m/>
    <x v="0"/>
    <s v="Yes"/>
    <m/>
    <s v="(662) 377-3000"/>
    <x v="1"/>
  </r>
  <r>
    <x v="25"/>
    <x v="25"/>
    <x v="159"/>
    <s v="1 Hospital Dr"/>
    <s v="Columbia"/>
    <n v="65212"/>
    <n v="6630150"/>
    <s v="University of Missouri Health System (George D. Peak Memorial Burn &amp; Wound Center)"/>
    <x v="79"/>
    <n v="21"/>
    <x v="0"/>
    <m/>
    <n v="1"/>
    <n v="1"/>
    <s v="Yes"/>
    <n v="1"/>
    <m/>
    <m/>
    <m/>
    <x v="1"/>
    <s v="Yes"/>
    <m/>
    <s v="(573) 882-4141"/>
    <x v="3"/>
  </r>
  <r>
    <x v="25"/>
    <x v="25"/>
    <x v="160"/>
    <s v="5325 Faron St"/>
    <s v="Saint Joseph"/>
    <n v="64506"/>
    <n v="6630009"/>
    <s v="Mosaic Life Care at St. Joseph - Medical Center"/>
    <x v="280"/>
    <m/>
    <x v="0"/>
    <m/>
    <m/>
    <m/>
    <s v="No"/>
    <m/>
    <n v="1"/>
    <m/>
    <m/>
    <x v="0"/>
    <s v="Yes"/>
    <m/>
    <s v="(816) 271-6000"/>
    <x v="3"/>
  </r>
  <r>
    <x v="25"/>
    <x v="25"/>
    <x v="58"/>
    <s v="2525 Glenn Hendren Dr"/>
    <s v="Liberty"/>
    <n v="64068"/>
    <n v="6630605"/>
    <s v="Liberty Hospital"/>
    <x v="281"/>
    <m/>
    <x v="0"/>
    <m/>
    <m/>
    <m/>
    <s v="No"/>
    <m/>
    <n v="1"/>
    <m/>
    <m/>
    <x v="0"/>
    <s v="Yes"/>
    <m/>
    <s v="(816) 781-7200"/>
    <x v="3"/>
  </r>
  <r>
    <x v="25"/>
    <x v="25"/>
    <x v="58"/>
    <s v="2800 Clay Edwards Dr"/>
    <s v="North Kansas City"/>
    <n v="64116"/>
    <n v="6630785"/>
    <s v="North Kansas City Hospital"/>
    <x v="282"/>
    <m/>
    <x v="0"/>
    <m/>
    <m/>
    <m/>
    <s v="No"/>
    <m/>
    <n v="1"/>
    <m/>
    <m/>
    <x v="0"/>
    <s v="Yes"/>
    <m/>
    <s v="(816) 691-2000"/>
    <x v="3"/>
  </r>
  <r>
    <x v="25"/>
    <x v="25"/>
    <x v="161"/>
    <s v="3801 S National Ave"/>
    <s v="Springfield"/>
    <n v="65807"/>
    <n v="6631362"/>
    <s v="Cox Medical Center South"/>
    <x v="283"/>
    <m/>
    <x v="0"/>
    <m/>
    <m/>
    <m/>
    <s v="No"/>
    <n v="1"/>
    <m/>
    <m/>
    <m/>
    <x v="0"/>
    <s v="Yes"/>
    <m/>
    <s v="(417) 269-6000"/>
    <x v="3"/>
  </r>
  <r>
    <x v="25"/>
    <x v="25"/>
    <x v="161"/>
    <s v="1235 E Cherokee"/>
    <s v="Springfield"/>
    <n v="65804"/>
    <n v="6631350"/>
    <s v="Mercy Hospital Springfield (Mercy Burn Center Springfield)"/>
    <x v="284"/>
    <n v="9"/>
    <x v="0"/>
    <m/>
    <n v="1"/>
    <n v="1"/>
    <s v="No"/>
    <n v="1"/>
    <m/>
    <m/>
    <m/>
    <x v="1"/>
    <s v="Yes"/>
    <m/>
    <s v="(417) 820-2000"/>
    <x v="3"/>
  </r>
  <r>
    <x v="25"/>
    <x v="25"/>
    <x v="95"/>
    <s v="2401 Gillham Rd"/>
    <s v="Kansas City"/>
    <n v="64108"/>
    <n v="6630340"/>
    <s v="Children's Mercy Kansas City (Children's Mercy Burn Unit)"/>
    <x v="58"/>
    <n v="13"/>
    <x v="1"/>
    <n v="1"/>
    <m/>
    <n v="1"/>
    <s v="Yes"/>
    <m/>
    <m/>
    <n v="1"/>
    <m/>
    <x v="1"/>
    <s v="Yes"/>
    <m/>
    <s v="(816) 234-3000"/>
    <x v="3"/>
  </r>
  <r>
    <x v="25"/>
    <x v="25"/>
    <x v="95"/>
    <s v="2316 E Meyer Blvd"/>
    <s v="Kansas City"/>
    <n v="64132"/>
    <n v="6630435"/>
    <s v="HCA Research Medical Center (The Grossman Burn Center)"/>
    <x v="285"/>
    <n v="8"/>
    <x v="0"/>
    <m/>
    <n v="1"/>
    <m/>
    <s v="Yes"/>
    <n v="1"/>
    <m/>
    <m/>
    <m/>
    <x v="1"/>
    <s v="Yes"/>
    <m/>
    <s v="(816) 276-4000"/>
    <x v="3"/>
  </r>
  <r>
    <x v="25"/>
    <x v="25"/>
    <x v="95"/>
    <s v="2301 Holmes St"/>
    <s v="Kansas City"/>
    <n v="64108"/>
    <n v="6630380"/>
    <s v="University Health Truman Medical Center"/>
    <x v="286"/>
    <m/>
    <x v="0"/>
    <m/>
    <m/>
    <m/>
    <s v="Yes"/>
    <n v="1"/>
    <m/>
    <m/>
    <m/>
    <x v="0"/>
    <s v="Yes"/>
    <m/>
    <s v="(816) 404-1380"/>
    <x v="3"/>
  </r>
  <r>
    <x v="25"/>
    <x v="25"/>
    <x v="95"/>
    <s v="4401 Wornall Rd"/>
    <s v="Kansas City"/>
    <n v="64111"/>
    <n v="6630470"/>
    <s v="St. Luke's Hospital of Kansas City"/>
    <x v="287"/>
    <m/>
    <x v="0"/>
    <m/>
    <m/>
    <m/>
    <s v="No"/>
    <n v="1"/>
    <m/>
    <m/>
    <m/>
    <x v="0"/>
    <s v="Yes"/>
    <m/>
    <s v="(816) 932-3800"/>
    <x v="3"/>
  </r>
  <r>
    <x v="25"/>
    <x v="25"/>
    <x v="95"/>
    <s v="19600 East 39th St"/>
    <s v="Independence "/>
    <n v="64057"/>
    <n v="6630039"/>
    <s v="Centerpoint Medical Center"/>
    <x v="288"/>
    <m/>
    <x v="0"/>
    <m/>
    <m/>
    <m/>
    <s v="No"/>
    <m/>
    <n v="1"/>
    <m/>
    <m/>
    <x v="0"/>
    <s v="Yes"/>
    <m/>
    <s v="(816)698-7000"/>
    <x v="3"/>
  </r>
  <r>
    <x v="25"/>
    <x v="25"/>
    <x v="162"/>
    <s v="1102 W 32nd St"/>
    <s v="Joplin"/>
    <n v="64804"/>
    <n v="6630008"/>
    <s v="Freeman Health System"/>
    <x v="270"/>
    <m/>
    <x v="0"/>
    <m/>
    <m/>
    <m/>
    <s v="No"/>
    <m/>
    <n v="1"/>
    <m/>
    <m/>
    <x v="0"/>
    <s v="Yes"/>
    <m/>
    <s v="(417) 347-1111"/>
    <x v="3"/>
  </r>
  <r>
    <x v="25"/>
    <x v="25"/>
    <x v="162"/>
    <s v="100 Mercy Way"/>
    <s v="Joplin"/>
    <n v="64804"/>
    <n v="6630330"/>
    <s v="Mercy Hospital Joplin"/>
    <x v="150"/>
    <m/>
    <x v="0"/>
    <m/>
    <m/>
    <m/>
    <s v="No"/>
    <m/>
    <n v="1"/>
    <m/>
    <m/>
    <x v="0"/>
    <s v="Yes"/>
    <m/>
    <s v="(417) 781-2727"/>
    <x v="3"/>
  </r>
  <r>
    <x v="25"/>
    <x v="25"/>
    <x v="150"/>
    <s v="12303 DePaul Dr"/>
    <s v="Bridgeton"/>
    <n v="63044"/>
    <n v="6630985"/>
    <s v="SSM Health DePaul Hospital - St. Louis"/>
    <x v="143"/>
    <m/>
    <x v="0"/>
    <m/>
    <m/>
    <m/>
    <s v="No"/>
    <m/>
    <n v="1"/>
    <m/>
    <m/>
    <x v="0"/>
    <s v="Yes"/>
    <m/>
    <s v="(314) 344-6000"/>
    <x v="3"/>
  </r>
  <r>
    <x v="25"/>
    <x v="25"/>
    <x v="163"/>
    <s v="10010 Kennerly Rd"/>
    <s v="Saint Louis"/>
    <n v="63128"/>
    <n v="6631160"/>
    <s v="Mercy Hospital South"/>
    <x v="289"/>
    <m/>
    <x v="0"/>
    <m/>
    <m/>
    <m/>
    <s v="No"/>
    <m/>
    <n v="1"/>
    <m/>
    <m/>
    <x v="0"/>
    <s v="Yes"/>
    <m/>
    <s v="(314) 525-1000"/>
    <x v="3"/>
  </r>
  <r>
    <x v="25"/>
    <x v="25"/>
    <x v="163"/>
    <s v="1 Barnes Jewish Hospital Plz"/>
    <s v="Saint Louis"/>
    <n v="63110"/>
    <n v="6630930"/>
    <s v="Barnes-Jewish Hospital (Burn Center)"/>
    <x v="290"/>
    <n v="24"/>
    <x v="0"/>
    <m/>
    <n v="1"/>
    <m/>
    <s v="Yes"/>
    <n v="1"/>
    <m/>
    <m/>
    <m/>
    <x v="1"/>
    <s v="Yes"/>
    <m/>
    <s v="(314) 747-3000"/>
    <x v="3"/>
  </r>
  <r>
    <x v="25"/>
    <x v="25"/>
    <x v="163"/>
    <s v="3635 Vista Ave"/>
    <s v="Saint Louis"/>
    <n v="63104"/>
    <n v="6631020"/>
    <s v="SSM Health St. Louis University Hospital"/>
    <x v="250"/>
    <m/>
    <x v="0"/>
    <m/>
    <m/>
    <m/>
    <s v="Yes"/>
    <n v="1"/>
    <m/>
    <m/>
    <m/>
    <x v="0"/>
    <s v="Yes"/>
    <m/>
    <s v="(314) 577-8000"/>
    <x v="3"/>
  </r>
  <r>
    <x v="25"/>
    <x v="25"/>
    <x v="163"/>
    <s v="1 Childrens Pl"/>
    <s v="Saint Louis"/>
    <n v="63110"/>
    <n v="6631180"/>
    <s v="St. Louis Children's Hospital (Children's Hospital Burn Center)"/>
    <x v="291"/>
    <n v="6"/>
    <x v="1"/>
    <n v="1"/>
    <m/>
    <n v="1"/>
    <s v="Yes"/>
    <m/>
    <m/>
    <n v="1"/>
    <m/>
    <x v="1"/>
    <s v="Yes"/>
    <m/>
    <s v="(314) 454-2782"/>
    <x v="3"/>
  </r>
  <r>
    <x v="25"/>
    <x v="25"/>
    <x v="163"/>
    <s v="615 S New Ballas Rd"/>
    <s v="Saint Louis"/>
    <n v="63141"/>
    <n v="6631165"/>
    <s v="Mercy Hospital St. Louis (Mercy Burn Center St. Louis)"/>
    <x v="292"/>
    <n v="12"/>
    <x v="0"/>
    <m/>
    <n v="1"/>
    <n v="1"/>
    <s v="No"/>
    <n v="1"/>
    <m/>
    <m/>
    <m/>
    <x v="2"/>
    <s v="Yes"/>
    <m/>
    <s v="(314) 251-6000"/>
    <x v="3"/>
  </r>
  <r>
    <x v="25"/>
    <x v="25"/>
    <x v="163"/>
    <s v="1465 S Grand Blvd"/>
    <s v="Saint Louis"/>
    <n v="63104"/>
    <n v="6630945"/>
    <s v="SSM Cardinal Glennon Children's Hospital"/>
    <x v="293"/>
    <m/>
    <x v="1"/>
    <n v="1"/>
    <m/>
    <m/>
    <s v="No"/>
    <m/>
    <m/>
    <n v="1"/>
    <m/>
    <x v="0"/>
    <s v="Yes"/>
    <m/>
    <s v="(314) 577-5600"/>
    <x v="3"/>
  </r>
  <r>
    <x v="26"/>
    <x v="26"/>
    <x v="164"/>
    <s v="1101 26th St S"/>
    <s v="Great Falls"/>
    <n v="59405"/>
    <n v="6810003"/>
    <s v="Benefis Hospitals"/>
    <x v="258"/>
    <m/>
    <x v="0"/>
    <m/>
    <m/>
    <m/>
    <s v="Yes"/>
    <m/>
    <n v="1"/>
    <m/>
    <m/>
    <x v="0"/>
    <s v="Yes"/>
    <m/>
    <s v="(406) 455-5000"/>
    <x v="0"/>
  </r>
  <r>
    <x v="26"/>
    <x v="26"/>
    <x v="165"/>
    <s v="500 W Broadway"/>
    <s v="Missoula"/>
    <n v="59802"/>
    <n v="6810430"/>
    <s v="Providence St. Patrick Hospital"/>
    <x v="101"/>
    <m/>
    <x v="0"/>
    <m/>
    <m/>
    <m/>
    <s v="Yes"/>
    <m/>
    <n v="1"/>
    <m/>
    <m/>
    <x v="0"/>
    <s v="Yes"/>
    <m/>
    <s v="(406) 543-7271"/>
    <x v="0"/>
  </r>
  <r>
    <x v="26"/>
    <x v="26"/>
    <x v="166"/>
    <s v="2800 10th Ave North"/>
    <s v="Billings"/>
    <n v="59108"/>
    <n v="6810020"/>
    <s v="Billings Clinic"/>
    <x v="166"/>
    <m/>
    <x v="0"/>
    <m/>
    <m/>
    <m/>
    <s v="Yes"/>
    <m/>
    <n v="1"/>
    <m/>
    <m/>
    <x v="0"/>
    <s v="Yes"/>
    <m/>
    <s v="(406) 238-2500"/>
    <x v="0"/>
  </r>
  <r>
    <x v="26"/>
    <x v="26"/>
    <x v="166"/>
    <s v="1233 N 30th St"/>
    <s v="Billings"/>
    <n v="59101"/>
    <n v="6810030"/>
    <s v="SCL Health - St. Vincent Healthcare"/>
    <x v="294"/>
    <m/>
    <x v="0"/>
    <m/>
    <m/>
    <m/>
    <s v="Yes"/>
    <m/>
    <n v="1"/>
    <m/>
    <m/>
    <x v="0"/>
    <s v="Yes"/>
    <m/>
    <s v="(406) 237-7000"/>
    <x v="0"/>
  </r>
  <r>
    <x v="27"/>
    <x v="27"/>
    <x v="167"/>
    <s v="10 E 31st St"/>
    <s v="Kearney "/>
    <n v="68847"/>
    <n v="6660002"/>
    <s v="CHI Health Good Samaritan"/>
    <x v="8"/>
    <m/>
    <x v="0"/>
    <m/>
    <m/>
    <m/>
    <s v="No"/>
    <m/>
    <n v="1"/>
    <m/>
    <m/>
    <x v="0"/>
    <s v="Yes"/>
    <m/>
    <s v="(308) 865-7100"/>
    <x v="3"/>
  </r>
  <r>
    <x v="27"/>
    <x v="27"/>
    <x v="44"/>
    <s v="7500 Mercy Rd"/>
    <s v="Omaha"/>
    <n v="68124"/>
    <n v="6660720"/>
    <s v="CHI Health Creighton University Medical Center - Bergan Mercy"/>
    <x v="295"/>
    <m/>
    <x v="0"/>
    <m/>
    <m/>
    <m/>
    <s v="Yes"/>
    <n v="1"/>
    <m/>
    <m/>
    <m/>
    <x v="0"/>
    <s v="Yes"/>
    <m/>
    <s v="(402) 398-6060"/>
    <x v="3"/>
  </r>
  <r>
    <x v="27"/>
    <x v="27"/>
    <x v="44"/>
    <s v="8200 Dodge St"/>
    <s v="Omaha"/>
    <n v="68114"/>
    <n v="6660635"/>
    <s v="Children's Hospital &amp; Medical Center"/>
    <x v="296"/>
    <m/>
    <x v="1"/>
    <n v="1"/>
    <m/>
    <m/>
    <s v="Yes"/>
    <m/>
    <m/>
    <n v="1"/>
    <m/>
    <x v="0"/>
    <s v="Yes"/>
    <m/>
    <s v="(402) 955-5400"/>
    <x v="3"/>
  </r>
  <r>
    <x v="27"/>
    <x v="27"/>
    <x v="44"/>
    <s v="4350 Dewey Ave"/>
    <s v="Omaha"/>
    <n v="68105"/>
    <n v="6660005"/>
    <s v="Nebraska Medicine - Nebraska Medical Center"/>
    <x v="297"/>
    <m/>
    <x v="0"/>
    <m/>
    <m/>
    <m/>
    <s v="Yes"/>
    <n v="1"/>
    <m/>
    <m/>
    <m/>
    <x v="0"/>
    <s v="Yes"/>
    <m/>
    <s v="(402) 552-2000"/>
    <x v="3"/>
  </r>
  <r>
    <x v="27"/>
    <x v="27"/>
    <x v="168"/>
    <s v="2300 South 16th St"/>
    <s v="Lincoln"/>
    <n v="68502"/>
    <n v="6660420"/>
    <s v="Bryan Medical Center West"/>
    <x v="279"/>
    <m/>
    <x v="0"/>
    <m/>
    <m/>
    <m/>
    <s v="Yes"/>
    <m/>
    <n v="1"/>
    <m/>
    <m/>
    <x v="0"/>
    <s v="Yes"/>
    <m/>
    <s v="(402) 481-1111"/>
    <x v="3"/>
  </r>
  <r>
    <x v="27"/>
    <x v="27"/>
    <x v="168"/>
    <s v="555 S 70th St"/>
    <s v="Lincoln"/>
    <n v="68510"/>
    <n v="6660460"/>
    <s v="CHI Health St. Elizabeth Regional Burn Center"/>
    <x v="298"/>
    <n v="16"/>
    <x v="1"/>
    <m/>
    <n v="1"/>
    <n v="1"/>
    <m/>
    <m/>
    <m/>
    <m/>
    <m/>
    <x v="2"/>
    <m/>
    <s v="Yes"/>
    <s v="(402) 219-7680"/>
    <x v="3"/>
  </r>
  <r>
    <x v="27"/>
    <x v="27"/>
    <x v="169"/>
    <s v="4021 Avenue B"/>
    <s v="Scottsbluff"/>
    <n v="69361"/>
    <n v="6660810"/>
    <s v="Regional West Medical Center"/>
    <x v="11"/>
    <m/>
    <x v="0"/>
    <m/>
    <m/>
    <m/>
    <s v="No"/>
    <m/>
    <n v="1"/>
    <m/>
    <m/>
    <x v="0"/>
    <s v="Yes"/>
    <m/>
    <s v="(308) 635-3711"/>
    <x v="3"/>
  </r>
  <r>
    <x v="28"/>
    <x v="28"/>
    <x v="170"/>
    <s v="3186 S Maryland Pkwy"/>
    <s v="Las Vegas"/>
    <n v="89109"/>
    <n v="6880069"/>
    <s v="Sunrise Hospital and Medical Center (Burn and Reconstructive Center of Sunrise Hospital)"/>
    <x v="299"/>
    <n v="15"/>
    <x v="0"/>
    <m/>
    <n v="1"/>
    <n v="1"/>
    <s v="Yes"/>
    <m/>
    <n v="1"/>
    <m/>
    <m/>
    <x v="1"/>
    <s v="Yes"/>
    <s v="No"/>
    <s v="(702) 961-5000"/>
    <x v="0"/>
  </r>
  <r>
    <x v="28"/>
    <x v="28"/>
    <x v="170"/>
    <s v="1800 W Charleston Blvd"/>
    <s v="Las Vegas"/>
    <n v="89102"/>
    <n v="6880071"/>
    <s v="University Medical Center (Lions Burn Center)"/>
    <x v="300"/>
    <n v="16"/>
    <x v="0"/>
    <n v="1"/>
    <n v="1"/>
    <n v="1"/>
    <s v="Yes"/>
    <n v="1"/>
    <m/>
    <m/>
    <n v="1"/>
    <x v="2"/>
    <s v="Yes"/>
    <s v="No"/>
    <s v="(702) 383-2000"/>
    <x v="0"/>
  </r>
  <r>
    <x v="28"/>
    <x v="28"/>
    <x v="171"/>
    <s v="1155 Mill St"/>
    <s v="Reno"/>
    <n v="89502"/>
    <n v="6880130"/>
    <s v="Renown Regional Medical Center"/>
    <x v="142"/>
    <m/>
    <x v="0"/>
    <m/>
    <m/>
    <m/>
    <s v="Yes"/>
    <m/>
    <n v="1"/>
    <m/>
    <m/>
    <x v="0"/>
    <s v="Yes"/>
    <m/>
    <s v="(775) 982-4100"/>
    <x v="0"/>
  </r>
  <r>
    <x v="29"/>
    <x v="29"/>
    <x v="172"/>
    <s v="1 Medical Center Dr"/>
    <s v="Lebanon"/>
    <s v="03756"/>
    <n v="6120170"/>
    <s v="Dartmouth-Hitchcock Medical Center"/>
    <x v="209"/>
    <m/>
    <x v="0"/>
    <n v="1"/>
    <m/>
    <m/>
    <s v="Yes"/>
    <n v="1"/>
    <m/>
    <m/>
    <n v="1"/>
    <x v="0"/>
    <s v="Yes"/>
    <m/>
    <s v="(603) 650-5000"/>
    <x v="2"/>
  </r>
  <r>
    <x v="29"/>
    <x v="29"/>
    <x v="173"/>
    <s v="250 Pleasant St"/>
    <s v="Concord"/>
    <s v="03301"/>
    <n v="6120030"/>
    <s v="Concord Hospital"/>
    <x v="156"/>
    <m/>
    <x v="0"/>
    <m/>
    <m/>
    <m/>
    <s v="Yes"/>
    <m/>
    <n v="1"/>
    <m/>
    <m/>
    <x v="0"/>
    <s v="Yes"/>
    <m/>
    <s v="(603) 225-2711"/>
    <x v="2"/>
  </r>
  <r>
    <x v="29"/>
    <x v="29"/>
    <x v="174"/>
    <s v="1 Elliot Way"/>
    <s v="Manchester"/>
    <s v="03103"/>
    <n v="6120240"/>
    <s v="Elliot Hospital"/>
    <x v="301"/>
    <m/>
    <x v="0"/>
    <m/>
    <m/>
    <m/>
    <s v="Yes"/>
    <m/>
    <n v="1"/>
    <m/>
    <m/>
    <x v="0"/>
    <s v="Yes"/>
    <m/>
    <s v="(603) 669-5300"/>
    <x v="2"/>
  </r>
  <r>
    <x v="29"/>
    <x v="29"/>
    <x v="174"/>
    <s v="333 Borthwick Ave"/>
    <s v="Portsmouth"/>
    <s v="03801"/>
    <n v="6120001"/>
    <s v="Portsmouth Regional Hospital"/>
    <x v="85"/>
    <m/>
    <x v="0"/>
    <m/>
    <m/>
    <m/>
    <s v="Yes"/>
    <m/>
    <n v="1"/>
    <m/>
    <m/>
    <x v="0"/>
    <s v="Yes"/>
    <m/>
    <s v="(603) 436-5110"/>
    <x v="2"/>
  </r>
  <r>
    <x v="30"/>
    <x v="30"/>
    <x v="175"/>
    <s v="1925 Pacific Ave"/>
    <s v="Atlantic City"/>
    <s v="08401"/>
    <n v="6220040"/>
    <s v="AtlantiCare Regional Medical Center"/>
    <x v="302"/>
    <m/>
    <x v="0"/>
    <m/>
    <m/>
    <m/>
    <s v="Yes"/>
    <m/>
    <n v="1"/>
    <m/>
    <m/>
    <x v="0"/>
    <s v="Yes"/>
    <m/>
    <s v="(609) 345-4000"/>
    <x v="2"/>
  </r>
  <r>
    <x v="30"/>
    <x v="30"/>
    <x v="176"/>
    <s v="30 Prospect Ave"/>
    <s v="Hackensack"/>
    <s v="07601"/>
    <n v="6220340"/>
    <s v="Hackensack University Medical Center"/>
    <x v="210"/>
    <m/>
    <x v="0"/>
    <m/>
    <m/>
    <m/>
    <s v="Yes"/>
    <n v="1"/>
    <m/>
    <m/>
    <m/>
    <x v="0"/>
    <s v="Yes"/>
    <m/>
    <s v="(551) 996-2000"/>
    <x v="2"/>
  </r>
  <r>
    <x v="30"/>
    <x v="30"/>
    <x v="177"/>
    <s v="1 Cooper Plaza"/>
    <s v="Camden"/>
    <s v="08103"/>
    <n v="6220190"/>
    <s v="Cooper University Health Care"/>
    <x v="303"/>
    <m/>
    <x v="0"/>
    <n v="1"/>
    <m/>
    <m/>
    <s v="Yes"/>
    <n v="1"/>
    <m/>
    <m/>
    <n v="1"/>
    <x v="0"/>
    <s v="Yes"/>
    <m/>
    <s v="(856) 342-2000"/>
    <x v="2"/>
  </r>
  <r>
    <x v="30"/>
    <x v="30"/>
    <x v="178"/>
    <s v="150 Bergen St"/>
    <s v="Newark"/>
    <s v="07103"/>
    <n v="6220785"/>
    <s v="New Jersey Trauma Center at the University Hospital"/>
    <x v="304"/>
    <m/>
    <x v="0"/>
    <n v="1"/>
    <m/>
    <m/>
    <s v="Yes"/>
    <n v="1"/>
    <m/>
    <m/>
    <n v="1"/>
    <x v="0"/>
    <s v="Yes"/>
    <m/>
    <s v="(973) 972-4300"/>
    <x v="2"/>
  </r>
  <r>
    <x v="30"/>
    <x v="30"/>
    <x v="178"/>
    <s v="94 Old Short Hills Rd"/>
    <s v="Livingston"/>
    <s v="07039"/>
    <n v="6220800"/>
    <s v="The Burn Center at Cooperman Barnabas Medical Center"/>
    <x v="305"/>
    <n v="12"/>
    <x v="1"/>
    <m/>
    <n v="1"/>
    <n v="1"/>
    <m/>
    <m/>
    <m/>
    <m/>
    <m/>
    <x v="2"/>
    <m/>
    <s v="Yes"/>
    <s v="(973) 322-5924"/>
    <x v="2"/>
  </r>
  <r>
    <x v="30"/>
    <x v="30"/>
    <x v="179"/>
    <s v="355 Grand St"/>
    <s v="Jersey City"/>
    <s v="07302"/>
    <n v="6220435"/>
    <s v="Jersey City Medical Center - RWJBarnabas Health"/>
    <x v="306"/>
    <m/>
    <x v="0"/>
    <m/>
    <m/>
    <m/>
    <s v="Yes"/>
    <m/>
    <n v="1"/>
    <m/>
    <m/>
    <x v="0"/>
    <s v="Yes"/>
    <m/>
    <s v="(201) 885-4750"/>
    <x v="2"/>
  </r>
  <r>
    <x v="30"/>
    <x v="30"/>
    <x v="180"/>
    <s v="750 Brunswick Ave"/>
    <s v="Trenton"/>
    <s v="08638"/>
    <n v="6221500"/>
    <s v="Capital Health Regional Medical Center"/>
    <x v="307"/>
    <m/>
    <x v="0"/>
    <m/>
    <m/>
    <m/>
    <s v="Yes"/>
    <m/>
    <n v="1"/>
    <m/>
    <m/>
    <x v="0"/>
    <s v="Yes"/>
    <m/>
    <s v="(609) 394-6000"/>
    <x v="2"/>
  </r>
  <r>
    <x v="30"/>
    <x v="30"/>
    <x v="131"/>
    <s v="1 Robert Wood Johnson Pl"/>
    <s v="New Brunswick"/>
    <s v="08901"/>
    <n v="6220920"/>
    <s v="Robert Wood Johnson University Hospital"/>
    <x v="308"/>
    <m/>
    <x v="0"/>
    <n v="1"/>
    <m/>
    <m/>
    <s v="Yes"/>
    <n v="1"/>
    <m/>
    <m/>
    <n v="1"/>
    <x v="0"/>
    <s v="Yes"/>
    <m/>
    <s v="(732) 828-3000"/>
    <x v="2"/>
  </r>
  <r>
    <x v="30"/>
    <x v="30"/>
    <x v="181"/>
    <s v="1945 Route 33"/>
    <s v="Neptune"/>
    <s v="07754"/>
    <n v="6220740"/>
    <s v="Jersey Shore University Medical Center"/>
    <x v="309"/>
    <m/>
    <x v="0"/>
    <n v="1"/>
    <m/>
    <m/>
    <s v="Yes"/>
    <n v="1"/>
    <m/>
    <m/>
    <n v="1"/>
    <x v="0"/>
    <s v="Yes"/>
    <m/>
    <s v="(732) 775-5500"/>
    <x v="2"/>
  </r>
  <r>
    <x v="30"/>
    <x v="30"/>
    <x v="182"/>
    <s v="100 Madison Ave"/>
    <s v="Morristown"/>
    <s v="07960"/>
    <n v="6220680"/>
    <s v="Morristown Medical Center"/>
    <x v="310"/>
    <m/>
    <x v="0"/>
    <m/>
    <m/>
    <m/>
    <s v="Yes"/>
    <n v="1"/>
    <m/>
    <m/>
    <m/>
    <x v="0"/>
    <s v="Yes"/>
    <m/>
    <s v="(973) 971-5000"/>
    <x v="2"/>
  </r>
  <r>
    <x v="30"/>
    <x v="30"/>
    <x v="183"/>
    <s v="703 Main St"/>
    <s v="Paterson"/>
    <s v="07503"/>
    <n v="6221120"/>
    <s v="St. Joseph's University Medical Center"/>
    <x v="311"/>
    <m/>
    <x v="0"/>
    <m/>
    <m/>
    <m/>
    <s v="Yes"/>
    <m/>
    <n v="1"/>
    <m/>
    <m/>
    <x v="0"/>
    <s v="Yes"/>
    <m/>
    <s v="(973) 754-2000"/>
    <x v="2"/>
  </r>
  <r>
    <x v="31"/>
    <x v="31"/>
    <x v="184"/>
    <s v="2211 Lomas Blvd NE"/>
    <s v="Albuquerque"/>
    <n v="87106"/>
    <n v="6850037"/>
    <s v="University of New Mexico Hospital (UNM Regional Burn Center)"/>
    <x v="312"/>
    <n v="10"/>
    <x v="0"/>
    <m/>
    <n v="1"/>
    <n v="1"/>
    <s v="Yes"/>
    <n v="1"/>
    <m/>
    <m/>
    <m/>
    <x v="1"/>
    <s v="Yes"/>
    <s v="No"/>
    <s v="(505) 272-2111"/>
    <x v="0"/>
  </r>
  <r>
    <x v="32"/>
    <x v="32"/>
    <x v="185"/>
    <s v="43 New Scotland Ave"/>
    <s v="Albany"/>
    <n v="12208"/>
    <n v="6210030"/>
    <s v="Albany Medical Center"/>
    <x v="313"/>
    <m/>
    <x v="0"/>
    <n v="1"/>
    <m/>
    <m/>
    <s v="Yes"/>
    <n v="1"/>
    <m/>
    <m/>
    <n v="1"/>
    <x v="0"/>
    <s v="Yes"/>
    <m/>
    <s v="(518) 262-3474"/>
    <x v="2"/>
  </r>
  <r>
    <x v="32"/>
    <x v="32"/>
    <x v="186"/>
    <s v="234 E 149th St"/>
    <s v="Bronx"/>
    <n v="10451"/>
    <n v="6213010"/>
    <s v="NYC Health + Hospitals / Lincoln Medical &amp; Mental Health Center"/>
    <x v="314"/>
    <m/>
    <x v="0"/>
    <m/>
    <m/>
    <m/>
    <s v="Yes"/>
    <n v="1"/>
    <m/>
    <m/>
    <m/>
    <x v="0"/>
    <s v="Yes"/>
    <m/>
    <s v="(718) 579-5700"/>
    <x v="2"/>
  </r>
  <r>
    <x v="32"/>
    <x v="32"/>
    <x v="186"/>
    <s v="1400 Pelham Parkway South"/>
    <s v="Bronx"/>
    <n v="10461"/>
    <n v="6212700"/>
    <s v="NYC Health + Hospitals / Jacobi Medical Center (Jacobi Burn Center)"/>
    <x v="205"/>
    <n v="16"/>
    <x v="0"/>
    <m/>
    <n v="1"/>
    <m/>
    <s v="Yes"/>
    <n v="1"/>
    <m/>
    <m/>
    <m/>
    <x v="1"/>
    <s v="Yes"/>
    <s v="Yes"/>
    <s v="(718) 918-5000"/>
    <x v="2"/>
  </r>
  <r>
    <x v="32"/>
    <x v="32"/>
    <x v="186"/>
    <s v="4422 Third Ave"/>
    <s v="Bronx"/>
    <n v="10457"/>
    <n v="6210034"/>
    <s v="St. Barnabas Hospital"/>
    <x v="287"/>
    <m/>
    <x v="0"/>
    <m/>
    <m/>
    <m/>
    <s v="Yes"/>
    <m/>
    <n v="1"/>
    <m/>
    <m/>
    <x v="0"/>
    <s v="Yes"/>
    <m/>
    <s v="(718) 960-9000"/>
    <x v="2"/>
  </r>
  <r>
    <x v="32"/>
    <x v="32"/>
    <x v="187"/>
    <s v="33-57 Harrison St"/>
    <s v="Johnson City"/>
    <n v="13790"/>
    <n v="6212060"/>
    <s v="UHS Wilson Medical Center"/>
    <x v="315"/>
    <m/>
    <x v="0"/>
    <m/>
    <m/>
    <m/>
    <s v="Yes"/>
    <m/>
    <n v="1"/>
    <m/>
    <m/>
    <x v="0"/>
    <s v="Yes"/>
    <m/>
    <s v="(607) 763-6000"/>
    <x v="2"/>
  </r>
  <r>
    <x v="32"/>
    <x v="32"/>
    <x v="188"/>
    <s v="241 North Rd"/>
    <s v="Poughkeepsie"/>
    <n v="12601"/>
    <n v="6210295"/>
    <s v="Mid Hudson Regional Hospital of Westchester Medical Center"/>
    <x v="316"/>
    <m/>
    <x v="0"/>
    <m/>
    <m/>
    <m/>
    <s v="Yes"/>
    <m/>
    <n v="1"/>
    <m/>
    <m/>
    <x v="0"/>
    <s v="Yes"/>
    <m/>
    <s v="(845) 483-5000"/>
    <x v="2"/>
  </r>
  <r>
    <x v="32"/>
    <x v="32"/>
    <x v="188"/>
    <s v="45 Reade Pl"/>
    <s v="Poughkeepsie"/>
    <n v="12601"/>
    <n v="6214140"/>
    <s v="Vassar Brothers Medical Center"/>
    <x v="215"/>
    <m/>
    <x v="0"/>
    <m/>
    <m/>
    <m/>
    <s v="Yes"/>
    <m/>
    <n v="1"/>
    <m/>
    <m/>
    <x v="0"/>
    <s v="Yes"/>
    <m/>
    <s v="(845) 454-8500"/>
    <x v="2"/>
  </r>
  <r>
    <x v="32"/>
    <x v="32"/>
    <x v="189"/>
    <s v="462 Grider St"/>
    <s v="Buffalo"/>
    <n v="14215"/>
    <n v="6211070"/>
    <s v="Erie County Medical Center (Roger W. Seibel, MD, Burn Treatment Center)"/>
    <x v="114"/>
    <n v="8"/>
    <x v="0"/>
    <m/>
    <n v="1"/>
    <m/>
    <s v="Yes"/>
    <n v="1"/>
    <m/>
    <m/>
    <m/>
    <x v="1"/>
    <s v="Yes"/>
    <s v="Yes"/>
    <s v="(716) 898-3000"/>
    <x v="2"/>
  </r>
  <r>
    <x v="32"/>
    <x v="32"/>
    <x v="189"/>
    <s v="100 High St"/>
    <s v="Buffalo"/>
    <n v="14203"/>
    <n v="6211025"/>
    <s v="John R. Oishei Children's Hospital"/>
    <x v="109"/>
    <m/>
    <x v="1"/>
    <n v="1"/>
    <m/>
    <m/>
    <s v="Yes"/>
    <m/>
    <m/>
    <n v="1"/>
    <m/>
    <x v="0"/>
    <s v="Yes"/>
    <m/>
    <s v="(716) 878-7000"/>
    <x v="2"/>
  </r>
  <r>
    <x v="32"/>
    <x v="32"/>
    <x v="190"/>
    <s v="1 Brookdale Plaza"/>
    <s v="Brooklyn"/>
    <n v="11212"/>
    <n v="6210440"/>
    <s v="Brookdale Hospital Medical Center"/>
    <x v="258"/>
    <m/>
    <x v="0"/>
    <m/>
    <m/>
    <m/>
    <s v="Yes"/>
    <m/>
    <n v="1"/>
    <m/>
    <m/>
    <x v="0"/>
    <s v="Yes"/>
    <m/>
    <s v="(718) 240-5000"/>
    <x v="2"/>
  </r>
  <r>
    <x v="32"/>
    <x v="32"/>
    <x v="190"/>
    <s v="4802 10th Ave"/>
    <s v="Brooklyn"/>
    <n v="11219"/>
    <n v="6210747"/>
    <s v="Maimonides Medical Center/Maimonides Children's Hospital"/>
    <x v="317"/>
    <m/>
    <x v="0"/>
    <n v="1"/>
    <m/>
    <m/>
    <s v="Yes"/>
    <n v="1"/>
    <m/>
    <m/>
    <n v="1"/>
    <x v="0"/>
    <s v="Yes"/>
    <m/>
    <s v="(718) 283-6000"/>
    <x v="2"/>
  </r>
  <r>
    <x v="32"/>
    <x v="32"/>
    <x v="190"/>
    <s v="506 6th St"/>
    <s v="Brooklyn"/>
    <n v="11215"/>
    <n v="6210555"/>
    <s v="NewYork Presbyterian Brooklyn Methodist Hospital"/>
    <x v="318"/>
    <m/>
    <x v="0"/>
    <m/>
    <m/>
    <m/>
    <s v="Yes"/>
    <m/>
    <n v="1"/>
    <m/>
    <m/>
    <x v="0"/>
    <s v="Yes"/>
    <m/>
    <s v="(718) 780-3101"/>
    <x v="2"/>
  </r>
  <r>
    <x v="32"/>
    <x v="32"/>
    <x v="190"/>
    <s v="451 Clarkson Ave"/>
    <s v="Brooklyn"/>
    <n v="11203"/>
    <n v="6210690"/>
    <s v="NYC Health + Hospitals / Kings County"/>
    <x v="319"/>
    <m/>
    <x v="0"/>
    <m/>
    <m/>
    <m/>
    <s v="Yes"/>
    <n v="1"/>
    <m/>
    <m/>
    <m/>
    <x v="0"/>
    <s v="Yes"/>
    <m/>
    <s v="(718) 245-3901"/>
    <x v="2"/>
  </r>
  <r>
    <x v="32"/>
    <x v="32"/>
    <x v="190"/>
    <s v="150 55th St"/>
    <s v="Brooklyn"/>
    <n v="11220"/>
    <n v="6210770"/>
    <s v="NYU Langone Hospital-Brooklyn "/>
    <x v="168"/>
    <m/>
    <x v="0"/>
    <m/>
    <m/>
    <m/>
    <s v="Yes"/>
    <n v="1"/>
    <m/>
    <m/>
    <m/>
    <x v="0"/>
    <s v="Yes"/>
    <m/>
    <s v="(718) 630-7300"/>
    <x v="2"/>
  </r>
  <r>
    <x v="32"/>
    <x v="32"/>
    <x v="191"/>
    <s v="601 Elmwwod Ave"/>
    <s v="Rochester"/>
    <n v="14642"/>
    <n v="6214330"/>
    <s v="University of Rochester Medical Center/Strong Memorial Hospital (Kessler Burn Center)"/>
    <x v="284"/>
    <n v="50"/>
    <x v="0"/>
    <n v="1"/>
    <n v="1"/>
    <n v="1"/>
    <s v="Yes"/>
    <n v="1"/>
    <m/>
    <n v="1"/>
    <m/>
    <x v="2"/>
    <s v="Yes"/>
    <s v="Yes"/>
    <s v="(585) 275-8387"/>
    <x v="2"/>
  </r>
  <r>
    <x v="32"/>
    <x v="32"/>
    <x v="192"/>
    <s v="1 Health Way"/>
    <s v="Oceanside"/>
    <n v="11572"/>
    <n v="6213735"/>
    <s v="Mount Sinai South Nassau"/>
    <x v="320"/>
    <m/>
    <x v="0"/>
    <m/>
    <m/>
    <m/>
    <s v="Yes"/>
    <m/>
    <n v="1"/>
    <m/>
    <m/>
    <x v="0"/>
    <s v="Yes"/>
    <m/>
    <s v="(516) 632-3000"/>
    <x v="2"/>
  </r>
  <r>
    <x v="32"/>
    <x v="32"/>
    <x v="192"/>
    <s v="2201 Hempstead Turnpike"/>
    <s v="East Meadow"/>
    <n v="11554"/>
    <n v="6211810"/>
    <s v="Nassau University Medical Center (Nassau County Firefighters Burn Center)"/>
    <x v="258"/>
    <n v="10"/>
    <x v="0"/>
    <m/>
    <n v="1"/>
    <m/>
    <s v="Yes"/>
    <n v="1"/>
    <m/>
    <m/>
    <m/>
    <x v="1"/>
    <s v="Yes"/>
    <s v="Yes"/>
    <s v="(516) 572-0123"/>
    <x v="2"/>
  </r>
  <r>
    <x v="32"/>
    <x v="32"/>
    <x v="192"/>
    <s v="26901 76th Ave"/>
    <s v="New Hyde Park"/>
    <n v="11040"/>
    <n v="6211675"/>
    <s v="Cohen Children's Medical Center"/>
    <x v="121"/>
    <m/>
    <x v="1"/>
    <n v="1"/>
    <m/>
    <m/>
    <s v="Yes"/>
    <m/>
    <m/>
    <n v="1"/>
    <m/>
    <x v="0"/>
    <s v="Yes"/>
    <m/>
    <s v="(718) 470-7764"/>
    <x v="2"/>
  </r>
  <r>
    <x v="32"/>
    <x v="32"/>
    <x v="192"/>
    <s v="300 Community Dr"/>
    <s v="Manhasset"/>
    <n v="11030"/>
    <n v="6212357"/>
    <s v="North Shore University Hospital"/>
    <x v="321"/>
    <m/>
    <x v="0"/>
    <m/>
    <m/>
    <m/>
    <s v="Yes"/>
    <n v="1"/>
    <m/>
    <m/>
    <m/>
    <x v="0"/>
    <s v="Yes"/>
    <m/>
    <s v="(516) 562-0100"/>
    <x v="2"/>
  </r>
  <r>
    <x v="32"/>
    <x v="32"/>
    <x v="192"/>
    <s v="259 1st St"/>
    <s v="Mineola"/>
    <n v="11501"/>
    <n v="6212450"/>
    <s v="NYU Langone Hospital-Long Island"/>
    <x v="318"/>
    <m/>
    <x v="0"/>
    <m/>
    <m/>
    <m/>
    <s v="Yes"/>
    <n v="1"/>
    <m/>
    <m/>
    <m/>
    <x v="0"/>
    <s v="Yes"/>
    <m/>
    <s v="(516) 663-0333"/>
    <x v="2"/>
  </r>
  <r>
    <x v="32"/>
    <x v="32"/>
    <x v="193"/>
    <s v="1111 Amsterdam Ave"/>
    <s v="New York"/>
    <n v="10025"/>
    <n v="6213335"/>
    <s v="Mount Sinai Morningside"/>
    <x v="322"/>
    <m/>
    <x v="0"/>
    <m/>
    <m/>
    <m/>
    <s v="Yes"/>
    <m/>
    <n v="1"/>
    <m/>
    <m/>
    <x v="0"/>
    <s v="Yes"/>
    <m/>
    <s v="(212) 523-4000"/>
    <x v="2"/>
  </r>
  <r>
    <x v="32"/>
    <x v="32"/>
    <x v="193"/>
    <s v="622 W 168th St"/>
    <s v="New York"/>
    <n v="10032"/>
    <n v="6210032"/>
    <s v="Morgan Stanley Children's Hospital of New York-Presbyterian"/>
    <x v="323"/>
    <m/>
    <x v="1"/>
    <n v="1"/>
    <m/>
    <m/>
    <s v="Yes"/>
    <m/>
    <m/>
    <n v="1"/>
    <m/>
    <x v="0"/>
    <s v="Yes"/>
    <m/>
    <s v="(212) 305-2500"/>
    <x v="2"/>
  </r>
  <r>
    <x v="32"/>
    <x v="32"/>
    <x v="193"/>
    <s v="462 First Ave"/>
    <s v="New York"/>
    <n v="10016"/>
    <n v="6212630"/>
    <s v="NYC Health + Hospitals / Bellevue Hospital"/>
    <x v="324"/>
    <m/>
    <x v="0"/>
    <m/>
    <m/>
    <m/>
    <s v="Yes"/>
    <n v="1"/>
    <m/>
    <m/>
    <m/>
    <x v="0"/>
    <s v="Yes"/>
    <m/>
    <s v="(212) 562-4132"/>
    <x v="2"/>
  </r>
  <r>
    <x v="32"/>
    <x v="32"/>
    <x v="194"/>
    <s v="525 E 68th St"/>
    <s v="New York"/>
    <n v="10065"/>
    <n v="6213510"/>
    <s v="New York-Presbyterian Hospital/Weill Cornell Medical Center (William Randolph Hearst Burn Center)"/>
    <x v="325"/>
    <n v="20"/>
    <x v="0"/>
    <n v="1"/>
    <n v="1"/>
    <n v="1"/>
    <s v="Yes"/>
    <n v="1"/>
    <m/>
    <m/>
    <n v="1"/>
    <x v="2"/>
    <s v="Yes"/>
    <s v="Yes"/>
    <s v="(212) 746-5454"/>
    <x v="2"/>
  </r>
  <r>
    <x v="32"/>
    <x v="32"/>
    <x v="194"/>
    <s v="506 Lenox Ave"/>
    <s v="New York"/>
    <n v="10037"/>
    <n v="6212830"/>
    <s v="NYC Health + Hospitals / Harlem Hospital (Harlem Burn Center)"/>
    <x v="326"/>
    <n v="5"/>
    <x v="0"/>
    <m/>
    <n v="1"/>
    <n v="1"/>
    <s v="Yes"/>
    <m/>
    <n v="1"/>
    <m/>
    <m/>
    <x v="1"/>
    <s v="Yes"/>
    <s v="Yes"/>
    <s v="(212) 939-1000"/>
    <x v="2"/>
  </r>
  <r>
    <x v="32"/>
    <x v="32"/>
    <x v="195"/>
    <s v="750 E Adams St"/>
    <s v="Syracuse"/>
    <n v="13210"/>
    <n v="6214885"/>
    <s v="Upstate University Hospital/Upstate Golisano Children's Hospital (Clark Burn Center)"/>
    <x v="327"/>
    <n v="6"/>
    <x v="0"/>
    <n v="1"/>
    <n v="1"/>
    <n v="1"/>
    <s v="Yes"/>
    <n v="1"/>
    <m/>
    <n v="1"/>
    <m/>
    <x v="2"/>
    <s v="Yes"/>
    <s v="Yes"/>
    <s v="(315) 464-5540"/>
    <x v="2"/>
  </r>
  <r>
    <x v="32"/>
    <x v="32"/>
    <x v="21"/>
    <s v="707 East Main St"/>
    <s v="Middletown"/>
    <n v="10940"/>
    <n v="6210041"/>
    <s v="Garnet Health Medical Center"/>
    <x v="135"/>
    <m/>
    <x v="0"/>
    <m/>
    <m/>
    <m/>
    <s v="Yes"/>
    <m/>
    <n v="1"/>
    <m/>
    <m/>
    <x v="0"/>
    <s v="Yes"/>
    <m/>
    <s v="(845) 333-1000"/>
    <x v="2"/>
  </r>
  <r>
    <x v="32"/>
    <x v="32"/>
    <x v="196"/>
    <s v="8900 Van Wyck Expressway"/>
    <s v="Jamaica"/>
    <n v="11418"/>
    <n v="6211980"/>
    <s v="Jamaica Hospital Medical Center"/>
    <x v="223"/>
    <m/>
    <x v="0"/>
    <m/>
    <m/>
    <m/>
    <s v="Yes"/>
    <n v="1"/>
    <m/>
    <m/>
    <m/>
    <x v="0"/>
    <s v="Yes"/>
    <m/>
    <s v="(718) 206-6000"/>
    <x v="2"/>
  </r>
  <r>
    <x v="32"/>
    <x v="32"/>
    <x v="196"/>
    <s v="5645 Main St"/>
    <s v="Flushing"/>
    <n v="11355"/>
    <n v="6211595"/>
    <s v="New York-Presbyterian - Queens"/>
    <x v="328"/>
    <m/>
    <x v="0"/>
    <m/>
    <m/>
    <m/>
    <s v="Yes"/>
    <n v="1"/>
    <m/>
    <m/>
    <m/>
    <x v="0"/>
    <s v="Yes"/>
    <m/>
    <s v="(718) 670-2000"/>
    <x v="2"/>
  </r>
  <r>
    <x v="32"/>
    <x v="32"/>
    <x v="196"/>
    <s v="7901 Broadway"/>
    <s v="Elmhurst"/>
    <n v="11373"/>
    <n v="6213180"/>
    <s v="NYC Health + Hospitals / Elmhurst"/>
    <x v="329"/>
    <m/>
    <x v="0"/>
    <m/>
    <m/>
    <m/>
    <s v="Yes"/>
    <n v="1"/>
    <m/>
    <m/>
    <m/>
    <x v="0"/>
    <s v="Yes"/>
    <m/>
    <s v="(718) 334-4000"/>
    <x v="2"/>
  </r>
  <r>
    <x v="32"/>
    <x v="32"/>
    <x v="81"/>
    <s v="475 Seaview Ave"/>
    <s v="Staten Island"/>
    <n v="10305"/>
    <n v="6214735"/>
    <s v="Staten Island University Hospital (Staten Island University Hospital Burn Center)"/>
    <x v="330"/>
    <n v="10"/>
    <x v="0"/>
    <n v="1"/>
    <n v="1"/>
    <n v="1"/>
    <s v="Yes"/>
    <n v="1"/>
    <m/>
    <m/>
    <n v="1"/>
    <x v="1"/>
    <s v="Yes"/>
    <s v="Yes"/>
    <s v="(718) 226-9515"/>
    <x v="2"/>
  </r>
  <r>
    <x v="32"/>
    <x v="32"/>
    <x v="81"/>
    <s v="355 Bard Ave"/>
    <s v="Staten Island"/>
    <n v="10310"/>
    <n v="6210025"/>
    <s v="Richmond University Medical Center"/>
    <x v="331"/>
    <m/>
    <x v="0"/>
    <n v="1"/>
    <m/>
    <m/>
    <s v="Yes"/>
    <n v="1"/>
    <m/>
    <m/>
    <n v="1"/>
    <x v="0"/>
    <s v="Yes"/>
    <m/>
    <s v="(718) 818-1234"/>
    <x v="2"/>
  </r>
  <r>
    <x v="32"/>
    <x v="32"/>
    <x v="133"/>
    <s v="1000 Montauk Hwy"/>
    <s v="West Islip"/>
    <n v="11795"/>
    <n v="6215295"/>
    <s v="Good Samaritan Hospital Medical Center"/>
    <x v="332"/>
    <m/>
    <x v="0"/>
    <n v="1"/>
    <m/>
    <m/>
    <s v="Yes"/>
    <m/>
    <n v="1"/>
    <m/>
    <n v="1"/>
    <x v="0"/>
    <s v="Yes"/>
    <m/>
    <s v="(631) 376-3000"/>
    <x v="2"/>
  </r>
  <r>
    <x v="32"/>
    <x v="32"/>
    <x v="133"/>
    <s v="301 E Main St"/>
    <s v="Bay Shore"/>
    <n v="11706"/>
    <n v="6210280"/>
    <s v="South Shore University Hospital (SSUH)"/>
    <x v="108"/>
    <m/>
    <x v="0"/>
    <m/>
    <m/>
    <m/>
    <s v="Yes"/>
    <m/>
    <n v="1"/>
    <m/>
    <m/>
    <x v="0"/>
    <s v="Yes"/>
    <m/>
    <s v="(631) 968-3000"/>
    <x v="2"/>
  </r>
  <r>
    <x v="32"/>
    <x v="32"/>
    <x v="133"/>
    <s v="101 Nicolls Rd"/>
    <s v="Stony Brook"/>
    <n v="11794"/>
    <n v="6214775"/>
    <s v="Stony Brook Medicine (Suffolk County Volunteer Firefighters Burn Center)"/>
    <x v="333"/>
    <n v="8"/>
    <x v="0"/>
    <n v="1"/>
    <n v="1"/>
    <n v="1"/>
    <s v="Yes"/>
    <n v="1"/>
    <m/>
    <n v="1"/>
    <m/>
    <x v="1"/>
    <s v="Yes"/>
    <s v="Yes"/>
    <s v="(631) 444-1077"/>
    <x v="2"/>
  </r>
  <r>
    <x v="32"/>
    <x v="32"/>
    <x v="197"/>
    <s v="100 Woods Rd"/>
    <s v="Valhalla"/>
    <n v="10595"/>
    <n v="6215150"/>
    <s v="Westchester Medical Center/Maria Fareri Children's Hospital (Trauma Center at Westchester Medical Center)"/>
    <x v="333"/>
    <n v="10"/>
    <x v="0"/>
    <n v="1"/>
    <n v="1"/>
    <n v="1"/>
    <s v="Yes"/>
    <n v="1"/>
    <m/>
    <n v="1"/>
    <m/>
    <x v="1"/>
    <s v="Yes"/>
    <s v="Yes"/>
    <s v="(914) 493-7018"/>
    <x v="2"/>
  </r>
  <r>
    <x v="33"/>
    <x v="33"/>
    <x v="198"/>
    <s v="509 Biltmore Ave"/>
    <s v="Asheville"/>
    <n v="28801"/>
    <n v="6360013"/>
    <s v="Mission Hospitals"/>
    <x v="334"/>
    <m/>
    <x v="0"/>
    <m/>
    <m/>
    <m/>
    <s v="No"/>
    <m/>
    <n v="1"/>
    <m/>
    <m/>
    <x v="0"/>
    <s v="Yes"/>
    <m/>
    <s v="(828) 213-1111"/>
    <x v="1"/>
  </r>
  <r>
    <x v="33"/>
    <x v="33"/>
    <x v="199"/>
    <s v="2301 Erwin Rd"/>
    <s v="Durham"/>
    <n v="27710"/>
    <n v="6360355"/>
    <s v="Duke University Hospital"/>
    <x v="335"/>
    <m/>
    <x v="0"/>
    <m/>
    <m/>
    <m/>
    <s v="Yes"/>
    <n v="1"/>
    <m/>
    <m/>
    <m/>
    <x v="0"/>
    <s v="Yes"/>
    <m/>
    <s v="(919) 684-8111"/>
    <x v="1"/>
  </r>
  <r>
    <x v="33"/>
    <x v="33"/>
    <x v="200"/>
    <s v="1 Medical Center Blvd"/>
    <s v="Winston-Salem"/>
    <n v="27157"/>
    <n v="6361700"/>
    <s v="Wake Forest Baptist Medical Center/Brenner Children's Hospital (Wake Forest Baptist Burn Center)"/>
    <x v="336"/>
    <n v="24"/>
    <x v="0"/>
    <n v="1"/>
    <n v="1"/>
    <n v="1"/>
    <s v="Yes"/>
    <n v="1"/>
    <m/>
    <n v="1"/>
    <m/>
    <x v="2"/>
    <s v="Yes"/>
    <s v="No"/>
    <s v="(336) 716-2011"/>
    <x v="1"/>
  </r>
  <r>
    <x v="33"/>
    <x v="33"/>
    <x v="201"/>
    <s v="1200 N Elm St"/>
    <s v="Greensboro"/>
    <n v="27401"/>
    <n v="6360002"/>
    <s v="Moses H. Cone Memorial Hospital"/>
    <x v="337"/>
    <m/>
    <x v="0"/>
    <m/>
    <m/>
    <m/>
    <s v="Yes"/>
    <m/>
    <n v="1"/>
    <m/>
    <m/>
    <x v="0"/>
    <s v="Yes"/>
    <m/>
    <s v="(336) 832-7000"/>
    <x v="1"/>
  </r>
  <r>
    <x v="33"/>
    <x v="33"/>
    <x v="202"/>
    <s v="1000 Blythe Blvd"/>
    <s v="Charlotte"/>
    <n v="28203"/>
    <n v="6360280"/>
    <s v="Carolinas Medical Center/Levine Children's Hospital"/>
    <x v="338"/>
    <m/>
    <x v="0"/>
    <n v="1"/>
    <m/>
    <m/>
    <s v="Yes"/>
    <n v="1"/>
    <m/>
    <n v="1"/>
    <m/>
    <x v="0"/>
    <s v="Yes"/>
    <m/>
    <s v="(704) 355-2000"/>
    <x v="1"/>
  </r>
  <r>
    <x v="33"/>
    <x v="33"/>
    <x v="203"/>
    <s v="2131 South 17th St"/>
    <s v="Wilmington"/>
    <n v="28401"/>
    <n v="6360019"/>
    <s v="New Hanover Regional Medical Center"/>
    <x v="339"/>
    <m/>
    <x v="0"/>
    <m/>
    <m/>
    <m/>
    <s v="Yes"/>
    <m/>
    <n v="1"/>
    <m/>
    <m/>
    <x v="0"/>
    <s v="Yes"/>
    <m/>
    <s v="(910) 667-7000"/>
    <x v="1"/>
  </r>
  <r>
    <x v="33"/>
    <x v="33"/>
    <x v="21"/>
    <s v="101 Manning Dr"/>
    <s v="Chapel Hill"/>
    <n v="27514"/>
    <n v="6360260"/>
    <s v="University of North CarolinaHospitals/North Carolina Children's Hospital (North Carolina Jaycee Burn Center)"/>
    <x v="340"/>
    <n v="36"/>
    <x v="0"/>
    <n v="1"/>
    <n v="1"/>
    <n v="1"/>
    <s v="Yes"/>
    <n v="1"/>
    <m/>
    <n v="1"/>
    <m/>
    <x v="2"/>
    <s v="Yes"/>
    <s v="No"/>
    <s v="(984) 974-1000"/>
    <x v="1"/>
  </r>
  <r>
    <x v="33"/>
    <x v="33"/>
    <x v="204"/>
    <s v="2100 Stantonsburg Rd"/>
    <s v="Greenville"/>
    <n v="27835"/>
    <n v="6360690"/>
    <s v="Vidant Medical Center/Maynard Children's Hospital"/>
    <x v="341"/>
    <m/>
    <x v="0"/>
    <n v="1"/>
    <m/>
    <m/>
    <s v="Yes"/>
    <n v="1"/>
    <m/>
    <m/>
    <n v="1"/>
    <x v="0"/>
    <s v="Yes"/>
    <m/>
    <s v="(252) 847-4100"/>
    <x v="1"/>
  </r>
  <r>
    <x v="33"/>
    <x v="33"/>
    <x v="205"/>
    <s v="3000 New Bern Ave"/>
    <s v="Raleigh"/>
    <n v="27610"/>
    <n v="6360001"/>
    <s v="WakeMed Health &amp; Hospitals, Raleigh Campus"/>
    <x v="342"/>
    <m/>
    <x v="0"/>
    <m/>
    <m/>
    <m/>
    <s v="Yes"/>
    <n v="1"/>
    <m/>
    <m/>
    <m/>
    <x v="0"/>
    <s v="Yes"/>
    <m/>
    <s v="(919) 350-8000"/>
    <x v="1"/>
  </r>
  <r>
    <x v="34"/>
    <x v="34"/>
    <x v="206"/>
    <s v="900 E Broadway"/>
    <s v="Bismarck"/>
    <n v="58501"/>
    <n v="6640040"/>
    <s v="CHI St. Alexius Health Bismarck"/>
    <x v="294"/>
    <m/>
    <x v="0"/>
    <m/>
    <m/>
    <m/>
    <s v="Yes"/>
    <m/>
    <n v="1"/>
    <m/>
    <m/>
    <x v="1"/>
    <s v="Yes"/>
    <m/>
    <s v="(701) 530-7000"/>
    <x v="3"/>
  </r>
  <r>
    <x v="34"/>
    <x v="34"/>
    <x v="206"/>
    <s v="300 North 7th St"/>
    <s v="Bismarck"/>
    <n v="58501"/>
    <n v="6640020"/>
    <s v="Sanford Medical Center"/>
    <x v="343"/>
    <m/>
    <x v="0"/>
    <m/>
    <m/>
    <m/>
    <s v="Yes"/>
    <m/>
    <n v="1"/>
    <m/>
    <m/>
    <x v="1"/>
    <s v="Yes"/>
    <m/>
    <s v="(701) 323-6000"/>
    <x v="3"/>
  </r>
  <r>
    <x v="34"/>
    <x v="34"/>
    <x v="207"/>
    <s v="3000 32nd Ave South"/>
    <s v="Fargo"/>
    <n v="58103"/>
    <n v="6640003"/>
    <s v="Essentia Health Fargo"/>
    <x v="344"/>
    <m/>
    <x v="0"/>
    <m/>
    <m/>
    <m/>
    <s v="Yes"/>
    <m/>
    <n v="1"/>
    <m/>
    <m/>
    <x v="1"/>
    <s v="Yes"/>
    <m/>
    <s v="(701) 364-8000"/>
    <x v="3"/>
  </r>
  <r>
    <x v="34"/>
    <x v="34"/>
    <x v="207"/>
    <s v="801 Broadway N"/>
    <s v="Fargo"/>
    <n v="58104"/>
    <n v="6640180"/>
    <s v="Sanford Medical Center Fargo"/>
    <x v="96"/>
    <m/>
    <x v="0"/>
    <n v="1"/>
    <m/>
    <m/>
    <s v="Yes"/>
    <n v="1"/>
    <m/>
    <m/>
    <n v="1"/>
    <x v="1"/>
    <s v="Yes"/>
    <m/>
    <s v="(701) 417-2000"/>
    <x v="3"/>
  </r>
  <r>
    <x v="34"/>
    <x v="34"/>
    <x v="208"/>
    <s v="1200 S Columbia Rd"/>
    <s v="Grand Forks"/>
    <n v="58201"/>
    <n v="6640001"/>
    <s v="Altru Health System"/>
    <x v="271"/>
    <m/>
    <x v="0"/>
    <m/>
    <m/>
    <m/>
    <s v="Yes"/>
    <m/>
    <n v="1"/>
    <m/>
    <m/>
    <x v="1"/>
    <s v="Yes"/>
    <m/>
    <s v="(701) 780-5000"/>
    <x v="3"/>
  </r>
  <r>
    <x v="34"/>
    <x v="34"/>
    <x v="209"/>
    <s v="1 Burdick Expy"/>
    <s v="Minot"/>
    <n v="58701"/>
    <n v="6640004"/>
    <s v="Trinity Health"/>
    <x v="345"/>
    <m/>
    <x v="0"/>
    <m/>
    <m/>
    <m/>
    <s v="Yes"/>
    <m/>
    <n v="1"/>
    <m/>
    <m/>
    <x v="1"/>
    <s v="Yes"/>
    <m/>
    <s v="(701) 857-5000"/>
    <x v="3"/>
  </r>
  <r>
    <x v="35"/>
    <x v="35"/>
    <x v="108"/>
    <s v="1001 Bellefontaine Ave"/>
    <s v="Lima"/>
    <n v="45804"/>
    <n v="6411540"/>
    <s v="Lima Memorial Health System"/>
    <x v="257"/>
    <m/>
    <x v="0"/>
    <m/>
    <m/>
    <m/>
    <s v="Yes"/>
    <m/>
    <n v="1"/>
    <m/>
    <m/>
    <x v="0"/>
    <s v="Yes"/>
    <m/>
    <s v="(419) 228-3335"/>
    <x v="3"/>
  </r>
  <r>
    <x v="35"/>
    <x v="35"/>
    <x v="108"/>
    <s v="730 W Market St"/>
    <s v="Lima"/>
    <n v="45801"/>
    <n v="6411560"/>
    <s v="Mercy Health - St. Rita's Medical Center"/>
    <x v="346"/>
    <m/>
    <x v="0"/>
    <m/>
    <m/>
    <m/>
    <s v="Yes"/>
    <m/>
    <n v="1"/>
    <m/>
    <m/>
    <x v="0"/>
    <s v="Yes"/>
    <m/>
    <s v="(419) 226-9637"/>
    <x v="3"/>
  </r>
  <r>
    <x v="35"/>
    <x v="35"/>
    <x v="210"/>
    <s v="6780 Mayfield Rd"/>
    <s v="Mayfield Heights"/>
    <n v="44124"/>
    <n v="6410945"/>
    <s v="Cleveland Clinic Hillcrest Hospital"/>
    <x v="347"/>
    <m/>
    <x v="0"/>
    <m/>
    <m/>
    <m/>
    <s v="Yes"/>
    <m/>
    <n v="1"/>
    <m/>
    <m/>
    <x v="0"/>
    <s v="Yes"/>
    <m/>
    <s v="(440) 312-4500"/>
    <x v="3"/>
  </r>
  <r>
    <x v="35"/>
    <x v="35"/>
    <x v="210"/>
    <s v="18101 Lorain Ave"/>
    <s v="Cleveland"/>
    <n v="44111"/>
    <n v="6410710"/>
    <s v="Fairview Hospital"/>
    <x v="348"/>
    <m/>
    <x v="0"/>
    <m/>
    <m/>
    <m/>
    <s v="Yes"/>
    <m/>
    <n v="1"/>
    <m/>
    <m/>
    <x v="0"/>
    <s v="Yes"/>
    <m/>
    <s v="(216) 476-7000"/>
    <x v="3"/>
  </r>
  <r>
    <x v="35"/>
    <x v="35"/>
    <x v="210"/>
    <s v="2500 MetroHealth Dr"/>
    <s v="Cleveland"/>
    <n v="44109"/>
    <n v="6410655"/>
    <s v="MetroHealth Medical Center (Burn Care Center at MetroHealth)"/>
    <x v="349"/>
    <n v="14"/>
    <x v="0"/>
    <n v="1"/>
    <n v="1"/>
    <n v="1"/>
    <s v="Yes"/>
    <n v="1"/>
    <m/>
    <m/>
    <n v="1"/>
    <x v="2"/>
    <s v="Yes"/>
    <s v="Yes"/>
    <s v="(216) 778-7800"/>
    <x v="3"/>
  </r>
  <r>
    <x v="35"/>
    <x v="35"/>
    <x v="210"/>
    <s v="2101 Adelbert Rd"/>
    <s v="Cleveland"/>
    <n v="44106"/>
    <n v="6410922"/>
    <s v="UH Rainbow Babies and Children's Hospital"/>
    <x v="236"/>
    <m/>
    <x v="1"/>
    <n v="1"/>
    <m/>
    <m/>
    <s v="Yes"/>
    <m/>
    <m/>
    <n v="1"/>
    <m/>
    <x v="0"/>
    <s v="Yes"/>
    <m/>
    <s v="(216) 844-1000"/>
    <x v="3"/>
  </r>
  <r>
    <x v="35"/>
    <x v="35"/>
    <x v="210"/>
    <s v="11100 Euclid Ave"/>
    <s v="Cleveland"/>
    <n v="44106"/>
    <n v="6410920"/>
    <s v="University Hospitals Cleveland Medical Center"/>
    <x v="350"/>
    <m/>
    <x v="0"/>
    <m/>
    <m/>
    <m/>
    <s v="Yes"/>
    <n v="1"/>
    <m/>
    <m/>
    <m/>
    <x v="0"/>
    <s v="Yes"/>
    <m/>
    <s v="(866) 844-2273"/>
    <x v="3"/>
  </r>
  <r>
    <x v="35"/>
    <x v="35"/>
    <x v="211"/>
    <s v="111 S Grant Ave"/>
    <s v="Columbus"/>
    <n v="43215"/>
    <n v="6411010"/>
    <s v="Grant Medical Center"/>
    <x v="87"/>
    <m/>
    <x v="0"/>
    <m/>
    <m/>
    <m/>
    <s v="Yes"/>
    <n v="1"/>
    <m/>
    <m/>
    <m/>
    <x v="0"/>
    <s v="Yes"/>
    <m/>
    <s v="(614) 566-9000"/>
    <x v="3"/>
  </r>
  <r>
    <x v="35"/>
    <x v="35"/>
    <x v="211"/>
    <s v="700 Children's Dr"/>
    <s v="Columbus"/>
    <n v="43205"/>
    <n v="6410950"/>
    <s v="Nationwide Children's Hospital (Burn Center at Nationwide Children's Hospital)"/>
    <x v="227"/>
    <n v="15"/>
    <x v="1"/>
    <n v="1"/>
    <m/>
    <n v="1"/>
    <s v="Yes"/>
    <m/>
    <m/>
    <n v="1"/>
    <m/>
    <x v="2"/>
    <s v="Yes"/>
    <s v="Yes"/>
    <s v=" (614) 722-2000"/>
    <x v="3"/>
  </r>
  <r>
    <x v="35"/>
    <x v="35"/>
    <x v="211"/>
    <s v="410 West 10th Ave"/>
    <s v="Columbus"/>
    <n v="43210"/>
    <n v="6411100"/>
    <s v="Ohio State University Wexner Medical Center (The Ohio State Comprehensive Burn Center)"/>
    <x v="351"/>
    <n v="18"/>
    <x v="0"/>
    <m/>
    <n v="1"/>
    <m/>
    <s v="Yes"/>
    <n v="1"/>
    <m/>
    <m/>
    <m/>
    <x v="2"/>
    <s v="Yes"/>
    <s v="Yes"/>
    <s v="(614) 293-8000"/>
    <x v="3"/>
  </r>
  <r>
    <x v="35"/>
    <x v="35"/>
    <x v="211"/>
    <s v="6001 East Broad Street"/>
    <s v="Columbus"/>
    <n v="43213"/>
    <n v="6418083"/>
    <s v="Mount Carmel East"/>
    <x v="352"/>
    <m/>
    <x v="0"/>
    <m/>
    <m/>
    <m/>
    <s v="Yes"/>
    <m/>
    <n v="1"/>
    <m/>
    <m/>
    <x v="0"/>
    <s v="Yes"/>
    <m/>
    <s v="(614) 234-6000"/>
    <x v="3"/>
  </r>
  <r>
    <x v="35"/>
    <x v="35"/>
    <x v="211"/>
    <s v="3535 Olentangy River Rd"/>
    <s v="Columbus"/>
    <n v="43214"/>
    <n v="6411110"/>
    <s v="OhioHealth Riverside Methodist Hospital"/>
    <x v="353"/>
    <m/>
    <x v="0"/>
    <m/>
    <m/>
    <m/>
    <s v="Yes"/>
    <m/>
    <n v="1"/>
    <m/>
    <m/>
    <x v="0"/>
    <s v="Yes"/>
    <m/>
    <s v="(614) 566-5000"/>
    <x v="3"/>
  </r>
  <r>
    <x v="35"/>
    <x v="35"/>
    <x v="212"/>
    <s v="3333 Burnet Ave"/>
    <s v="Cincinnati"/>
    <n v="45229"/>
    <n v="6410391"/>
    <s v="Cincinnati Children's Hospital Medical Center"/>
    <x v="354"/>
    <m/>
    <x v="1"/>
    <n v="1"/>
    <m/>
    <m/>
    <s v="Yes"/>
    <m/>
    <m/>
    <n v="1"/>
    <m/>
    <x v="0"/>
    <s v="Yes"/>
    <m/>
    <s v="(513) 636-4200"/>
    <x v="3"/>
  </r>
  <r>
    <x v="35"/>
    <x v="35"/>
    <x v="212"/>
    <s v="234 Goodman St"/>
    <s v="Cincinnati"/>
    <n v="45219"/>
    <n v="6410435"/>
    <s v="University of Cincinnati Medical Center (UC Medical Center Burn Center)"/>
    <x v="355"/>
    <n v="10"/>
    <x v="0"/>
    <m/>
    <n v="1"/>
    <m/>
    <s v="Yes"/>
    <n v="1"/>
    <m/>
    <m/>
    <m/>
    <x v="1"/>
    <s v="Yes"/>
    <s v="Yes"/>
    <s v="(513) 584-1000"/>
    <x v="3"/>
  </r>
  <r>
    <x v="35"/>
    <x v="35"/>
    <x v="213"/>
    <s v="2213 Cherry St"/>
    <s v="Toledo"/>
    <n v="43608"/>
    <n v="6412170"/>
    <s v="Mercy St. Vincent Medical Center (Mercy Health Medical Burn Center)"/>
    <x v="306"/>
    <n v="10"/>
    <x v="0"/>
    <n v="1"/>
    <n v="1"/>
    <m/>
    <s v="Yes"/>
    <n v="1"/>
    <m/>
    <m/>
    <n v="1"/>
    <x v="1"/>
    <s v="Yes"/>
    <s v="Yes"/>
    <s v="(419) 251-3232"/>
    <x v="3"/>
  </r>
  <r>
    <x v="35"/>
    <x v="35"/>
    <x v="213"/>
    <s v="2142 N Cove Blvd"/>
    <s v="Toledo"/>
    <n v="43606"/>
    <n v="6412180"/>
    <s v="ProMedica Toledo Hospital/Russell J. Ebeid Children's Hospital"/>
    <x v="356"/>
    <m/>
    <x v="0"/>
    <n v="1"/>
    <m/>
    <m/>
    <s v="Yes"/>
    <n v="1"/>
    <m/>
    <m/>
    <n v="1"/>
    <x v="0"/>
    <s v="Yes"/>
    <m/>
    <s v="(419) 291-4000"/>
    <x v="3"/>
  </r>
  <r>
    <x v="35"/>
    <x v="35"/>
    <x v="214"/>
    <s v="1044 Belmont Ave"/>
    <s v="Youngstown "/>
    <n v="44501"/>
    <n v="6412440"/>
    <s v="Mercy Health - St. Elizabeth Youngstown Hospital"/>
    <x v="357"/>
    <m/>
    <x v="0"/>
    <m/>
    <m/>
    <m/>
    <s v="Yes"/>
    <n v="1"/>
    <m/>
    <m/>
    <m/>
    <x v="0"/>
    <s v="Yes"/>
    <m/>
    <s v="(330) 746-7211"/>
    <x v="3"/>
  </r>
  <r>
    <x v="35"/>
    <x v="35"/>
    <x v="5"/>
    <s v="1 Childrens Plz"/>
    <s v="Dayton"/>
    <n v="45404"/>
    <n v="6411160"/>
    <s v="Dayton Children's Hospital (Shriners Children's Ohio Burn Center)"/>
    <x v="358"/>
    <n v="7"/>
    <x v="1"/>
    <n v="1"/>
    <m/>
    <n v="1"/>
    <s v="Yes"/>
    <m/>
    <m/>
    <n v="1"/>
    <m/>
    <x v="2"/>
    <s v="Yes"/>
    <s v="Yes"/>
    <s v="(937) 641-3000"/>
    <x v="3"/>
  </r>
  <r>
    <x v="35"/>
    <x v="35"/>
    <x v="5"/>
    <s v="3535 Southern Blvd"/>
    <s v="Kettering"/>
    <n v="45429"/>
    <n v="6411466"/>
    <s v="Kettering Health Main Campus"/>
    <x v="17"/>
    <m/>
    <x v="0"/>
    <m/>
    <m/>
    <m/>
    <s v="Yes"/>
    <m/>
    <n v="1"/>
    <m/>
    <m/>
    <x v="0"/>
    <s v="Yes"/>
    <m/>
    <s v="(937) 298-4331"/>
    <x v="3"/>
  </r>
  <r>
    <x v="35"/>
    <x v="35"/>
    <x v="5"/>
    <s v="1 Wyoming St"/>
    <s v="Dayton"/>
    <n v="45409"/>
    <n v="6411190"/>
    <s v="Miami Valley Hospital (Miami Valley Hospital Regional Burn Center)"/>
    <x v="359"/>
    <n v="8"/>
    <x v="0"/>
    <m/>
    <n v="1"/>
    <m/>
    <s v="Yes"/>
    <n v="1"/>
    <m/>
    <m/>
    <m/>
    <x v="1"/>
    <s v="Yes"/>
    <s v="Yes"/>
    <s v="(937) 208-8000"/>
    <x v="3"/>
  </r>
  <r>
    <x v="35"/>
    <x v="35"/>
    <x v="215"/>
    <s v="335 Glessner Ave"/>
    <s v="Mansfield"/>
    <n v="44903"/>
    <n v="6410016"/>
    <s v="OhioHealth MedCentral Mansfield Hospital"/>
    <x v="68"/>
    <m/>
    <x v="0"/>
    <m/>
    <m/>
    <m/>
    <s v="Yes"/>
    <m/>
    <n v="1"/>
    <m/>
    <m/>
    <x v="0"/>
    <s v="Yes"/>
    <m/>
    <s v="(419) 526-8000"/>
    <x v="3"/>
  </r>
  <r>
    <x v="35"/>
    <x v="35"/>
    <x v="216"/>
    <s v="2600 6th Street SW"/>
    <s v="Canton"/>
    <n v="44710"/>
    <n v="6410280"/>
    <s v="Aultman Hospital"/>
    <x v="350"/>
    <m/>
    <x v="0"/>
    <m/>
    <m/>
    <m/>
    <s v="Yes"/>
    <m/>
    <n v="1"/>
    <m/>
    <m/>
    <x v="0"/>
    <s v="Yes"/>
    <m/>
    <s v="(330) 452-9911"/>
    <x v="3"/>
  </r>
  <r>
    <x v="35"/>
    <x v="35"/>
    <x v="216"/>
    <s v="1320 Mercy Dr NW"/>
    <s v="Canton"/>
    <n v="44708"/>
    <n v="6410290"/>
    <s v="Mercy Medical Center - Canton"/>
    <x v="360"/>
    <m/>
    <x v="0"/>
    <m/>
    <m/>
    <m/>
    <s v="Yes"/>
    <m/>
    <n v="1"/>
    <m/>
    <m/>
    <x v="0"/>
    <s v="Yes"/>
    <m/>
    <s v="(330) 489-1000"/>
    <x v="3"/>
  </r>
  <r>
    <x v="35"/>
    <x v="35"/>
    <x v="217"/>
    <s v="1 Perkins Sq"/>
    <s v="Akron"/>
    <n v="44308"/>
    <n v="6410055"/>
    <s v="Akron Children's Hospital (Akron Children's Hospital Burn Center)"/>
    <x v="361"/>
    <n v="12"/>
    <x v="1"/>
    <n v="1"/>
    <n v="1"/>
    <n v="1"/>
    <s v="Yes"/>
    <m/>
    <m/>
    <m/>
    <n v="1"/>
    <x v="2"/>
    <s v="Yes"/>
    <s v="Yes"/>
    <s v="(330) 543-1000"/>
    <x v="3"/>
  </r>
  <r>
    <x v="35"/>
    <x v="35"/>
    <x v="217"/>
    <s v="1 Akron General Ave"/>
    <s v="Akron"/>
    <n v="44307"/>
    <n v="6410010"/>
    <s v="Cleveland Clinic Akron General"/>
    <x v="362"/>
    <m/>
    <x v="0"/>
    <m/>
    <m/>
    <m/>
    <s v="Yes"/>
    <n v="1"/>
    <m/>
    <m/>
    <m/>
    <x v="0"/>
    <s v="Yes"/>
    <m/>
    <s v="(330) 344-6000"/>
    <x v="3"/>
  </r>
  <r>
    <x v="35"/>
    <x v="35"/>
    <x v="217"/>
    <s v="525 E Market St"/>
    <s v="Akron"/>
    <n v="44309"/>
    <n v="6410030"/>
    <s v="Summa Akron City Hospital"/>
    <x v="363"/>
    <m/>
    <x v="0"/>
    <m/>
    <m/>
    <m/>
    <s v="Yes"/>
    <n v="1"/>
    <m/>
    <m/>
    <m/>
    <x v="0"/>
    <s v="Yes"/>
    <m/>
    <s v="(330) 375-3000"/>
    <x v="3"/>
  </r>
  <r>
    <x v="36"/>
    <x v="36"/>
    <x v="218"/>
    <s v="700 NE 13th St"/>
    <s v="Oklahoma City"/>
    <n v="73104"/>
    <n v="6730024"/>
    <s v="OU Medical Center"/>
    <x v="364"/>
    <m/>
    <x v="0"/>
    <n v="1"/>
    <m/>
    <m/>
    <s v="Yes"/>
    <n v="1"/>
    <m/>
    <n v="1"/>
    <m/>
    <x v="0"/>
    <s v="Yes"/>
    <m/>
    <s v="(405) 271-4700"/>
    <x v="1"/>
  </r>
  <r>
    <x v="36"/>
    <x v="36"/>
    <x v="218"/>
    <s v="3300 NW Expy"/>
    <s v="Oklahoma City"/>
    <n v="73112"/>
    <n v="6730728"/>
    <s v="Paul Silvertein Burn Center"/>
    <x v="365"/>
    <n v="20"/>
    <x v="1"/>
    <m/>
    <n v="1"/>
    <m/>
    <m/>
    <m/>
    <m/>
    <m/>
    <m/>
    <x v="1"/>
    <m/>
    <s v="Yes"/>
    <s v="(405) 949-3345"/>
    <x v="1"/>
  </r>
  <r>
    <x v="36"/>
    <x v="36"/>
    <x v="219"/>
    <s v="1923 S Utica Ave"/>
    <s v="Tulsa"/>
    <n v="74104"/>
    <n v="6731220"/>
    <s v="Ascension St. John Medical Center (Alexander Burn Center)"/>
    <x v="322"/>
    <n v="13"/>
    <x v="0"/>
    <m/>
    <n v="1"/>
    <n v="1"/>
    <s v="Yes"/>
    <m/>
    <n v="1"/>
    <m/>
    <m/>
    <x v="1"/>
    <s v="Yes"/>
    <s v="Yes"/>
    <s v="(918) 744-2345"/>
    <x v="1"/>
  </r>
  <r>
    <x v="37"/>
    <x v="37"/>
    <x v="220"/>
    <s v="3600 NW Samaritan Dr"/>
    <s v="Corvallis"/>
    <n v="97330"/>
    <n v="6920110"/>
    <s v="Good Samaritan Regional Medical Center"/>
    <x v="11"/>
    <m/>
    <x v="0"/>
    <m/>
    <m/>
    <m/>
    <s v="No"/>
    <m/>
    <n v="1"/>
    <m/>
    <m/>
    <x v="0"/>
    <s v="Yes"/>
    <m/>
    <s v="(541) 768-5111"/>
    <x v="0"/>
  </r>
  <r>
    <x v="37"/>
    <x v="37"/>
    <x v="221"/>
    <s v="2500 NE Neff Rd"/>
    <s v="Bend"/>
    <n v="97701"/>
    <n v="6920070"/>
    <s v="St. Charles Medical Center Bend"/>
    <x v="366"/>
    <m/>
    <x v="0"/>
    <m/>
    <m/>
    <m/>
    <s v="No"/>
    <m/>
    <n v="1"/>
    <m/>
    <m/>
    <x v="0"/>
    <s v="Yes"/>
    <m/>
    <s v="(541) 382-4321"/>
    <x v="0"/>
  </r>
  <r>
    <x v="37"/>
    <x v="37"/>
    <x v="95"/>
    <s v="2825 E Barnett Rd"/>
    <s v="Medford"/>
    <n v="97504"/>
    <n v="6920280"/>
    <s v="Asante Rogue Regional Medical Center"/>
    <x v="367"/>
    <m/>
    <x v="0"/>
    <m/>
    <m/>
    <m/>
    <s v="No"/>
    <m/>
    <n v="1"/>
    <m/>
    <m/>
    <x v="0"/>
    <s v="Yes"/>
    <m/>
    <s v="(541) 789-7000"/>
    <x v="0"/>
  </r>
  <r>
    <x v="37"/>
    <x v="37"/>
    <x v="222"/>
    <s v="3333 River Bend Dr"/>
    <s v="Springfield"/>
    <n v="97477"/>
    <n v="6920051"/>
    <s v="Peacehealth Sacred Heart Medical Center at RiverBend"/>
    <x v="70"/>
    <m/>
    <x v="0"/>
    <m/>
    <m/>
    <m/>
    <s v="Yes"/>
    <m/>
    <n v="1"/>
    <m/>
    <m/>
    <x v="0"/>
    <s v="Yes"/>
    <m/>
    <s v="(541) 222-7300"/>
    <x v="0"/>
  </r>
  <r>
    <x v="37"/>
    <x v="37"/>
    <x v="65"/>
    <s v="890 SE Oak St"/>
    <s v="Salem"/>
    <n v="97301"/>
    <n v="6920708"/>
    <s v="Salem Hospital"/>
    <x v="368"/>
    <m/>
    <x v="0"/>
    <m/>
    <m/>
    <m/>
    <s v="No"/>
    <m/>
    <n v="1"/>
    <m/>
    <m/>
    <x v="0"/>
    <s v="Yes"/>
    <m/>
    <s v="(503) 561-5200"/>
    <x v="0"/>
  </r>
  <r>
    <x v="37"/>
    <x v="37"/>
    <x v="223"/>
    <s v="2801 N Gantenbein Ave"/>
    <s v="Portland"/>
    <n v="97227"/>
    <n v="6920003"/>
    <s v="Legacy Emanuel Medical Center/Randall Children's Hospital (Oregon Burn Center)"/>
    <x v="369"/>
    <n v="16"/>
    <x v="0"/>
    <n v="1"/>
    <n v="1"/>
    <n v="1"/>
    <s v="Yes"/>
    <n v="1"/>
    <m/>
    <n v="1"/>
    <m/>
    <x v="2"/>
    <s v="Yes"/>
    <s v="Yes"/>
    <s v="(503) 413-2200"/>
    <x v="0"/>
  </r>
  <r>
    <x v="37"/>
    <x v="37"/>
    <x v="223"/>
    <s v="3181 SW Sam Jackson Park Rd"/>
    <s v="Portland"/>
    <n v="97239"/>
    <n v="6920570"/>
    <s v="Oregon Health &amp; Science University/Doernbecher Children's Hospital"/>
    <x v="370"/>
    <m/>
    <x v="0"/>
    <n v="1"/>
    <m/>
    <m/>
    <s v="Yes"/>
    <n v="1"/>
    <m/>
    <n v="1"/>
    <m/>
    <x v="0"/>
    <s v="Yes"/>
    <m/>
    <s v="(503) 494-8311"/>
    <x v="0"/>
  </r>
  <r>
    <x v="38"/>
    <x v="38"/>
    <x v="224"/>
    <s v="320 E North Ave"/>
    <s v="Pittsburgh"/>
    <n v="15212"/>
    <n v="6230041"/>
    <s v="Allegheny General Hospital"/>
    <x v="370"/>
    <m/>
    <x v="0"/>
    <m/>
    <m/>
    <m/>
    <s v="No"/>
    <n v="1"/>
    <m/>
    <m/>
    <m/>
    <x v="0"/>
    <s v="Yes"/>
    <m/>
    <s v="(412) 359-3131"/>
    <x v="2"/>
  </r>
  <r>
    <x v="38"/>
    <x v="38"/>
    <x v="224"/>
    <s v="1400 Locust St"/>
    <s v="Pittsburgh"/>
    <n v="15219"/>
    <n v="6232510"/>
    <s v="UPMC Mercy (UPMC Mercy Burn Center)"/>
    <x v="223"/>
    <n v="9"/>
    <x v="0"/>
    <m/>
    <n v="1"/>
    <m/>
    <s v="No"/>
    <n v="1"/>
    <m/>
    <m/>
    <m/>
    <x v="2"/>
    <s v="Yes"/>
    <m/>
    <s v="(412) 232-8111"/>
    <x v="2"/>
  </r>
  <r>
    <x v="38"/>
    <x v="38"/>
    <x v="224"/>
    <s v="200 Lothrop St"/>
    <s v="Pittsburgh"/>
    <n v="15213"/>
    <n v="6230029"/>
    <s v="UPMC Presbyterian"/>
    <x v="351"/>
    <m/>
    <x v="0"/>
    <m/>
    <m/>
    <m/>
    <s v="No"/>
    <n v="1"/>
    <m/>
    <m/>
    <m/>
    <x v="0"/>
    <s v="Yes"/>
    <m/>
    <s v="(412) 647-2345"/>
    <x v="2"/>
  </r>
  <r>
    <x v="38"/>
    <x v="38"/>
    <x v="224"/>
    <s v="4401 Penn Avenue"/>
    <s v="Pittsburgh"/>
    <n v="15224"/>
    <n v="6232430"/>
    <s v="UPMC Children's Hospital of Pittsburgh"/>
    <x v="301"/>
    <m/>
    <x v="1"/>
    <n v="1"/>
    <m/>
    <m/>
    <s v="No"/>
    <m/>
    <m/>
    <n v="1"/>
    <m/>
    <x v="0"/>
    <s v="Yes"/>
    <m/>
    <s v="(412) 682-8288"/>
    <x v="2"/>
  </r>
  <r>
    <x v="38"/>
    <x v="38"/>
    <x v="224"/>
    <s v="2570 Haymaker Rd"/>
    <s v="Monroeville "/>
    <n v="15146"/>
    <n v="6232551"/>
    <s v="Forbes Hospital"/>
    <x v="371"/>
    <m/>
    <x v="0"/>
    <m/>
    <m/>
    <m/>
    <s v="No"/>
    <m/>
    <n v="1"/>
    <m/>
    <m/>
    <x v="0"/>
    <s v="Yes"/>
    <m/>
    <s v="(412) 858-2000"/>
    <x v="2"/>
  </r>
  <r>
    <x v="38"/>
    <x v="38"/>
    <x v="224"/>
    <s v="4800 Friendship Ave"/>
    <s v="Pittsburgh"/>
    <n v="15224"/>
    <n v="6232690"/>
    <s v="West Penn Hospital Burn Center"/>
    <x v="372"/>
    <n v="14"/>
    <x v="1"/>
    <m/>
    <n v="1"/>
    <n v="1"/>
    <m/>
    <m/>
    <m/>
    <m/>
    <m/>
    <x v="2"/>
    <m/>
    <m/>
    <s v="(412) 578-5120"/>
    <x v="2"/>
  </r>
  <r>
    <x v="38"/>
    <x v="38"/>
    <x v="225"/>
    <s v="420 S 5th Ave"/>
    <s v="West Reading"/>
    <n v="19611"/>
    <n v="6233443"/>
    <s v="Reading Hospital - Tower Health"/>
    <x v="373"/>
    <m/>
    <x v="0"/>
    <m/>
    <m/>
    <m/>
    <s v="No"/>
    <n v="1"/>
    <m/>
    <m/>
    <m/>
    <x v="0"/>
    <s v="Yes"/>
    <m/>
    <s v="(484) 628-8000"/>
    <x v="2"/>
  </r>
  <r>
    <x v="38"/>
    <x v="38"/>
    <x v="226"/>
    <s v="620 Howard Ave"/>
    <s v="Altoona "/>
    <n v="16601"/>
    <n v="6230086"/>
    <s v="UPMC Altoona"/>
    <x v="270"/>
    <m/>
    <x v="0"/>
    <m/>
    <m/>
    <m/>
    <s v="No"/>
    <m/>
    <n v="1"/>
    <m/>
    <m/>
    <x v="0"/>
    <s v="Yes"/>
    <m/>
    <s v="(814) 889-2011"/>
    <x v="2"/>
  </r>
  <r>
    <x v="38"/>
    <x v="38"/>
    <x v="227"/>
    <s v="1 Guthrie Sq"/>
    <s v="Sayre "/>
    <n v="18840"/>
    <n v="6232970"/>
    <s v="Guthrie Robert Packer Hospital"/>
    <x v="22"/>
    <m/>
    <x v="0"/>
    <m/>
    <m/>
    <m/>
    <s v="No"/>
    <m/>
    <n v="1"/>
    <m/>
    <m/>
    <x v="0"/>
    <s v="Yes"/>
    <m/>
    <s v="(570) 887-4050"/>
    <x v="2"/>
  </r>
  <r>
    <x v="38"/>
    <x v="38"/>
    <x v="228"/>
    <s v="1201 Langhorne-Newtown R"/>
    <s v="Langhorne "/>
    <n v="19047"/>
    <n v="6231130"/>
    <s v="St. Mary Medical Center"/>
    <x v="176"/>
    <m/>
    <x v="0"/>
    <m/>
    <m/>
    <m/>
    <s v="No"/>
    <m/>
    <n v="1"/>
    <m/>
    <m/>
    <x v="0"/>
    <s v="Yes"/>
    <m/>
    <s v="(215) 710-2000"/>
    <x v="2"/>
  </r>
  <r>
    <x v="38"/>
    <x v="38"/>
    <x v="228"/>
    <s v="700 Lawn Ave"/>
    <s v="Sellersville "/>
    <n v="18960"/>
    <n v="6233090"/>
    <s v="Grand View Health"/>
    <x v="374"/>
    <m/>
    <x v="0"/>
    <m/>
    <m/>
    <m/>
    <s v="No"/>
    <m/>
    <n v="1"/>
    <m/>
    <m/>
    <x v="0"/>
    <s v="Yes"/>
    <m/>
    <s v="(215) 453-4000"/>
    <x v="2"/>
  </r>
  <r>
    <x v="38"/>
    <x v="38"/>
    <x v="229"/>
    <s v="1086 Franklin St"/>
    <s v="Johnstown "/>
    <n v="15905"/>
    <n v="6230052"/>
    <s v="Conemaugh Memorial Medical Center"/>
    <x v="332"/>
    <m/>
    <x v="0"/>
    <m/>
    <m/>
    <m/>
    <s v="No"/>
    <n v="1"/>
    <m/>
    <m/>
    <m/>
    <x v="0"/>
    <s v="Yes"/>
    <m/>
    <s v="(814) 534-9000"/>
    <x v="2"/>
  </r>
  <r>
    <x v="38"/>
    <x v="38"/>
    <x v="230"/>
    <s v="255 W Lancaster Ave"/>
    <s v="Paoli "/>
    <n v="19301"/>
    <n v="6233430"/>
    <s v="Paoli Hospital"/>
    <x v="366"/>
    <m/>
    <x v="0"/>
    <m/>
    <m/>
    <m/>
    <s v="No"/>
    <m/>
    <n v="1"/>
    <m/>
    <m/>
    <x v="0"/>
    <s v="Yes"/>
    <m/>
    <s v="(484) 465-1000"/>
    <x v="2"/>
  </r>
  <r>
    <x v="38"/>
    <x v="38"/>
    <x v="125"/>
    <s v="503 N 21st St"/>
    <s v="Camp Hill"/>
    <n v="17011"/>
    <n v="6230297"/>
    <s v="Penn State Health Holy Spirit Medical Center"/>
    <x v="50"/>
    <m/>
    <x v="0"/>
    <m/>
    <m/>
    <m/>
    <s v="No"/>
    <m/>
    <n v="1"/>
    <m/>
    <m/>
    <x v="0"/>
    <s v="Yes"/>
    <m/>
    <s v="(717) 763-2100"/>
    <x v="2"/>
  </r>
  <r>
    <x v="38"/>
    <x v="38"/>
    <x v="231"/>
    <s v="500 University Dr"/>
    <s v="Hershey"/>
    <n v="17033"/>
    <n v="6230705"/>
    <s v="Penn State Milton S. Hershey Medical Center/Penn State Children's Hospital"/>
    <x v="375"/>
    <m/>
    <x v="0"/>
    <n v="1"/>
    <m/>
    <m/>
    <s v="No"/>
    <n v="1"/>
    <m/>
    <n v="1"/>
    <m/>
    <x v="0"/>
    <s v="Yes"/>
    <m/>
    <s v="(717) 531-6066"/>
    <x v="2"/>
  </r>
  <r>
    <x v="38"/>
    <x v="38"/>
    <x v="232"/>
    <s v="1 Medical Center Blvd"/>
    <s v="Chester"/>
    <n v="19013"/>
    <n v="6230400"/>
    <s v="Crozer-Chester Medical Center (Nathan Speare Regional Burn Treatment Center)"/>
    <x v="119"/>
    <n v="14"/>
    <x v="0"/>
    <m/>
    <n v="1"/>
    <m/>
    <s v="No"/>
    <m/>
    <n v="1"/>
    <m/>
    <m/>
    <x v="2"/>
    <s v="Yes"/>
    <m/>
    <s v="(610) 447-2000"/>
    <x v="2"/>
  </r>
  <r>
    <x v="38"/>
    <x v="38"/>
    <x v="189"/>
    <s v="201 State St"/>
    <s v="Erie "/>
    <n v="16550"/>
    <n v="6230760"/>
    <s v="UPMC Hamot"/>
    <x v="38"/>
    <m/>
    <x v="0"/>
    <m/>
    <m/>
    <m/>
    <s v="No"/>
    <m/>
    <n v="1"/>
    <m/>
    <m/>
    <x v="0"/>
    <s v="Yes"/>
    <m/>
    <s v="(814) 877-6000"/>
    <x v="2"/>
  </r>
  <r>
    <x v="38"/>
    <x v="38"/>
    <x v="233"/>
    <s v="1800 Mulberry St"/>
    <s v="Scranton "/>
    <n v="18510"/>
    <n v="6232980"/>
    <s v="Geisinger Community Medical Center"/>
    <x v="73"/>
    <m/>
    <x v="0"/>
    <m/>
    <m/>
    <m/>
    <s v="No"/>
    <m/>
    <n v="1"/>
    <m/>
    <m/>
    <x v="0"/>
    <s v="Yes"/>
    <m/>
    <s v="(570) 703-7245"/>
    <x v="2"/>
  </r>
  <r>
    <x v="38"/>
    <x v="38"/>
    <x v="168"/>
    <s v="555 N Duke St"/>
    <s v="Lancaster "/>
    <n v="17602"/>
    <n v="6231120"/>
    <s v="Penn Medicine Lancaster General Hospital"/>
    <x v="95"/>
    <m/>
    <x v="0"/>
    <m/>
    <m/>
    <m/>
    <s v="No"/>
    <n v="1"/>
    <m/>
    <m/>
    <m/>
    <x v="0"/>
    <s v="Yes"/>
    <m/>
    <s v="(717) 544-5511"/>
    <x v="2"/>
  </r>
  <r>
    <x v="38"/>
    <x v="38"/>
    <x v="234"/>
    <s v="1200 S Cedar Crest Blvd"/>
    <s v="Allentown"/>
    <n v="18103"/>
    <n v="6230013"/>
    <s v="Lehigh Valley Hospital-Cedar Crest/Lehigh Valley Reilly Children's Hospital (Lehigh Valley Health Network Regional Burn Center)"/>
    <x v="376"/>
    <n v="18"/>
    <x v="0"/>
    <n v="1"/>
    <n v="1"/>
    <n v="1"/>
    <s v="No"/>
    <n v="1"/>
    <m/>
    <m/>
    <n v="1"/>
    <x v="2"/>
    <s v="Yes"/>
    <m/>
    <s v="(610) 402-8000"/>
    <x v="2"/>
  </r>
  <r>
    <x v="38"/>
    <x v="38"/>
    <x v="235"/>
    <s v="1000 E Mountain Dr"/>
    <s v="Wilkes-Barre"/>
    <n v="18711"/>
    <n v="6232725"/>
    <s v="Geisinger Wyoming Valley Medical Center"/>
    <x v="377"/>
    <m/>
    <x v="0"/>
    <m/>
    <m/>
    <m/>
    <s v="No"/>
    <m/>
    <n v="1"/>
    <m/>
    <m/>
    <x v="0"/>
    <s v="Yes"/>
    <m/>
    <s v="(570) 808-7300"/>
    <x v="2"/>
  </r>
  <r>
    <x v="38"/>
    <x v="38"/>
    <x v="5"/>
    <s v="1200 Old York Rd"/>
    <s v="Abington "/>
    <n v="19001"/>
    <n v="6230010"/>
    <s v="Jefferson Abington Health"/>
    <x v="378"/>
    <m/>
    <x v="0"/>
    <m/>
    <m/>
    <m/>
    <s v="No"/>
    <m/>
    <n v="1"/>
    <m/>
    <m/>
    <x v="0"/>
    <s v="Yes"/>
    <m/>
    <s v="(215) 481-2000"/>
    <x v="2"/>
  </r>
  <r>
    <x v="38"/>
    <x v="38"/>
    <x v="5"/>
    <s v="100 E Lancaster Ave"/>
    <s v="Wynnewood "/>
    <n v="19096"/>
    <n v="6231970"/>
    <s v="Lankenau Medical Center"/>
    <x v="125"/>
    <m/>
    <x v="0"/>
    <m/>
    <m/>
    <m/>
    <s v="No"/>
    <m/>
    <n v="1"/>
    <m/>
    <m/>
    <x v="0"/>
    <s v="Yes"/>
    <m/>
    <s v="(484) 479-2000"/>
    <x v="2"/>
  </r>
  <r>
    <x v="38"/>
    <x v="38"/>
    <x v="236"/>
    <s v="100 North Academy Ave"/>
    <s v="Danville"/>
    <n v="17822"/>
    <n v="6230550"/>
    <s v="Geisinger Medical Center/ Geisinger Janet Weis Children's Hospital"/>
    <x v="61"/>
    <m/>
    <x v="0"/>
    <n v="1"/>
    <m/>
    <m/>
    <s v="No"/>
    <n v="1"/>
    <m/>
    <m/>
    <n v="1"/>
    <x v="0"/>
    <s v="Yes"/>
    <m/>
    <s v="(570) 271-7149"/>
    <x v="2"/>
  </r>
  <r>
    <x v="38"/>
    <x v="38"/>
    <x v="237"/>
    <s v="801 Ostrum St"/>
    <s v="Bethlehem "/>
    <n v="18015"/>
    <n v="6230049"/>
    <s v="St. Luke's University Hospital - Bethlehem Campus"/>
    <x v="379"/>
    <m/>
    <x v="0"/>
    <m/>
    <m/>
    <m/>
    <s v="No"/>
    <n v="1"/>
    <m/>
    <m/>
    <m/>
    <x v="0"/>
    <s v="Yes"/>
    <m/>
    <s v="(484) 526-4000"/>
    <x v="2"/>
  </r>
  <r>
    <x v="38"/>
    <x v="38"/>
    <x v="237"/>
    <s v="2545 Schoenersville Rd"/>
    <s v="Bethlehem "/>
    <n v="18017"/>
    <n v="6230035"/>
    <s v="Lehigh Valley Hospital - Muhlenberg"/>
    <x v="293"/>
    <m/>
    <x v="0"/>
    <m/>
    <m/>
    <m/>
    <s v="No"/>
    <m/>
    <n v="1"/>
    <m/>
    <m/>
    <x v="0"/>
    <s v="Yes"/>
    <m/>
    <s v="(610) 402-8000"/>
    <x v="2"/>
  </r>
  <r>
    <x v="38"/>
    <x v="38"/>
    <x v="237"/>
    <s v="1872 St Luke's Blvd"/>
    <s v="Easton "/>
    <n v="18045"/>
    <n v="6230456"/>
    <s v="St. Luke's Anderson Campus"/>
    <x v="380"/>
    <m/>
    <x v="0"/>
    <m/>
    <m/>
    <m/>
    <s v="No"/>
    <m/>
    <n v="1"/>
    <m/>
    <m/>
    <x v="0"/>
    <s v="Yes"/>
    <m/>
    <s v="(866) 785-8537"/>
    <x v="2"/>
  </r>
  <r>
    <x v="38"/>
    <x v="38"/>
    <x v="238"/>
    <s v="5501 Old York Rd"/>
    <s v="Philadelphia "/>
    <n v="19141"/>
    <n v="6231634"/>
    <s v="Einstein Medical Center Philadelphia"/>
    <x v="262"/>
    <m/>
    <x v="0"/>
    <m/>
    <m/>
    <m/>
    <s v="No"/>
    <n v="1"/>
    <m/>
    <m/>
    <m/>
    <x v="0"/>
    <s v="Yes"/>
    <m/>
    <s v="(215) 456-7890"/>
    <x v="2"/>
  </r>
  <r>
    <x v="38"/>
    <x v="38"/>
    <x v="238"/>
    <s v="3401 N Broad St"/>
    <s v="Philadelphia "/>
    <n v="19140"/>
    <n v="6232300"/>
    <s v="Temple University Hospital (Temple Burn Center)"/>
    <x v="373"/>
    <n v="10"/>
    <x v="0"/>
    <m/>
    <n v="1"/>
    <m/>
    <s v="No"/>
    <n v="1"/>
    <m/>
    <m/>
    <m/>
    <x v="2"/>
    <s v="Yes"/>
    <m/>
    <s v="(215) 707-2000"/>
    <x v="2"/>
  </r>
  <r>
    <x v="38"/>
    <x v="38"/>
    <x v="238"/>
    <s v="111 South 11th St"/>
    <s v="Philadelphia "/>
    <n v="19107"/>
    <n v="6230043"/>
    <s v="Thomas Jefferson University Hospital (Thomas Jefferson University Hospital Burn Center)"/>
    <x v="117"/>
    <m/>
    <x v="0"/>
    <m/>
    <n v="1"/>
    <m/>
    <s v="No"/>
    <n v="1"/>
    <m/>
    <m/>
    <m/>
    <x v="1"/>
    <s v="Yes"/>
    <m/>
    <s v="(215) 955-6000"/>
    <x v="2"/>
  </r>
  <r>
    <x v="38"/>
    <x v="38"/>
    <x v="238"/>
    <s v="51 N 39th St"/>
    <s v="Philadelphia "/>
    <n v="19104"/>
    <n v="6232170"/>
    <s v="Penn Presbyterian Medical Center"/>
    <x v="381"/>
    <m/>
    <x v="0"/>
    <m/>
    <m/>
    <m/>
    <s v="No"/>
    <n v="1"/>
    <m/>
    <m/>
    <m/>
    <x v="0"/>
    <s v="Yes"/>
    <m/>
    <s v="(215) 662-4000"/>
    <x v="2"/>
  </r>
  <r>
    <x v="38"/>
    <x v="38"/>
    <x v="238"/>
    <s v="3601 A Street"/>
    <s v="Philadelphia "/>
    <n v="19134"/>
    <n v="6232210"/>
    <s v="St. Christopher's Hospital for Children (Stuart J. Hulnick Burn Center)"/>
    <x v="382"/>
    <n v="18"/>
    <x v="1"/>
    <n v="1"/>
    <m/>
    <n v="1"/>
    <s v="No"/>
    <m/>
    <m/>
    <n v="1"/>
    <m/>
    <x v="2"/>
    <s v="Yes"/>
    <m/>
    <s v="(215) 427-5000"/>
    <x v="2"/>
  </r>
  <r>
    <x v="38"/>
    <x v="38"/>
    <x v="238"/>
    <s v="3401 Civic Center Blvd"/>
    <s v="Philadelphia "/>
    <n v="19104"/>
    <n v="6231730"/>
    <s v="Children's Hospital of Philadelphia"/>
    <x v="14"/>
    <m/>
    <x v="1"/>
    <n v="1"/>
    <m/>
    <m/>
    <s v="No"/>
    <m/>
    <m/>
    <n v="1"/>
    <m/>
    <x v="0"/>
    <s v="Yes"/>
    <m/>
    <s v="(215) 590-4678"/>
    <x v="2"/>
  </r>
  <r>
    <x v="38"/>
    <x v="38"/>
    <x v="238"/>
    <s v="10800 Knights Rd"/>
    <s v="Philadelphia "/>
    <n v="19114"/>
    <n v="6230054"/>
    <s v="Jefferson Torresdale Hospital"/>
    <x v="383"/>
    <m/>
    <x v="0"/>
    <m/>
    <m/>
    <m/>
    <s v="No"/>
    <m/>
    <n v="1"/>
    <m/>
    <m/>
    <x v="0"/>
    <s v="Yes"/>
    <m/>
    <s v="(215) 612-4000"/>
    <x v="2"/>
  </r>
  <r>
    <x v="38"/>
    <x v="38"/>
    <x v="239"/>
    <s v="700 High St"/>
    <s v="Williamsport "/>
    <n v="17701"/>
    <n v="6233500"/>
    <s v="UPMC Williamsport"/>
    <x v="357"/>
    <m/>
    <x v="0"/>
    <m/>
    <m/>
    <m/>
    <s v="No"/>
    <m/>
    <n v="1"/>
    <m/>
    <m/>
    <x v="0"/>
    <s v="Yes"/>
    <m/>
    <s v="(570) 321-1000"/>
    <x v="2"/>
  </r>
  <r>
    <x v="38"/>
    <x v="38"/>
    <x v="240"/>
    <s v="1001 S George Sr"/>
    <s v="York"/>
    <n v="17403"/>
    <n v="6233550"/>
    <s v="WellSpan York Hospital"/>
    <x v="283"/>
    <m/>
    <x v="0"/>
    <m/>
    <m/>
    <m/>
    <s v="No"/>
    <n v="1"/>
    <m/>
    <m/>
    <m/>
    <x v="0"/>
    <s v="Yes"/>
    <m/>
    <s v="(717) 851-2345"/>
    <x v="2"/>
  </r>
  <r>
    <x v="39"/>
    <x v="39"/>
    <x v="241"/>
    <s v="593 Eddy St"/>
    <s v="Providence"/>
    <s v="02903"/>
    <n v="6150150"/>
    <s v="Rhode Island Hospital/Hasbro Children's Hospital (Rhode Island Burn Center)"/>
    <x v="384"/>
    <m/>
    <x v="0"/>
    <n v="1"/>
    <n v="1"/>
    <n v="1"/>
    <s v="Yes"/>
    <n v="1"/>
    <m/>
    <n v="1"/>
    <m/>
    <x v="2"/>
    <s v="Yes"/>
    <m/>
    <s v="(401) 444-4000"/>
    <x v="2"/>
  </r>
  <r>
    <x v="40"/>
    <x v="40"/>
    <x v="242"/>
    <s v="9330 Medical Plaza Dr"/>
    <s v="Charleston"/>
    <n v="29406"/>
    <n v="6370232"/>
    <s v="HCA Trident Medical Center "/>
    <x v="139"/>
    <m/>
    <x v="0"/>
    <m/>
    <m/>
    <m/>
    <s v="Yes"/>
    <m/>
    <n v="1"/>
    <m/>
    <m/>
    <x v="0"/>
    <s v="Yes"/>
    <m/>
    <s v="(843) 797-7000"/>
    <x v="1"/>
  </r>
  <r>
    <x v="40"/>
    <x v="40"/>
    <x v="242"/>
    <s v="169 Ashley Ave"/>
    <s v="Charleston"/>
    <n v="29425"/>
    <n v="6370085"/>
    <s v="MUSC Health University Medical Center (South Carolina Burn Center at MUSC)"/>
    <x v="385"/>
    <n v="25"/>
    <x v="0"/>
    <m/>
    <n v="1"/>
    <n v="1"/>
    <s v="Yes"/>
    <n v="1"/>
    <m/>
    <m/>
    <m/>
    <x v="1"/>
    <s v="Yes"/>
    <s v="No"/>
    <s v="(843) 792-2300"/>
    <x v="1"/>
  </r>
  <r>
    <x v="40"/>
    <x v="40"/>
    <x v="242"/>
    <s v="10 McClennan Banks Dr"/>
    <s v="Charleston"/>
    <n v="29425"/>
    <n v="6370435"/>
    <s v="Shawn Jenkins Children's Hospital"/>
    <x v="386"/>
    <m/>
    <x v="1"/>
    <n v="1"/>
    <m/>
    <m/>
    <s v="Yes"/>
    <m/>
    <m/>
    <n v="1"/>
    <m/>
    <x v="0"/>
    <s v="Yes"/>
    <m/>
    <s v="(843) 792-1414"/>
    <x v="1"/>
  </r>
  <r>
    <x v="40"/>
    <x v="40"/>
    <x v="243"/>
    <s v="555 E Cheves St"/>
    <s v="Florence"/>
    <n v="29506"/>
    <n v="6370009"/>
    <s v="McLeod Regional Medical Center"/>
    <x v="387"/>
    <m/>
    <x v="0"/>
    <m/>
    <m/>
    <m/>
    <s v="No"/>
    <m/>
    <n v="1"/>
    <m/>
    <m/>
    <x v="0"/>
    <s v="Yes"/>
    <m/>
    <s v="(843) 777-2000"/>
    <x v="1"/>
  </r>
  <r>
    <x v="40"/>
    <x v="40"/>
    <x v="244"/>
    <s v="701 Grove Rd"/>
    <s v="Greenville"/>
    <n v="29605"/>
    <n v="6370323"/>
    <s v="Prisma Health Greenville Memorial Hospital"/>
    <x v="388"/>
    <m/>
    <x v="0"/>
    <n v="1"/>
    <m/>
    <m/>
    <s v="Yes"/>
    <n v="1"/>
    <m/>
    <m/>
    <n v="1"/>
    <x v="0"/>
    <s v="Yes"/>
    <m/>
    <s v="(864) 455-7000"/>
    <x v="1"/>
  </r>
  <r>
    <x v="40"/>
    <x v="40"/>
    <x v="245"/>
    <s v="809 82nd Pkwy"/>
    <s v="Myrtle Beach"/>
    <n v="29572"/>
    <n v="6370477"/>
    <s v="Grand Strand Medical Center"/>
    <x v="118"/>
    <m/>
    <x v="0"/>
    <n v="1"/>
    <m/>
    <m/>
    <s v="Yes"/>
    <n v="1"/>
    <m/>
    <m/>
    <n v="1"/>
    <x v="0"/>
    <s v="Yes"/>
    <m/>
    <s v="(843) 692-1000"/>
    <x v="1"/>
  </r>
  <r>
    <x v="40"/>
    <x v="40"/>
    <x v="215"/>
    <s v="5 Richland Medical Park Dr"/>
    <s v="Columbia"/>
    <n v="29203"/>
    <n v="6370140"/>
    <s v="Prisma Health Richland"/>
    <x v="389"/>
    <m/>
    <x v="0"/>
    <n v="1"/>
    <m/>
    <m/>
    <s v="Yes"/>
    <n v="1"/>
    <m/>
    <m/>
    <n v="1"/>
    <x v="0"/>
    <s v="Yes"/>
    <m/>
    <s v="(803) 434-7000"/>
    <x v="1"/>
  </r>
  <r>
    <x v="40"/>
    <x v="40"/>
    <x v="246"/>
    <s v="101 E Wood St"/>
    <s v="Spartanburg"/>
    <n v="29303"/>
    <n v="6370610"/>
    <s v="Spartanburg Medical Center - Church Street Campus"/>
    <x v="302"/>
    <m/>
    <x v="0"/>
    <m/>
    <m/>
    <m/>
    <s v="Yes"/>
    <n v="1"/>
    <m/>
    <m/>
    <m/>
    <x v="0"/>
    <s v="Yes"/>
    <m/>
    <s v="(864) 560-6000"/>
    <x v="1"/>
  </r>
  <r>
    <x v="41"/>
    <x v="41"/>
    <x v="247"/>
    <s v="353 Fairmont Blvd"/>
    <s v="Rapid City"/>
    <n v="57701"/>
    <n v="6650002"/>
    <s v="Monument Health Rapid City Hospital"/>
    <x v="390"/>
    <m/>
    <x v="0"/>
    <m/>
    <m/>
    <m/>
    <s v="Yes"/>
    <m/>
    <n v="1"/>
    <m/>
    <m/>
    <x v="1"/>
    <s v="Yes"/>
    <m/>
    <s v="(605) 755-1000"/>
    <x v="3"/>
  </r>
  <r>
    <x v="41"/>
    <x v="41"/>
    <x v="248"/>
    <s v="1325 S Cliff Ave"/>
    <s v="Sioux Falls"/>
    <n v="57105"/>
    <n v="6650420"/>
    <s v="Avera McKennan Hospital and University Health Center"/>
    <x v="329"/>
    <m/>
    <x v="0"/>
    <m/>
    <m/>
    <m/>
    <s v="Yes"/>
    <m/>
    <n v="1"/>
    <m/>
    <m/>
    <x v="1"/>
    <s v="Yes"/>
    <m/>
    <s v="(605) 322-8000"/>
    <x v="3"/>
  </r>
  <r>
    <x v="41"/>
    <x v="41"/>
    <x v="248"/>
    <s v="1305 W 18th St"/>
    <s v="Sioux Falls"/>
    <n v="57117"/>
    <n v="6650007"/>
    <s v="Sanford USD Medical Center"/>
    <x v="329"/>
    <m/>
    <x v="0"/>
    <n v="1"/>
    <m/>
    <m/>
    <s v="Yes"/>
    <m/>
    <n v="1"/>
    <m/>
    <n v="1"/>
    <x v="1"/>
    <s v="Yes"/>
    <m/>
    <s v="(605) 333-1000"/>
    <x v="3"/>
  </r>
  <r>
    <x v="42"/>
    <x v="42"/>
    <x v="249"/>
    <s v="3441 Dickerson Pike"/>
    <s v="Nashville"/>
    <n v="37207"/>
    <n v="6521020"/>
    <s v="TriStar Skyline Medical Center (TriStar Skyline Burn and Reconstruction Center)"/>
    <x v="352"/>
    <n v="12"/>
    <x v="0"/>
    <m/>
    <n v="1"/>
    <n v="1"/>
    <s v="Yes"/>
    <m/>
    <n v="1"/>
    <m/>
    <m/>
    <x v="1"/>
    <s v="Yes"/>
    <s v="No"/>
    <s v="(615) 769-2000"/>
    <x v="1"/>
  </r>
  <r>
    <x v="42"/>
    <x v="42"/>
    <x v="249"/>
    <s v="1211 Medical Center Dr"/>
    <s v="Nashville"/>
    <n v="37232"/>
    <n v="6521060"/>
    <s v="Vanderbilt University Medical Center/Monroe Carell Jr. Children's Hospital at Vanderbilt (Vanderbilt Burn Center)"/>
    <x v="391"/>
    <n v="25"/>
    <x v="0"/>
    <n v="1"/>
    <n v="1"/>
    <n v="1"/>
    <s v="Yes"/>
    <n v="1"/>
    <m/>
    <n v="1"/>
    <m/>
    <x v="1"/>
    <s v="Yes"/>
    <s v="No"/>
    <s v="(615) 322-5000"/>
    <x v="1"/>
  </r>
  <r>
    <x v="42"/>
    <x v="42"/>
    <x v="212"/>
    <s v="975 E Third St"/>
    <s v="Chattanooga"/>
    <n v="37403"/>
    <n v="6520065"/>
    <s v="Erlanger Baroness Hospital"/>
    <x v="363"/>
    <m/>
    <x v="0"/>
    <m/>
    <m/>
    <m/>
    <s v="Yes"/>
    <n v="1"/>
    <m/>
    <m/>
    <m/>
    <x v="0"/>
    <s v="Yes"/>
    <m/>
    <s v="(423) 778-7000"/>
    <x v="1"/>
  </r>
  <r>
    <x v="42"/>
    <x v="42"/>
    <x v="250"/>
    <s v="1924 Alcoa Hwy"/>
    <s v="Knoxville"/>
    <n v="37920"/>
    <n v="6520575"/>
    <s v="University of Tennessee Medical Center"/>
    <x v="392"/>
    <m/>
    <x v="0"/>
    <m/>
    <m/>
    <m/>
    <s v="Yes"/>
    <n v="1"/>
    <m/>
    <m/>
    <m/>
    <x v="0"/>
    <s v="Yes"/>
    <m/>
    <s v="(865) 305-9000"/>
    <x v="1"/>
  </r>
  <r>
    <x v="42"/>
    <x v="42"/>
    <x v="251"/>
    <s v="848 Adams Ave"/>
    <s v="Memphis"/>
    <n v="38103"/>
    <n v="6520775"/>
    <s v="Le Bonheur Children's Hospital"/>
    <x v="191"/>
    <m/>
    <x v="1"/>
    <n v="1"/>
    <m/>
    <m/>
    <s v="Yes"/>
    <m/>
    <m/>
    <n v="1"/>
    <m/>
    <x v="0"/>
    <s v="Yes"/>
    <m/>
    <s v="(901) 287-5437"/>
    <x v="1"/>
  </r>
  <r>
    <x v="42"/>
    <x v="42"/>
    <x v="251"/>
    <s v="877 Jefferson Ave"/>
    <s v="Memphis"/>
    <n v="38103"/>
    <n v="6520695"/>
    <s v="Regional One Health (Firefighters Regional One Burn Center)"/>
    <x v="393"/>
    <n v="14"/>
    <x v="0"/>
    <m/>
    <n v="1"/>
    <m/>
    <s v="No"/>
    <n v="1"/>
    <m/>
    <m/>
    <m/>
    <x v="2"/>
    <s v="Yes"/>
    <s v="No"/>
    <s v="(901) 545-7100"/>
    <x v="1"/>
  </r>
  <r>
    <x v="42"/>
    <x v="42"/>
    <x v="252"/>
    <s v="1 Medical Park Blvd"/>
    <s v="Bristol"/>
    <n v="37620"/>
    <n v="6520040"/>
    <s v="Bristol Regional Medical Center"/>
    <x v="67"/>
    <m/>
    <x v="0"/>
    <m/>
    <m/>
    <m/>
    <s v="No"/>
    <m/>
    <n v="1"/>
    <m/>
    <m/>
    <x v="0"/>
    <s v="Yes"/>
    <m/>
    <s v="(423) 844-1121"/>
    <x v="1"/>
  </r>
  <r>
    <x v="42"/>
    <x v="42"/>
    <x v="11"/>
    <s v="400 N State of Franklin Rd"/>
    <s v="Johnson City"/>
    <n v="37604"/>
    <n v="6520466"/>
    <s v="Johnson City Medical Center"/>
    <x v="41"/>
    <m/>
    <x v="0"/>
    <m/>
    <m/>
    <m/>
    <s v="No"/>
    <n v="1"/>
    <m/>
    <m/>
    <m/>
    <x v="0"/>
    <s v="Yes"/>
    <m/>
    <s v="(423) 431-6111"/>
    <x v="1"/>
  </r>
  <r>
    <x v="43"/>
    <x v="43"/>
    <x v="253"/>
    <s v="2401 S 31st St"/>
    <s v="Temple"/>
    <n v="76508"/>
    <n v="6743413"/>
    <s v="Baylor Scott &amp; White Medical Center - Temple"/>
    <x v="394"/>
    <m/>
    <x v="0"/>
    <n v="1"/>
    <m/>
    <m/>
    <s v="Yes"/>
    <n v="1"/>
    <m/>
    <m/>
    <n v="1"/>
    <x v="0"/>
    <s v="Yes"/>
    <m/>
    <s v="(254) 724-2111"/>
    <x v="1"/>
  </r>
  <r>
    <x v="43"/>
    <x v="43"/>
    <x v="254"/>
    <s v="3551 Roger Brooke Dr"/>
    <s v="Fort Sam Houston"/>
    <n v="78234"/>
    <n v="6741380"/>
    <s v="Brooke Army Medical Center (USAISR Burn Center)"/>
    <x v="346"/>
    <n v="40"/>
    <x v="0"/>
    <m/>
    <n v="1"/>
    <m/>
    <s v="Yes"/>
    <n v="1"/>
    <m/>
    <m/>
    <m/>
    <x v="2"/>
    <s v="Yes"/>
    <s v="No"/>
    <s v="(210) 916-4141"/>
    <x v="1"/>
  </r>
  <r>
    <x v="43"/>
    <x v="43"/>
    <x v="254"/>
    <s v="4502 Medical Dr"/>
    <s v="San Antonio"/>
    <n v="78229"/>
    <n v="6743106"/>
    <s v="University Hospital (Pediatric Burn Center)"/>
    <x v="395"/>
    <m/>
    <x v="0"/>
    <n v="1"/>
    <m/>
    <n v="1"/>
    <s v="Yes"/>
    <n v="1"/>
    <m/>
    <n v="1"/>
    <m/>
    <x v="1"/>
    <s v="Yes"/>
    <s v="No"/>
    <s v="(210) 358-4000"/>
    <x v="1"/>
  </r>
  <r>
    <x v="43"/>
    <x v="43"/>
    <x v="254"/>
    <s v="7700 Floyd Curl Dr"/>
    <s v="San Antonio"/>
    <n v="78229"/>
    <n v="6743122"/>
    <s v="Burn and Reconstructive Centers of America at Methodist Hospital"/>
    <x v="185"/>
    <n v="31"/>
    <x v="1"/>
    <m/>
    <n v="1"/>
    <n v="1"/>
    <m/>
    <m/>
    <m/>
    <m/>
    <m/>
    <x v="1"/>
    <m/>
    <s v="No"/>
    <s v="(855) 863-9595"/>
    <x v="1"/>
  </r>
  <r>
    <x v="43"/>
    <x v="43"/>
    <x v="255"/>
    <s v="2801 Franciscan Dr"/>
    <s v="Bryan"/>
    <n v="77802"/>
    <n v="6740500"/>
    <s v="CHI St. Joseph Regional Health Center"/>
    <x v="103"/>
    <m/>
    <x v="0"/>
    <m/>
    <m/>
    <m/>
    <s v="Yes"/>
    <m/>
    <n v="1"/>
    <m/>
    <m/>
    <x v="0"/>
    <s v="Yes"/>
    <m/>
    <s v="(979) 776-3777"/>
    <x v="1"/>
  </r>
  <r>
    <x v="43"/>
    <x v="43"/>
    <x v="256"/>
    <s v="2101 Pease St"/>
    <s v="Harlingen"/>
    <n v="78550"/>
    <n v="6741790"/>
    <s v="Valley Baptist Medical Center-Harlingen"/>
    <x v="396"/>
    <m/>
    <x v="0"/>
    <m/>
    <m/>
    <m/>
    <s v="Yes"/>
    <m/>
    <n v="1"/>
    <m/>
    <m/>
    <x v="0"/>
    <s v="Yes"/>
    <m/>
    <s v="(956) 389-1100"/>
    <x v="1"/>
  </r>
  <r>
    <x v="43"/>
    <x v="43"/>
    <x v="257"/>
    <s v="3901 W 15th St"/>
    <s v="Plano"/>
    <n v="75075"/>
    <n v="6742865"/>
    <s v="Medical City Plano (Burn and Reconstructive Center)"/>
    <x v="397"/>
    <n v="15"/>
    <x v="0"/>
    <m/>
    <n v="1"/>
    <n v="1"/>
    <s v="Yes"/>
    <n v="1"/>
    <m/>
    <m/>
    <m/>
    <x v="1"/>
    <s v="Yes"/>
    <s v="No"/>
    <s v="(972) 596-6800"/>
    <x v="1"/>
  </r>
  <r>
    <x v="43"/>
    <x v="43"/>
    <x v="257"/>
    <s v="6200 W Parker Rd"/>
    <s v="Plano"/>
    <n v="75093"/>
    <n v="6740945"/>
    <s v="Texas Health Presbyterian Hospital Plano"/>
    <x v="106"/>
    <m/>
    <x v="0"/>
    <m/>
    <m/>
    <m/>
    <s v="Yes"/>
    <m/>
    <n v="1"/>
    <m/>
    <m/>
    <x v="0"/>
    <s v="Yes"/>
    <m/>
    <s v="(972) 981-8000"/>
    <x v="1"/>
  </r>
  <r>
    <x v="43"/>
    <x v="43"/>
    <x v="258"/>
    <s v="3500 Gaston Ave"/>
    <s v="Dallas"/>
    <n v="75246"/>
    <n v="6740900"/>
    <s v="Baylor University Medical Center at Dallas"/>
    <x v="398"/>
    <m/>
    <x v="0"/>
    <m/>
    <m/>
    <m/>
    <s v="Yes"/>
    <n v="1"/>
    <m/>
    <m/>
    <m/>
    <x v="0"/>
    <s v="Yes"/>
    <m/>
    <s v="(214) 820-0111"/>
    <x v="1"/>
  </r>
  <r>
    <x v="43"/>
    <x v="43"/>
    <x v="258"/>
    <s v="1935 Medical District Dr"/>
    <s v="Dallas"/>
    <n v="75235"/>
    <n v="6740935"/>
    <s v="Children's Medical Center of Dallas"/>
    <x v="399"/>
    <m/>
    <x v="1"/>
    <n v="1"/>
    <m/>
    <m/>
    <s v="Yes"/>
    <m/>
    <m/>
    <n v="1"/>
    <m/>
    <x v="0"/>
    <s v="Yes"/>
    <m/>
    <s v="(214) 456-7000"/>
    <x v="1"/>
  </r>
  <r>
    <x v="43"/>
    <x v="43"/>
    <x v="258"/>
    <s v="7777 Forest Ln"/>
    <s v="Dallas"/>
    <n v="75230"/>
    <n v="6741025"/>
    <s v="Medical City Dallas"/>
    <x v="400"/>
    <m/>
    <x v="1"/>
    <n v="1"/>
    <m/>
    <m/>
    <s v="Yes"/>
    <m/>
    <m/>
    <m/>
    <n v="1"/>
    <x v="0"/>
    <s v="Yes"/>
    <m/>
    <s v="(972) 566-7000"/>
    <x v="1"/>
  </r>
  <r>
    <x v="43"/>
    <x v="43"/>
    <x v="258"/>
    <s v="1441 N Beckley Ave"/>
    <s v="Dallas"/>
    <n v="75203"/>
    <n v="6741018"/>
    <s v="Methodist Dallas Medical Center"/>
    <x v="312"/>
    <m/>
    <x v="0"/>
    <m/>
    <m/>
    <m/>
    <s v="Yes"/>
    <n v="1"/>
    <m/>
    <m/>
    <m/>
    <x v="0"/>
    <s v="Yes"/>
    <m/>
    <s v="(214) 947-8181"/>
    <x v="1"/>
  </r>
  <r>
    <x v="43"/>
    <x v="43"/>
    <x v="258"/>
    <s v="5200 Harry Hines Blvd"/>
    <s v="Dallas"/>
    <n v="75235"/>
    <n v="6740950"/>
    <s v="Parkland Memorial Hospital (Parkland Burn Center)"/>
    <x v="401"/>
    <n v="30"/>
    <x v="0"/>
    <m/>
    <n v="1"/>
    <n v="1"/>
    <s v="Yes"/>
    <n v="1"/>
    <m/>
    <m/>
    <m/>
    <x v="2"/>
    <s v="Yes"/>
    <s v="No"/>
    <s v="(214) 590-8000"/>
    <x v="1"/>
  </r>
  <r>
    <x v="43"/>
    <x v="43"/>
    <x v="258"/>
    <s v="8200 Walnut Hill Ln"/>
    <s v="Dallas"/>
    <n v="75231"/>
    <n v="6741050"/>
    <s v="Texas Health Presbyterian Hospital of Dallas"/>
    <x v="402"/>
    <m/>
    <x v="0"/>
    <m/>
    <m/>
    <m/>
    <s v="Yes"/>
    <n v="1"/>
    <m/>
    <m/>
    <m/>
    <x v="0"/>
    <s v="Yes"/>
    <m/>
    <s v="(214) 345-6789"/>
    <x v="1"/>
  </r>
  <r>
    <x v="43"/>
    <x v="43"/>
    <x v="259"/>
    <s v="3535 S I-35 E"/>
    <s v="Denton"/>
    <n v="76210"/>
    <n v="6741155"/>
    <s v="Medical City Denton"/>
    <x v="51"/>
    <m/>
    <x v="0"/>
    <m/>
    <m/>
    <m/>
    <s v="Yes"/>
    <m/>
    <n v="1"/>
    <m/>
    <m/>
    <x v="0"/>
    <s v="Yes"/>
    <m/>
    <s v="(940) 384-3535"/>
    <x v="1"/>
  </r>
  <r>
    <x v="43"/>
    <x v="43"/>
    <x v="45"/>
    <s v="10301 Gateway Blvd W"/>
    <s v="El Paso"/>
    <n v="79925"/>
    <n v="6741225"/>
    <s v="Del Sol Medical Center"/>
    <x v="215"/>
    <m/>
    <x v="0"/>
    <m/>
    <m/>
    <m/>
    <s v="Yes"/>
    <m/>
    <n v="1"/>
    <m/>
    <m/>
    <x v="0"/>
    <s v="Yes"/>
    <m/>
    <s v="(915) 595-9000"/>
    <x v="1"/>
  </r>
  <r>
    <x v="43"/>
    <x v="43"/>
    <x v="45"/>
    <s v="4815 Alameda Ave"/>
    <s v="El Paso"/>
    <n v="79905"/>
    <n v="6741240"/>
    <s v="University Medical Center of El Paso"/>
    <x v="45"/>
    <m/>
    <x v="0"/>
    <m/>
    <m/>
    <m/>
    <s v="Yes"/>
    <n v="1"/>
    <m/>
    <m/>
    <m/>
    <x v="0"/>
    <s v="Yes"/>
    <m/>
    <s v="(915) 544-1200"/>
    <x v="1"/>
  </r>
  <r>
    <x v="43"/>
    <x v="43"/>
    <x v="260"/>
    <s v="301 University Blvd"/>
    <s v="Galveston"/>
    <n v="77555"/>
    <n v="6741615"/>
    <s v="University of Texas Medical Branch (Blocker Burn Unit)"/>
    <x v="403"/>
    <n v="6"/>
    <x v="0"/>
    <m/>
    <n v="1"/>
    <m/>
    <s v="Yes"/>
    <n v="1"/>
    <m/>
    <m/>
    <m/>
    <x v="2"/>
    <s v="Yes"/>
    <s v="No"/>
    <s v="(409) 772-1011"/>
    <x v="1"/>
  </r>
  <r>
    <x v="43"/>
    <x v="43"/>
    <x v="260"/>
    <s v="815 Market St"/>
    <s v="Galveston"/>
    <n v="77550"/>
    <n v="6741605"/>
    <s v="Shriners Hospital for Children - Galveston Pediatric Burn Center"/>
    <x v="244"/>
    <n v="30"/>
    <x v="1"/>
    <m/>
    <m/>
    <n v="1"/>
    <m/>
    <m/>
    <m/>
    <m/>
    <m/>
    <x v="2"/>
    <m/>
    <s v="No"/>
    <s v="(409) 770-6600"/>
    <x v="1"/>
  </r>
  <r>
    <x v="43"/>
    <x v="43"/>
    <x v="261"/>
    <s v="1504 Ben Taub Loop"/>
    <s v="Houston"/>
    <n v="77030"/>
    <n v="6741932"/>
    <s v="Ben Taub Hospital - Harris Health System"/>
    <x v="291"/>
    <m/>
    <x v="0"/>
    <m/>
    <m/>
    <m/>
    <s v="Yes"/>
    <n v="1"/>
    <m/>
    <m/>
    <m/>
    <x v="0"/>
    <s v="Yes"/>
    <m/>
    <s v="(713) 873-2000"/>
    <x v="1"/>
  </r>
  <r>
    <x v="43"/>
    <x v="43"/>
    <x v="261"/>
    <s v="500 W Medical Center Blvd"/>
    <s v="Webster"/>
    <n v="77598"/>
    <n v="6740149"/>
    <s v="HCA Houston Healthcare Clear Lake"/>
    <x v="404"/>
    <m/>
    <x v="0"/>
    <m/>
    <m/>
    <m/>
    <s v="Yes"/>
    <m/>
    <n v="1"/>
    <m/>
    <m/>
    <x v="0"/>
    <s v="Yes"/>
    <m/>
    <s v="(281) 332-2511"/>
    <x v="1"/>
  </r>
  <r>
    <x v="43"/>
    <x v="43"/>
    <x v="261"/>
    <s v="6411 Fannin St"/>
    <s v="Houston"/>
    <n v="77030"/>
    <n v="6741890"/>
    <s v="Memorial Hermann Texas Medical Center (John S. Dunn Burn Center)"/>
    <x v="405"/>
    <n v="14"/>
    <x v="0"/>
    <n v="1"/>
    <n v="1"/>
    <m/>
    <s v="Yes"/>
    <n v="1"/>
    <m/>
    <n v="1"/>
    <m/>
    <x v="2"/>
    <s v="Yes"/>
    <s v="No"/>
    <s v="(713) 704-4000"/>
    <x v="1"/>
  </r>
  <r>
    <x v="43"/>
    <x v="43"/>
    <x v="261"/>
    <s v="6621 Fannin St"/>
    <s v="Houston"/>
    <n v="77030"/>
    <n v="6742018"/>
    <s v="Texas Children's Hospital"/>
    <x v="406"/>
    <m/>
    <x v="1"/>
    <n v="1"/>
    <m/>
    <m/>
    <s v="Yes"/>
    <m/>
    <m/>
    <n v="1"/>
    <m/>
    <x v="0"/>
    <s v="Yes"/>
    <m/>
    <s v="(832) 824-1000"/>
    <x v="1"/>
  </r>
  <r>
    <x v="43"/>
    <x v="43"/>
    <x v="262"/>
    <s v="6001 Kyle Pkwy"/>
    <s v="Kyle"/>
    <n v="78640"/>
    <n v="6740549"/>
    <s v="Ascension Seton Hays"/>
    <x v="407"/>
    <m/>
    <x v="0"/>
    <m/>
    <m/>
    <m/>
    <s v="Yes"/>
    <m/>
    <n v="1"/>
    <m/>
    <m/>
    <x v="0"/>
    <s v="Yes"/>
    <m/>
    <s v="(512) 504-5000"/>
    <x v="1"/>
  </r>
  <r>
    <x v="43"/>
    <x v="43"/>
    <x v="263"/>
    <s v="5501 S McColl Rd"/>
    <s v="Edinburg"/>
    <n v="78539"/>
    <n v="6740232"/>
    <s v="Doctors Hospital at Renaissance"/>
    <x v="258"/>
    <m/>
    <x v="0"/>
    <m/>
    <m/>
    <m/>
    <s v="Yes"/>
    <n v="1"/>
    <m/>
    <m/>
    <m/>
    <x v="0"/>
    <s v="Yes"/>
    <m/>
    <s v="(956) 362-8677"/>
    <x v="1"/>
  </r>
  <r>
    <x v="43"/>
    <x v="43"/>
    <x v="263"/>
    <s v="301 West Expy 83"/>
    <s v="McAllen"/>
    <n v="78503"/>
    <n v="6742460"/>
    <s v="McAllen Medical Center"/>
    <x v="408"/>
    <m/>
    <x v="0"/>
    <m/>
    <m/>
    <m/>
    <s v="Yes"/>
    <m/>
    <n v="1"/>
    <m/>
    <m/>
    <x v="0"/>
    <s v="Yes"/>
    <m/>
    <s v="(956) 632-4000"/>
    <x v="1"/>
  </r>
  <r>
    <x v="43"/>
    <x v="43"/>
    <x v="264"/>
    <s v="4015 22nd Pl"/>
    <s v="Lubbock"/>
    <n v="79410"/>
    <n v="6740038"/>
    <s v="Covenant Children's Hospital"/>
    <x v="53"/>
    <m/>
    <x v="1"/>
    <n v="1"/>
    <m/>
    <m/>
    <s v="Yes"/>
    <m/>
    <m/>
    <m/>
    <n v="1"/>
    <x v="0"/>
    <s v="Yes"/>
    <m/>
    <s v="(806) 725-0000"/>
    <x v="1"/>
  </r>
  <r>
    <x v="43"/>
    <x v="43"/>
    <x v="264"/>
    <s v="3615 19th St"/>
    <s v="Lubbock"/>
    <n v="79410"/>
    <n v="6742360"/>
    <s v="Covenant Medical Center"/>
    <x v="409"/>
    <m/>
    <x v="0"/>
    <m/>
    <m/>
    <m/>
    <s v="Yes"/>
    <m/>
    <n v="1"/>
    <m/>
    <m/>
    <x v="0"/>
    <s v="Yes"/>
    <m/>
    <s v="(806) 725-0000"/>
    <x v="1"/>
  </r>
  <r>
    <x v="43"/>
    <x v="43"/>
    <x v="264"/>
    <s v="602 Indiana Ave"/>
    <s v="Lubbock"/>
    <n v="79408"/>
    <n v="6742372"/>
    <s v="University Medical Center (Timothy J. Harnar Burn Center)"/>
    <x v="347"/>
    <n v="10"/>
    <x v="0"/>
    <n v="1"/>
    <n v="1"/>
    <n v="1"/>
    <s v="Yes"/>
    <n v="1"/>
    <m/>
    <m/>
    <n v="1"/>
    <x v="2"/>
    <s v="Yes"/>
    <s v="No"/>
    <s v="(806) 775-8200"/>
    <x v="1"/>
  </r>
  <r>
    <x v="43"/>
    <x v="43"/>
    <x v="265"/>
    <s v="100 Hillcrest Medical Blvd"/>
    <s v="Waco"/>
    <n v="76712"/>
    <n v="6743650"/>
    <s v="Baylor Scott &amp; White Hillcrest Medical Center"/>
    <x v="410"/>
    <m/>
    <x v="0"/>
    <m/>
    <m/>
    <m/>
    <s v="Yes"/>
    <m/>
    <n v="1"/>
    <m/>
    <m/>
    <x v="0"/>
    <s v="Yes"/>
    <m/>
    <s v="(254) 202-2000"/>
    <x v="1"/>
  </r>
  <r>
    <x v="43"/>
    <x v="43"/>
    <x v="5"/>
    <s v="504 Medical Center Blvd"/>
    <s v="Conroe"/>
    <n v="77304"/>
    <n v="6740117"/>
    <s v="HCA Houston Healthcare Conroe"/>
    <x v="27"/>
    <m/>
    <x v="0"/>
    <m/>
    <m/>
    <m/>
    <s v="Yes"/>
    <m/>
    <n v="1"/>
    <m/>
    <m/>
    <x v="0"/>
    <s v="Yes"/>
    <m/>
    <s v="(936) 539-1111"/>
    <x v="1"/>
  </r>
  <r>
    <x v="43"/>
    <x v="43"/>
    <x v="5"/>
    <s v="9250 Pinecroft Ave"/>
    <s v="The Woodlands"/>
    <n v="77380"/>
    <n v="6740744"/>
    <s v="Memorial Hermann The Woodlands Hospital"/>
    <x v="181"/>
    <m/>
    <x v="0"/>
    <m/>
    <m/>
    <m/>
    <s v="Yes"/>
    <m/>
    <n v="1"/>
    <m/>
    <m/>
    <x v="0"/>
    <s v="Yes"/>
    <m/>
    <s v="(713) 897-2300"/>
    <x v="1"/>
  </r>
  <r>
    <x v="43"/>
    <x v="43"/>
    <x v="266"/>
    <s v="600 Elizabeth St"/>
    <s v="Corpus Christi"/>
    <n v="78404"/>
    <n v="6740760"/>
    <s v="CHRISTUS Spohn Hospital Corpus Christi Shoreline"/>
    <x v="397"/>
    <m/>
    <x v="0"/>
    <m/>
    <m/>
    <m/>
    <s v="Yes"/>
    <m/>
    <n v="1"/>
    <m/>
    <m/>
    <x v="0"/>
    <s v="Yes"/>
    <m/>
    <s v="(361) 881-3811"/>
    <x v="1"/>
  </r>
  <r>
    <x v="43"/>
    <x v="43"/>
    <x v="267"/>
    <s v="1000 S Beckham Ave"/>
    <s v="Tyler"/>
    <n v="75701"/>
    <n v="6740092"/>
    <s v="UT Health Tyler"/>
    <x v="86"/>
    <m/>
    <x v="0"/>
    <m/>
    <m/>
    <m/>
    <s v="Yes"/>
    <n v="1"/>
    <m/>
    <m/>
    <m/>
    <x v="0"/>
    <s v="Yes"/>
    <m/>
    <s v="(903) 531-8890"/>
    <x v="1"/>
  </r>
  <r>
    <x v="43"/>
    <x v="43"/>
    <x v="268"/>
    <s v="1650 W College St"/>
    <s v="Grapevine"/>
    <n v="76051"/>
    <n v="6741739"/>
    <s v="Baylor Scott &amp; White Medical Center - Grapevine"/>
    <x v="411"/>
    <m/>
    <x v="0"/>
    <m/>
    <m/>
    <m/>
    <s v="Yes"/>
    <m/>
    <n v="1"/>
    <m/>
    <m/>
    <x v="0"/>
    <s v="Yes"/>
    <m/>
    <s v="(817) 481-1588"/>
    <x v="1"/>
  </r>
  <r>
    <x v="43"/>
    <x v="43"/>
    <x v="268"/>
    <s v="801 7th Ave"/>
    <s v="Fort Worth"/>
    <n v="76104"/>
    <n v="6741425"/>
    <s v="Cook Children's Medical Center"/>
    <x v="246"/>
    <m/>
    <x v="1"/>
    <n v="1"/>
    <m/>
    <m/>
    <s v="Yes"/>
    <m/>
    <m/>
    <m/>
    <n v="1"/>
    <x v="0"/>
    <s v="Yes"/>
    <m/>
    <s v="(682) 885-4000"/>
    <x v="1"/>
  </r>
  <r>
    <x v="43"/>
    <x v="43"/>
    <x v="268"/>
    <s v="3301 Matlock Rd"/>
    <s v="Arlington"/>
    <n v="76015"/>
    <n v="6740115"/>
    <s v="Medical City Arlington"/>
    <x v="246"/>
    <m/>
    <x v="0"/>
    <m/>
    <m/>
    <m/>
    <s v="Yes"/>
    <m/>
    <n v="1"/>
    <m/>
    <m/>
    <x v="0"/>
    <s v="Yes"/>
    <m/>
    <s v="(682) 509-6200"/>
    <x v="1"/>
  </r>
  <r>
    <x v="43"/>
    <x v="43"/>
    <x v="268"/>
    <s v="1500 South Main St"/>
    <s v="Fort Worth"/>
    <n v="76104"/>
    <n v="6741483"/>
    <s v="JPS Health Network"/>
    <x v="114"/>
    <m/>
    <x v="0"/>
    <m/>
    <m/>
    <m/>
    <s v="Yes"/>
    <n v="1"/>
    <m/>
    <m/>
    <m/>
    <x v="0"/>
    <s v="Yes"/>
    <m/>
    <s v="(817) 702-1100"/>
    <x v="1"/>
  </r>
  <r>
    <x v="43"/>
    <x v="43"/>
    <x v="268"/>
    <s v="1301 Pennsylvania Ave"/>
    <s v="Fort Worth"/>
    <n v="76104"/>
    <n v="6741440"/>
    <s v="Texas Health Harris Methodist Hospital Fort Worth"/>
    <x v="355"/>
    <m/>
    <x v="0"/>
    <m/>
    <m/>
    <m/>
    <s v="Yes"/>
    <m/>
    <n v="1"/>
    <m/>
    <m/>
    <x v="0"/>
    <s v="Yes"/>
    <m/>
    <s v="(817) 250-2000"/>
    <x v="1"/>
  </r>
  <r>
    <x v="43"/>
    <x v="43"/>
    <x v="269"/>
    <s v="4900 Mueller Blvd"/>
    <s v="Austin"/>
    <n v="78723"/>
    <n v="6740147"/>
    <s v="Dell Children's Medical Center of Central Texas"/>
    <x v="412"/>
    <m/>
    <x v="1"/>
    <n v="1"/>
    <m/>
    <m/>
    <s v="Yes"/>
    <m/>
    <m/>
    <n v="1"/>
    <m/>
    <x v="0"/>
    <s v="Yes"/>
    <m/>
    <s v="(512) 324-0000"/>
    <x v="1"/>
  </r>
  <r>
    <x v="43"/>
    <x v="43"/>
    <x v="269"/>
    <s v="1500 Red River"/>
    <s v="Austin"/>
    <n v="78701"/>
    <n v="6741110"/>
    <s v="Dell Seton Medical Center at the University of Texas (w/ Burn Center)"/>
    <x v="413"/>
    <n v="30"/>
    <x v="0"/>
    <m/>
    <n v="1"/>
    <m/>
    <s v="Yes"/>
    <n v="1"/>
    <m/>
    <m/>
    <m/>
    <x v="1"/>
    <s v="Yes"/>
    <s v="No"/>
    <s v="(512) 324-7000"/>
    <x v="1"/>
  </r>
  <r>
    <x v="43"/>
    <x v="43"/>
    <x v="269"/>
    <s v="901 W Ben White Blvd"/>
    <s v="Austin"/>
    <n v="78704"/>
    <n v="6740095"/>
    <s v="HCA St. David's South Austin Medical Center"/>
    <x v="35"/>
    <m/>
    <x v="0"/>
    <m/>
    <m/>
    <m/>
    <s v="Yes"/>
    <m/>
    <n v="1"/>
    <m/>
    <m/>
    <x v="0"/>
    <s v="Yes"/>
    <m/>
    <s v="(512) 447-2211"/>
    <x v="1"/>
  </r>
  <r>
    <x v="43"/>
    <x v="43"/>
    <x v="270"/>
    <s v="1600 11th St"/>
    <s v="Wichita Falls"/>
    <n v="76301"/>
    <n v="6740136"/>
    <s v="United Regional Health Care System"/>
    <x v="414"/>
    <m/>
    <x v="0"/>
    <m/>
    <m/>
    <m/>
    <s v="Yes"/>
    <m/>
    <n v="1"/>
    <m/>
    <m/>
    <x v="0"/>
    <s v="Yes"/>
    <m/>
    <s v="(940) 764-7000"/>
    <x v="1"/>
  </r>
  <r>
    <x v="43"/>
    <x v="43"/>
    <x v="271"/>
    <s v="201 Seton Pkwy"/>
    <s v="Round Rock"/>
    <n v="78665"/>
    <n v="6740412"/>
    <s v="Ascension Seton Williamson"/>
    <x v="415"/>
    <m/>
    <x v="0"/>
    <m/>
    <m/>
    <m/>
    <s v="Yes"/>
    <m/>
    <n v="1"/>
    <m/>
    <m/>
    <x v="0"/>
    <s v="Yes"/>
    <m/>
    <s v="(512) 324-4000"/>
    <x v="1"/>
  </r>
  <r>
    <x v="43"/>
    <x v="43"/>
    <x v="271"/>
    <s v="2400 Round Rock Ave"/>
    <s v="Round Rock"/>
    <n v="78681"/>
    <n v="6742345"/>
    <s v="HCA St. David's Round Rock Medical Center"/>
    <x v="416"/>
    <m/>
    <x v="0"/>
    <m/>
    <m/>
    <m/>
    <s v="Yes"/>
    <m/>
    <n v="1"/>
    <m/>
    <m/>
    <x v="0"/>
    <s v="Yes"/>
    <m/>
    <s v="(512) 341-1000"/>
    <x v="1"/>
  </r>
  <r>
    <x v="43"/>
    <x v="43"/>
    <x v="267"/>
    <s v="800 E Dawson"/>
    <s v="Tyler"/>
    <n v="75701"/>
    <n v="6740044"/>
    <s v="CHRISTUS Trinity Mother Frances Hospital - Tyler"/>
    <x v="417"/>
    <m/>
    <x v="0"/>
    <m/>
    <m/>
    <m/>
    <s v="Yes"/>
    <m/>
    <n v="1"/>
    <m/>
    <m/>
    <x v="0"/>
    <s v="Yes"/>
    <m/>
    <s v="(903) 510-7000"/>
    <x v="1"/>
  </r>
  <r>
    <x v="43"/>
    <x v="43"/>
    <x v="266"/>
    <s v="7101 S Padre Island Dr"/>
    <s v="Corpus Christi"/>
    <n v="78412"/>
    <n v="6740071"/>
    <s v="HCA Corpus Christi Medical Center - Bay Area"/>
    <x v="418"/>
    <m/>
    <x v="0"/>
    <m/>
    <m/>
    <m/>
    <s v="Yes"/>
    <m/>
    <n v="1"/>
    <m/>
    <m/>
    <x v="0"/>
    <s v="Yes"/>
    <m/>
    <s v="(361) 985-1200"/>
    <x v="1"/>
  </r>
  <r>
    <x v="43"/>
    <x v="43"/>
    <x v="261"/>
    <s v="710 Cypress Creek Pkwy"/>
    <s v="Houston"/>
    <n v="77090"/>
    <n v="6741895"/>
    <s v="HCA Houston Healthcare Northwest"/>
    <x v="269"/>
    <m/>
    <x v="0"/>
    <m/>
    <m/>
    <m/>
    <s v="Yes"/>
    <m/>
    <n v="1"/>
    <m/>
    <m/>
    <x v="0"/>
    <s v="Yes"/>
    <m/>
    <s v="(281) 440-1000"/>
    <x v="1"/>
  </r>
  <r>
    <x v="44"/>
    <x v="44"/>
    <x v="272"/>
    <s v="1200 East 3900 South"/>
    <s v="Salt Lake City"/>
    <n v="84124"/>
    <n v="6870290"/>
    <s v="HCA St. Mark's Hospital"/>
    <x v="419"/>
    <m/>
    <x v="0"/>
    <m/>
    <m/>
    <m/>
    <s v="Yes"/>
    <m/>
    <n v="1"/>
    <m/>
    <m/>
    <x v="0"/>
    <s v="Yes"/>
    <m/>
    <s v="(801) 268-7111"/>
    <x v="0"/>
  </r>
  <r>
    <x v="44"/>
    <x v="44"/>
    <x v="272"/>
    <s v="5121 S Cottonwood St"/>
    <s v="Murray"/>
    <n v="84107"/>
    <n v="6870141"/>
    <s v="Intermountain Medical Center"/>
    <x v="420"/>
    <m/>
    <x v="0"/>
    <m/>
    <m/>
    <m/>
    <s v="Yes"/>
    <n v="1"/>
    <m/>
    <m/>
    <m/>
    <x v="0"/>
    <s v="Yes"/>
    <m/>
    <s v="(801) 507-7000"/>
    <x v="0"/>
  </r>
  <r>
    <x v="44"/>
    <x v="44"/>
    <x v="272"/>
    <s v="100 N Mario Capecchi Dr"/>
    <s v="Salt Lake City"/>
    <n v="84113"/>
    <n v="6870280"/>
    <s v="Primary Children's Hospital"/>
    <x v="361"/>
    <m/>
    <x v="1"/>
    <n v="1"/>
    <m/>
    <m/>
    <s v="Yes"/>
    <m/>
    <m/>
    <n v="1"/>
    <m/>
    <x v="0"/>
    <s v="Yes"/>
    <m/>
    <s v="(801) 662-1000"/>
    <x v="0"/>
  </r>
  <r>
    <x v="44"/>
    <x v="44"/>
    <x v="272"/>
    <s v="50 Medical Dr N"/>
    <s v="Salt Lake City"/>
    <n v="84132"/>
    <n v="6870315"/>
    <s v="University of Utah Health (University of Utah Health Burn Center)"/>
    <x v="227"/>
    <n v="15"/>
    <x v="0"/>
    <m/>
    <n v="1"/>
    <n v="1"/>
    <s v="Yes"/>
    <n v="1"/>
    <m/>
    <m/>
    <m/>
    <x v="2"/>
    <s v="Yes"/>
    <s v="No"/>
    <s v="(801) 581-2121"/>
    <x v="0"/>
  </r>
  <r>
    <x v="44"/>
    <x v="44"/>
    <x v="273"/>
    <s v="1034 N 500 W"/>
    <s v="Provo"/>
    <n v="84604"/>
    <n v="6870220"/>
    <s v="Utah Valley Hospital"/>
    <x v="421"/>
    <m/>
    <x v="0"/>
    <m/>
    <m/>
    <m/>
    <s v="Yes"/>
    <m/>
    <n v="1"/>
    <m/>
    <m/>
    <x v="0"/>
    <s v="Yes"/>
    <m/>
    <s v="(801) 357-7850"/>
    <x v="0"/>
  </r>
  <r>
    <x v="44"/>
    <x v="44"/>
    <x v="11"/>
    <s v="1380 E Medical Center Dr"/>
    <s v="St George"/>
    <n v="84790"/>
    <n v="6870016"/>
    <s v="St. George Regional Hospital"/>
    <x v="96"/>
    <m/>
    <x v="0"/>
    <m/>
    <m/>
    <m/>
    <s v="Yes"/>
    <m/>
    <n v="1"/>
    <m/>
    <m/>
    <x v="0"/>
    <s v="Yes"/>
    <m/>
    <s v="(435) 251-1000"/>
    <x v="0"/>
  </r>
  <r>
    <x v="44"/>
    <x v="44"/>
    <x v="274"/>
    <s v="5475 S 500 E"/>
    <s v="Ogden"/>
    <n v="84405"/>
    <n v="6870150"/>
    <s v="HCA Ogden Regional Medical Center"/>
    <x v="422"/>
    <m/>
    <x v="0"/>
    <m/>
    <m/>
    <m/>
    <s v="Yes"/>
    <m/>
    <n v="1"/>
    <m/>
    <m/>
    <x v="0"/>
    <s v="Yes"/>
    <m/>
    <s v="(801) 479-2111"/>
    <x v="0"/>
  </r>
  <r>
    <x v="44"/>
    <x v="44"/>
    <x v="274"/>
    <s v="4401 Harrison Blvd"/>
    <s v="Ogden"/>
    <n v="84403"/>
    <n v="6870160"/>
    <s v="McKay-Dee Hospital"/>
    <x v="423"/>
    <m/>
    <x v="0"/>
    <m/>
    <m/>
    <m/>
    <s v="Yes"/>
    <m/>
    <n v="1"/>
    <m/>
    <m/>
    <x v="0"/>
    <s v="Yes"/>
    <m/>
    <s v="(801) 387-2800"/>
    <x v="0"/>
  </r>
  <r>
    <x v="45"/>
    <x v="45"/>
    <x v="275"/>
    <s v="111 Colchester Ave"/>
    <s v="Burlington"/>
    <s v="05401"/>
    <n v="6130001"/>
    <s v="The University of Vermont Medical Center (University of Vermont Burn Center)"/>
    <x v="424"/>
    <n v="9"/>
    <x v="0"/>
    <n v="1"/>
    <n v="1"/>
    <m/>
    <s v="Yes"/>
    <n v="1"/>
    <m/>
    <m/>
    <n v="1"/>
    <x v="1"/>
    <s v="Yes"/>
    <m/>
    <s v="(802) 847-0000"/>
    <x v="2"/>
  </r>
  <r>
    <x v="46"/>
    <x v="46"/>
    <x v="276"/>
    <s v="1701 N George Mason Dr"/>
    <s v="Arlington"/>
    <n v="22205"/>
    <n v="6340040"/>
    <s v="Virginia Hospital Center in Arlington"/>
    <x v="45"/>
    <m/>
    <x v="0"/>
    <m/>
    <m/>
    <m/>
    <s v="No"/>
    <m/>
    <n v="1"/>
    <m/>
    <m/>
    <x v="0"/>
    <s v="Yes"/>
    <m/>
    <s v="(703) 558-5000"/>
    <x v="1"/>
  </r>
  <r>
    <x v="46"/>
    <x v="46"/>
    <x v="277"/>
    <s v="1215 Lee St"/>
    <s v="Charlottesville"/>
    <n v="22903"/>
    <n v="6344000"/>
    <s v="University of Virginia Medical Center"/>
    <x v="425"/>
    <m/>
    <x v="0"/>
    <m/>
    <m/>
    <m/>
    <s v="Yes"/>
    <n v="1"/>
    <m/>
    <m/>
    <m/>
    <x v="0"/>
    <s v="Yes"/>
    <m/>
    <s v="(434) 924-3627"/>
    <x v="1"/>
  </r>
  <r>
    <x v="46"/>
    <x v="46"/>
    <x v="278"/>
    <s v="1850 Town Center Pkwy"/>
    <s v="Reston"/>
    <n v="20190"/>
    <n v="6340025"/>
    <s v="Reston Hospital Center"/>
    <x v="92"/>
    <m/>
    <x v="0"/>
    <m/>
    <m/>
    <m/>
    <s v="Yes"/>
    <m/>
    <n v="1"/>
    <m/>
    <m/>
    <x v="0"/>
    <s v="Yes"/>
    <m/>
    <s v="(703) 689-9000"/>
    <x v="1"/>
  </r>
  <r>
    <x v="46"/>
    <x v="46"/>
    <x v="278"/>
    <s v="3300 Gallows Rd"/>
    <s v="Falls Church"/>
    <n v="22042"/>
    <n v="6340490"/>
    <s v="Inova Fairfax Hospital"/>
    <x v="426"/>
    <m/>
    <x v="0"/>
    <m/>
    <m/>
    <m/>
    <s v="Yes"/>
    <n v="1"/>
    <m/>
    <m/>
    <m/>
    <x v="0"/>
    <s v="Yes"/>
    <m/>
    <s v="(703) 776-2274"/>
    <x v="1"/>
  </r>
  <r>
    <x v="46"/>
    <x v="46"/>
    <x v="279"/>
    <s v="1001 Sam Perry Blvd"/>
    <s v="Fredericksburg "/>
    <n v="22401"/>
    <n v="6340290"/>
    <s v="Mary Washington Hospital"/>
    <x v="427"/>
    <m/>
    <x v="0"/>
    <m/>
    <m/>
    <m/>
    <s v="No"/>
    <m/>
    <n v="1"/>
    <m/>
    <m/>
    <x v="0"/>
    <s v="Yes"/>
    <m/>
    <s v="(540) 741-1100"/>
    <x v="1"/>
  </r>
  <r>
    <x v="46"/>
    <x v="46"/>
    <x v="280"/>
    <s v="1602 Skipwith Rd"/>
    <s v="Richmond"/>
    <n v="23229"/>
    <n v="6340012"/>
    <s v="Henrico Doctors' Hospital"/>
    <x v="428"/>
    <m/>
    <x v="0"/>
    <m/>
    <m/>
    <m/>
    <s v="Yes"/>
    <m/>
    <n v="1"/>
    <m/>
    <m/>
    <x v="0"/>
    <s v="Yes"/>
    <m/>
    <s v="(804) 289-4500"/>
    <x v="1"/>
  </r>
  <r>
    <x v="46"/>
    <x v="46"/>
    <x v="281"/>
    <s v="1901 Tate Springs Road"/>
    <s v="Lynchburg "/>
    <n v="24501"/>
    <n v="6340013"/>
    <s v="Centra Lynchburg General Hospital"/>
    <x v="429"/>
    <m/>
    <x v="0"/>
    <m/>
    <m/>
    <m/>
    <s v="No"/>
    <m/>
    <n v="1"/>
    <m/>
    <m/>
    <x v="0"/>
    <s v="Yes"/>
    <m/>
    <s v="(434) 200-4700"/>
    <x v="1"/>
  </r>
  <r>
    <x v="46"/>
    <x v="46"/>
    <x v="282"/>
    <s v="500 J Clyde Morris Blvd"/>
    <s v="Newport News"/>
    <n v="23601"/>
    <n v="6340520"/>
    <s v="Riverside Regional Medical Center"/>
    <x v="168"/>
    <m/>
    <x v="0"/>
    <m/>
    <m/>
    <m/>
    <s v="No"/>
    <m/>
    <n v="1"/>
    <m/>
    <m/>
    <x v="0"/>
    <s v="Yes"/>
    <m/>
    <s v="(757) 594-2000"/>
    <x v="1"/>
  </r>
  <r>
    <x v="46"/>
    <x v="46"/>
    <x v="132"/>
    <s v="601 Children's Ln"/>
    <s v="Norfolk"/>
    <n v="23507"/>
    <n v="6340578"/>
    <s v="Children's Hospital of The King's Daughters"/>
    <x v="430"/>
    <m/>
    <x v="1"/>
    <n v="1"/>
    <m/>
    <m/>
    <s v="No"/>
    <m/>
    <m/>
    <n v="1"/>
    <m/>
    <x v="0"/>
    <s v="Yes"/>
    <m/>
    <s v="(757) 668-7000"/>
    <x v="1"/>
  </r>
  <r>
    <x v="46"/>
    <x v="46"/>
    <x v="132"/>
    <s v="600 Gresham Dr"/>
    <s v="Norfolk"/>
    <n v="23507"/>
    <n v="6340620"/>
    <s v="Sentara Norfolk General Hospital (Burn Center at Sentara Norfolk General Hospital)"/>
    <x v="95"/>
    <n v="16"/>
    <x v="0"/>
    <m/>
    <n v="1"/>
    <m/>
    <s v="No"/>
    <n v="1"/>
    <m/>
    <m/>
    <m/>
    <x v="0"/>
    <s v="Yes"/>
    <s v="Yes"/>
    <s v="(757) 388-3000"/>
    <x v="1"/>
  </r>
  <r>
    <x v="46"/>
    <x v="46"/>
    <x v="283"/>
    <s v="7101 Jahnke Rd"/>
    <s v="Richmond"/>
    <n v="23225"/>
    <n v="6340009"/>
    <s v="Chippenham Hospital (Wound Healing Center)"/>
    <x v="431"/>
    <n v="36"/>
    <x v="0"/>
    <m/>
    <n v="1"/>
    <n v="1"/>
    <s v="Yes"/>
    <m/>
    <n v="1"/>
    <m/>
    <m/>
    <x v="0"/>
    <s v="Yes"/>
    <s v="Yes"/>
    <s v="(804) 483-0000"/>
    <x v="1"/>
  </r>
  <r>
    <x v="46"/>
    <x v="46"/>
    <x v="283"/>
    <s v="1250 E Marshall St"/>
    <s v="Richmond"/>
    <n v="23298"/>
    <n v="6340860"/>
    <s v="VCU Medical Center (Evans-Haynes Burn Center)"/>
    <x v="432"/>
    <n v="16"/>
    <x v="0"/>
    <n v="1"/>
    <n v="1"/>
    <n v="1"/>
    <s v="Yes"/>
    <n v="1"/>
    <m/>
    <n v="1"/>
    <m/>
    <x v="2"/>
    <s v="Yes"/>
    <s v="Yes"/>
    <s v="(804) 828-9000"/>
    <x v="1"/>
  </r>
  <r>
    <x v="46"/>
    <x v="46"/>
    <x v="284"/>
    <s v="1906 Belleview Ave"/>
    <s v="Roanoke"/>
    <n v="24014"/>
    <n v="6341040"/>
    <s v="Carilion Roanoke Memorial Hospital"/>
    <x v="433"/>
    <m/>
    <x v="0"/>
    <n v="1"/>
    <m/>
    <m/>
    <s v="Yes"/>
    <n v="1"/>
    <m/>
    <n v="1"/>
    <m/>
    <x v="0"/>
    <s v="Yes"/>
    <m/>
    <s v="(540) 981-7000"/>
    <x v="1"/>
  </r>
  <r>
    <x v="46"/>
    <x v="46"/>
    <x v="285"/>
    <s v="1840 Amherst St"/>
    <s v="Winchester "/>
    <n v="22601"/>
    <n v="6341200"/>
    <s v="Winchester Medical Center"/>
    <x v="322"/>
    <m/>
    <x v="0"/>
    <m/>
    <m/>
    <m/>
    <s v="No"/>
    <m/>
    <n v="1"/>
    <m/>
    <m/>
    <x v="0"/>
    <s v="Yes"/>
    <m/>
    <s v="(540) 536-8000"/>
    <x v="1"/>
  </r>
  <r>
    <x v="47"/>
    <x v="47"/>
    <x v="170"/>
    <s v="400 NE Mother Joseph Pl"/>
    <s v="Vancouver"/>
    <n v="98664"/>
    <n v="6911130"/>
    <s v="PeaceHealth Southwest Medical Center"/>
    <x v="168"/>
    <m/>
    <x v="0"/>
    <m/>
    <m/>
    <m/>
    <s v="No"/>
    <m/>
    <n v="1"/>
    <m/>
    <m/>
    <x v="0"/>
    <s v="Yes"/>
    <m/>
    <s v="(360) 514-2000"/>
    <x v="0"/>
  </r>
  <r>
    <x v="47"/>
    <x v="47"/>
    <x v="286"/>
    <s v="325 9th Ave"/>
    <s v="Seattle"/>
    <n v="98104"/>
    <n v="6910610"/>
    <s v="UW Medicine/Harborview Medical Center (UW Medicine Regional Burn Center at Harborview)"/>
    <x v="434"/>
    <n v="40"/>
    <x v="0"/>
    <n v="1"/>
    <n v="1"/>
    <n v="1"/>
    <s v="No"/>
    <n v="1"/>
    <m/>
    <n v="1"/>
    <m/>
    <x v="2"/>
    <s v="Yes"/>
    <m/>
    <s v="(206) 744-3000"/>
    <x v="0"/>
  </r>
  <r>
    <x v="47"/>
    <x v="47"/>
    <x v="287"/>
    <s v="9040 Jackson Ave"/>
    <s v="Joint Base Lewis-McChord"/>
    <n v="98431"/>
    <n v="6911030"/>
    <s v="Madigan Army Medical Center Joint Base Lewis "/>
    <x v="435"/>
    <m/>
    <x v="0"/>
    <m/>
    <m/>
    <m/>
    <s v="No"/>
    <m/>
    <n v="1"/>
    <m/>
    <m/>
    <x v="0"/>
    <s v="Yes"/>
    <m/>
    <s v="(253) 968-1110"/>
    <x v="0"/>
  </r>
  <r>
    <x v="47"/>
    <x v="47"/>
    <x v="287"/>
    <s v="315 Martin Luther King Jr Way"/>
    <s v="Tacoma"/>
    <n v="98405"/>
    <n v="6911018"/>
    <s v="Tacoma Trauma Center"/>
    <x v="436"/>
    <m/>
    <x v="0"/>
    <m/>
    <m/>
    <m/>
    <s v="No"/>
    <m/>
    <n v="1"/>
    <m/>
    <m/>
    <x v="0"/>
    <s v="Yes"/>
    <m/>
    <s v="(253) 403-1000"/>
    <x v="0"/>
  </r>
  <r>
    <x v="47"/>
    <x v="47"/>
    <x v="287"/>
    <s v="317 Martin Luther King Jr Way"/>
    <s v="Tacoma"/>
    <n v="98403"/>
    <n v="6911033"/>
    <s v="MultiCare Mary Bridge Children's Hospital and Health Center"/>
    <x v="437"/>
    <m/>
    <x v="1"/>
    <n v="1"/>
    <m/>
    <m/>
    <s v="No"/>
    <m/>
    <m/>
    <m/>
    <n v="1"/>
    <x v="0"/>
    <s v="Yes"/>
    <m/>
    <s v="(253) 403-1400"/>
    <x v="0"/>
  </r>
  <r>
    <x v="47"/>
    <x v="47"/>
    <x v="288"/>
    <s v="1321 Colby Ave"/>
    <s v="Everett"/>
    <n v="98201"/>
    <n v="6910004"/>
    <s v="Providence Regional Medical Center Everett"/>
    <x v="438"/>
    <m/>
    <x v="0"/>
    <m/>
    <m/>
    <m/>
    <s v="No"/>
    <m/>
    <n v="1"/>
    <m/>
    <m/>
    <x v="0"/>
    <s v="Yes"/>
    <m/>
    <s v="(425) 261-2000"/>
    <x v="0"/>
  </r>
  <r>
    <x v="47"/>
    <x v="47"/>
    <x v="289"/>
    <s v="101 W 8th Ave"/>
    <s v="Spokane"/>
    <n v="99204"/>
    <n v="6910980"/>
    <s v="Providence Sacred Heart Medical Center &amp; Children's Hospital"/>
    <x v="439"/>
    <m/>
    <x v="0"/>
    <n v="1"/>
    <m/>
    <m/>
    <s v="No"/>
    <m/>
    <n v="1"/>
    <m/>
    <n v="1"/>
    <x v="0"/>
    <s v="Yes"/>
    <m/>
    <s v="(509) 474-3131"/>
    <x v="0"/>
  </r>
  <r>
    <x v="47"/>
    <x v="47"/>
    <x v="290"/>
    <s v="2901 Squalicum Pkwy"/>
    <s v="Bellingham"/>
    <n v="98225"/>
    <n v="6910001"/>
    <s v="PeaceHealth St. Joseph Medical Center "/>
    <x v="440"/>
    <m/>
    <x v="0"/>
    <m/>
    <m/>
    <m/>
    <s v="No"/>
    <m/>
    <n v="1"/>
    <m/>
    <m/>
    <x v="0"/>
    <s v="Yes"/>
    <m/>
    <s v="(360) 734-5400"/>
    <x v="0"/>
  </r>
  <r>
    <x v="48"/>
    <x v="48"/>
    <x v="291"/>
    <s v="1340 Hal Greer Blvd"/>
    <s v="Huntington"/>
    <n v="25701"/>
    <n v="6350345"/>
    <s v="Cabell Huntington Hospital (Cabell Huntington Burn Intensive Care Unit)"/>
    <x v="252"/>
    <n v="4"/>
    <x v="0"/>
    <m/>
    <n v="1"/>
    <m/>
    <s v="Yes "/>
    <m/>
    <n v="1"/>
    <m/>
    <m/>
    <x v="1"/>
    <s v="Yes"/>
    <s v="No"/>
    <s v="(304) 526-2000"/>
    <x v="1"/>
  </r>
  <r>
    <x v="48"/>
    <x v="48"/>
    <x v="292"/>
    <s v="501 Morris St"/>
    <s v="Charleston"/>
    <n v="25301"/>
    <n v="6350120"/>
    <s v="Charleston Area Medical Center"/>
    <x v="441"/>
    <m/>
    <x v="0"/>
    <m/>
    <m/>
    <m/>
    <s v="Yes "/>
    <n v="1"/>
    <m/>
    <m/>
    <m/>
    <x v="0"/>
    <s v="Yes"/>
    <m/>
    <s v="(304) 388-5432"/>
    <x v="1"/>
  </r>
  <r>
    <x v="48"/>
    <x v="48"/>
    <x v="291"/>
    <s v="2900 1st Ave"/>
    <s v="Huntington"/>
    <n v="25702"/>
    <n v="6350400"/>
    <s v="St. Mary's Medical Center - Huntington"/>
    <x v="442"/>
    <m/>
    <x v="0"/>
    <m/>
    <m/>
    <m/>
    <s v="Yes "/>
    <m/>
    <n v="1"/>
    <m/>
    <m/>
    <x v="0"/>
    <s v="Yes"/>
    <m/>
    <s v="(304) 526-1234"/>
    <x v="1"/>
  </r>
  <r>
    <x v="48"/>
    <x v="48"/>
    <x v="293"/>
    <s v="1 Medical Center Dr"/>
    <s v="Morgantown"/>
    <n v="26505"/>
    <n v="6350007"/>
    <s v="West Virginia University Hospitals (J.W. Ruby Memorial Hospital)"/>
    <x v="443"/>
    <m/>
    <x v="0"/>
    <n v="1"/>
    <m/>
    <m/>
    <s v="Yes "/>
    <n v="1"/>
    <m/>
    <m/>
    <n v="1"/>
    <x v="0"/>
    <s v="Yes"/>
    <m/>
    <s v="(304) 598-4000"/>
    <x v="1"/>
  </r>
  <r>
    <x v="48"/>
    <x v="48"/>
    <x v="294"/>
    <s v="1 Medical Park"/>
    <s v="Wheeling"/>
    <n v="26003"/>
    <n v="6350830"/>
    <s v="Wheeling Hospital"/>
    <x v="444"/>
    <m/>
    <x v="0"/>
    <m/>
    <m/>
    <m/>
    <s v="Yes "/>
    <m/>
    <n v="1"/>
    <m/>
    <m/>
    <x v="0"/>
    <s v="Yes"/>
    <m/>
    <s v="(304) 243-3000"/>
    <x v="1"/>
  </r>
  <r>
    <x v="49"/>
    <x v="49"/>
    <x v="295"/>
    <s v="2845 Greenbrier Rd"/>
    <s v="Green Bay"/>
    <n v="54311"/>
    <n v="6450021"/>
    <s v="Aurora BayCare Medical Center"/>
    <x v="231"/>
    <m/>
    <x v="0"/>
    <m/>
    <m/>
    <m/>
    <s v="Yes"/>
    <m/>
    <n v="1"/>
    <m/>
    <m/>
    <x v="0"/>
    <s v="Yes"/>
    <m/>
    <s v="(920) 288-8000"/>
    <x v="3"/>
  </r>
  <r>
    <x v="49"/>
    <x v="49"/>
    <x v="295"/>
    <s v="835 S Van Buren St"/>
    <s v="Green Bay"/>
    <n v="54301"/>
    <n v="6450450"/>
    <s v="HSHS St. Vincent Hospital"/>
    <x v="143"/>
    <m/>
    <x v="0"/>
    <m/>
    <m/>
    <m/>
    <s v="Yes"/>
    <m/>
    <n v="1"/>
    <m/>
    <m/>
    <x v="0"/>
    <s v="Yes"/>
    <m/>
    <s v="(920) 433-0111"/>
    <x v="3"/>
  </r>
  <r>
    <x v="49"/>
    <x v="49"/>
    <x v="296"/>
    <s v="700 S Park St"/>
    <s v="Madison"/>
    <n v="53715"/>
    <n v="6450810"/>
    <s v="SSM Health St. Mary's Hospital Madison"/>
    <x v="445"/>
    <m/>
    <x v="0"/>
    <m/>
    <m/>
    <m/>
    <s v="Yes"/>
    <m/>
    <n v="1"/>
    <m/>
    <m/>
    <x v="0"/>
    <s v="Yes"/>
    <m/>
    <s v="(608) 251-6100"/>
    <x v="3"/>
  </r>
  <r>
    <x v="49"/>
    <x v="49"/>
    <x v="296"/>
    <s v="600 Highland Ave"/>
    <s v="Madison"/>
    <n v="53792"/>
    <n v="6450820"/>
    <s v="University of Wisconsin Hospitals (UW Burn and Wound Center)"/>
    <x v="446"/>
    <n v="11"/>
    <x v="0"/>
    <n v="1"/>
    <n v="1"/>
    <n v="1"/>
    <s v="Yes"/>
    <n v="1"/>
    <m/>
    <n v="1"/>
    <m/>
    <x v="2"/>
    <s v="Yes"/>
    <m/>
    <s v="(608) 263-6400"/>
    <x v="3"/>
  </r>
  <r>
    <x v="49"/>
    <x v="49"/>
    <x v="297"/>
    <s v="1221 Whipple St"/>
    <s v="Eau Claire"/>
    <n v="54703"/>
    <n v="6450310"/>
    <s v="Mayo Clinic Health System Eau Claire"/>
    <x v="166"/>
    <m/>
    <x v="0"/>
    <m/>
    <m/>
    <m/>
    <s v="Yes"/>
    <m/>
    <n v="1"/>
    <m/>
    <m/>
    <x v="0"/>
    <s v="Yes"/>
    <m/>
    <s v="(715) 838-3311"/>
    <x v="3"/>
  </r>
  <r>
    <x v="49"/>
    <x v="49"/>
    <x v="298"/>
    <s v="1910 South Ave"/>
    <s v="La Crosse"/>
    <n v="54601"/>
    <n v="6450680"/>
    <s v="Gundersen Lutheran Medical Center"/>
    <x v="414"/>
    <m/>
    <x v="0"/>
    <m/>
    <m/>
    <m/>
    <s v="Yes"/>
    <m/>
    <n v="1"/>
    <m/>
    <m/>
    <x v="0"/>
    <s v="Yes"/>
    <m/>
    <s v="(608) 782-7300"/>
    <x v="3"/>
  </r>
  <r>
    <x v="49"/>
    <x v="49"/>
    <x v="299"/>
    <s v="333 Pine Ridge Blvd"/>
    <s v="Wausau"/>
    <n v="54401"/>
    <n v="6452085"/>
    <s v="Aspirus Wausau Hospital"/>
    <x v="423"/>
    <m/>
    <x v="0"/>
    <m/>
    <m/>
    <m/>
    <s v="Yes"/>
    <m/>
    <n v="1"/>
    <m/>
    <m/>
    <x v="0"/>
    <s v="Yes"/>
    <m/>
    <s v="(715) 847-2121"/>
    <x v="3"/>
  </r>
  <r>
    <x v="49"/>
    <x v="49"/>
    <x v="300"/>
    <s v="9000 W Wisconsin Ave"/>
    <s v="Milwaukee"/>
    <n v="53226"/>
    <n v="6451030"/>
    <s v="Children's Wisconsin (Children's Wisconsin Burn Program)"/>
    <x v="447"/>
    <n v="5"/>
    <x v="0"/>
    <n v="1"/>
    <m/>
    <n v="1"/>
    <s v="Yes"/>
    <m/>
    <m/>
    <n v="1"/>
    <m/>
    <x v="1"/>
    <s v="Yes"/>
    <m/>
    <s v="(414) 266-2000"/>
    <x v="3"/>
  </r>
  <r>
    <x v="49"/>
    <x v="49"/>
    <x v="300"/>
    <s v="9200 W Wisconsin Ave"/>
    <s v="Milwaukee"/>
    <n v="53226"/>
    <n v="6452115"/>
    <s v="Froedtert Hospital"/>
    <x v="448"/>
    <m/>
    <x v="1"/>
    <m/>
    <m/>
    <m/>
    <s v="Yes"/>
    <n v="1"/>
    <m/>
    <m/>
    <m/>
    <x v="0"/>
    <s v="Yes"/>
    <m/>
    <s v="(414) 805-3000"/>
    <x v="3"/>
  </r>
  <r>
    <x v="49"/>
    <x v="49"/>
    <x v="300"/>
    <s v="2301 North Lake Dr"/>
    <s v="Milwaukee"/>
    <n v="53211"/>
    <n v="6451130"/>
    <s v="Ascension Columbia St. Mary's Hospital Regional Burn Center"/>
    <x v="158"/>
    <n v="12"/>
    <x v="1"/>
    <m/>
    <n v="1"/>
    <n v="1"/>
    <m/>
    <m/>
    <m/>
    <m/>
    <m/>
    <x v="1"/>
    <m/>
    <m/>
    <s v="(414) 585-1163"/>
    <x v="3"/>
  </r>
  <r>
    <x v="49"/>
    <x v="49"/>
    <x v="301"/>
    <s v="1000 Mineral Point Ave"/>
    <s v="Janesville"/>
    <n v="53547"/>
    <n v="6450015"/>
    <s v="Mercyhealth Hospital and Trauma Center"/>
    <x v="435"/>
    <m/>
    <x v="0"/>
    <m/>
    <m/>
    <m/>
    <s v="Yes"/>
    <m/>
    <n v="1"/>
    <m/>
    <m/>
    <x v="0"/>
    <s v="Yes"/>
    <m/>
    <s v="(608) 314-3605"/>
    <x v="3"/>
  </r>
  <r>
    <x v="49"/>
    <x v="49"/>
    <x v="302"/>
    <s v="36500 Aurora Dr"/>
    <s v="Summit"/>
    <n v="53066"/>
    <n v="6450175"/>
    <s v="Aurora Medical Center Summit"/>
    <x v="449"/>
    <m/>
    <x v="0"/>
    <m/>
    <m/>
    <m/>
    <s v="Yes"/>
    <m/>
    <n v="1"/>
    <m/>
    <m/>
    <x v="0"/>
    <s v="Yes"/>
    <m/>
    <s v="(262) 434-1000"/>
    <x v="3"/>
  </r>
  <r>
    <x v="49"/>
    <x v="49"/>
    <x v="107"/>
    <s v="130 2nd St"/>
    <s v="Neenah"/>
    <n v="54956"/>
    <n v="6451290"/>
    <s v="ThedaCare Regional Medical Center - Neenah"/>
    <x v="203"/>
    <m/>
    <x v="0"/>
    <m/>
    <m/>
    <m/>
    <s v="Yes"/>
    <m/>
    <n v="1"/>
    <m/>
    <m/>
    <x v="0"/>
    <s v="Yes"/>
    <m/>
    <s v="(920) 729-2155"/>
    <x v="3"/>
  </r>
  <r>
    <x v="49"/>
    <x v="49"/>
    <x v="303"/>
    <s v="611 N Saint Joseph Ave"/>
    <s v="Marshfield"/>
    <n v="54449"/>
    <n v="6450860"/>
    <s v="Marshfield Medical Center"/>
    <x v="347"/>
    <m/>
    <x v="0"/>
    <n v="1"/>
    <m/>
    <m/>
    <s v="Yes"/>
    <m/>
    <n v="1"/>
    <m/>
    <n v="1"/>
    <x v="0"/>
    <s v="Yes"/>
    <m/>
    <s v="(715) 387-171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206"/>
    <n v="31709821"/>
    <n v="0.64964100554210003"/>
    <s v="South"/>
  </r>
  <r>
    <x v="1"/>
    <n v="143"/>
    <n v="20002427"/>
    <n v="0.71491324527768552"/>
    <s v="Northeast"/>
  </r>
  <r>
    <x v="2"/>
    <n v="140"/>
    <n v="39355309"/>
    <n v="0.35573345390325867"/>
    <s v="West"/>
  </r>
  <r>
    <x v="3"/>
    <n v="129"/>
    <n v="11302748"/>
    <n v="1.1413153686165523"/>
    <s v="South"/>
  </r>
  <r>
    <x v="4"/>
    <n v="94"/>
    <n v="11900510"/>
    <n v="0.78988211429594191"/>
    <s v="Midwest"/>
  </r>
  <r>
    <x v="5"/>
    <n v="93"/>
    <n v="6270541"/>
    <n v="1.4831256186667148"/>
    <s v="Midwest"/>
  </r>
  <r>
    <x v="6"/>
    <n v="85"/>
    <n v="23462518"/>
    <n v="0.36227995648207917"/>
    <s v="South"/>
  </r>
  <r>
    <x v="7"/>
    <n v="83"/>
    <n v="13059432"/>
    <n v="0.63555597211272286"/>
    <s v="Northeast"/>
  </r>
  <r>
    <x v="8"/>
    <n v="80"/>
    <n v="7623818"/>
    <n v="1.0493429932351481"/>
    <s v="West"/>
  </r>
  <r>
    <x v="9"/>
    <n v="77"/>
    <n v="12719141"/>
    <n v="0.60538679459564138"/>
    <s v="Midwest"/>
  </r>
  <r>
    <x v="10"/>
    <n v="69"/>
    <n v="10127884"/>
    <n v="0.68128742390809371"/>
    <s v="Midwest"/>
  </r>
  <r>
    <x v="11"/>
    <n v="68"/>
    <n v="8880107"/>
    <n v="0.7657565387444093"/>
    <s v="South"/>
  </r>
  <r>
    <x v="12"/>
    <n v="60"/>
    <n v="11197968"/>
    <n v="0.53581149722878296"/>
    <s v="South"/>
  </r>
  <r>
    <x v="13"/>
    <n v="52"/>
    <n v="5193088"/>
    <n v="1.0013309999753519"/>
    <s v="South"/>
  </r>
  <r>
    <x v="14"/>
    <n v="52"/>
    <n v="6012561"/>
    <n v="0.86485609044132772"/>
    <s v="West"/>
  </r>
  <r>
    <x v="15"/>
    <n v="52"/>
    <n v="7154084"/>
    <n v="0.72685755437034283"/>
    <s v="Northeast"/>
  </r>
  <r>
    <x v="16"/>
    <n v="51"/>
    <n v="7315076"/>
    <n v="0.69719029576726199"/>
    <s v="South"/>
  </r>
  <r>
    <x v="17"/>
    <n v="50"/>
    <n v="5830405"/>
    <n v="0.85757335896905962"/>
    <s v="Midwest"/>
  </r>
  <r>
    <x v="18"/>
    <n v="47"/>
    <n v="4618189"/>
    <n v="1.0177149527661167"/>
    <s v="South"/>
  </r>
  <r>
    <x v="19"/>
    <n v="41"/>
    <n v="6973333"/>
    <n v="0.58795413900354399"/>
    <s v="Midwest"/>
  </r>
  <r>
    <x v="20"/>
    <n v="41"/>
    <n v="693645"/>
    <n v="5.9108045181613074"/>
    <s v="South"/>
  </r>
  <r>
    <x v="21"/>
    <n v="40"/>
    <n v="8001020"/>
    <n v="0.49993625812708886"/>
    <s v="West"/>
  </r>
  <r>
    <x v="22"/>
    <n v="33"/>
    <n v="4123288"/>
    <n v="0.80033216209976121"/>
    <s v="South"/>
  </r>
  <r>
    <x v="23"/>
    <n v="31"/>
    <n v="3282188"/>
    <n v="0.94449190600904032"/>
    <s v="West"/>
  </r>
  <r>
    <x v="24"/>
    <n v="28"/>
    <n v="5972787"/>
    <n v="0.46879287675920805"/>
    <s v="Midwest"/>
  </r>
  <r>
    <x v="25"/>
    <n v="28"/>
    <n v="2977220"/>
    <n v="0.94047467100180704"/>
    <s v="Midwest"/>
  </r>
  <r>
    <x v="26"/>
    <n v="25"/>
    <n v="5570274"/>
    <n v="0.44881095615763245"/>
    <s v="South"/>
  </r>
  <r>
    <x v="27"/>
    <n v="20"/>
    <n v="6265347"/>
    <n v="0.31921615833887573"/>
    <s v="South"/>
  </r>
  <r>
    <x v="28"/>
    <n v="17"/>
    <n v="3238387"/>
    <n v="0.52495270021773188"/>
    <s v="Midwest"/>
  </r>
  <r>
    <x v="29"/>
    <n v="16"/>
    <n v="2018006"/>
    <n v="0.79286186463271169"/>
    <s v="Midwest"/>
  </r>
  <r>
    <x v="30"/>
    <n v="16"/>
    <n v="4606864"/>
    <n v="0.34730784325302416"/>
    <s v="South"/>
  </r>
  <r>
    <x v="31"/>
    <n v="16"/>
    <n v="4273586"/>
    <n v="0.37439284011132573"/>
    <s v="West"/>
  </r>
  <r>
    <x v="32"/>
    <n v="15"/>
    <n v="2029733"/>
    <n v="0.73901345644969074"/>
    <s v="West"/>
  </r>
  <r>
    <x v="33"/>
    <n v="15"/>
    <n v="3538904"/>
    <n v="0.42386004254424531"/>
    <s v="West"/>
  </r>
  <r>
    <x v="34"/>
    <n v="12"/>
    <n v="9548215"/>
    <n v="0.12567794085072448"/>
    <s v="Northeast"/>
  </r>
  <r>
    <x v="35"/>
    <n v="10"/>
    <n v="2125498"/>
    <n v="0.47047797739635605"/>
    <s v="West"/>
  </r>
  <r>
    <x v="36"/>
    <n v="10"/>
    <n v="3114791"/>
    <n v="0.32104882799520096"/>
    <s v="South"/>
  </r>
  <r>
    <x v="37"/>
    <n v="9"/>
    <n v="644663"/>
    <n v="1.3960782610449181"/>
    <s v="Northeast"/>
  </r>
  <r>
    <x v="38"/>
    <n v="9"/>
    <n v="3688496"/>
    <n v="0.24400189128577068"/>
    <s v="Northeast"/>
  </r>
  <r>
    <x v="39"/>
    <n v="7"/>
    <n v="1432820"/>
    <n v="0.48854706104046564"/>
    <s v="West"/>
  </r>
  <r>
    <x v="40"/>
    <n v="6"/>
    <n v="1414874"/>
    <n v="0.42406602990796355"/>
    <s v="Northeast"/>
  </r>
  <r>
    <x v="41"/>
    <n v="4"/>
    <n v="1766147"/>
    <n v="0.22648171414950172"/>
    <s v="South"/>
  </r>
  <r>
    <x v="42"/>
    <n v="0"/>
    <n v="1059952"/>
    <n v="0"/>
    <s v="South"/>
  </r>
  <r>
    <x v="43"/>
    <n v="0"/>
    <n v="799358"/>
    <n v="0"/>
    <s v="Midwest"/>
  </r>
  <r>
    <x v="44"/>
    <n v="0"/>
    <n v="1114521"/>
    <n v="0"/>
    <s v="Northeast"/>
  </r>
  <r>
    <x v="45"/>
    <n v="0"/>
    <n v="2954160"/>
    <n v="0"/>
    <s v="South"/>
  </r>
  <r>
    <x v="46"/>
    <n v="0"/>
    <n v="737270"/>
    <n v="0"/>
    <s v="West"/>
  </r>
  <r>
    <x v="47"/>
    <n v="0"/>
    <n v="1415342"/>
    <n v="0"/>
    <s v="Northeast"/>
  </r>
  <r>
    <x v="48"/>
    <n v="0"/>
    <n v="1144694"/>
    <n v="0"/>
    <s v="West"/>
  </r>
  <r>
    <x v="49"/>
    <n v="0"/>
    <n v="935094"/>
    <n v="0"/>
    <s v="Midwe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Texas"/>
    <x v="0"/>
    <n v="31709821"/>
    <n v="0.64964100554210003"/>
    <x v="0"/>
  </r>
  <r>
    <s v="New York"/>
    <x v="1"/>
    <n v="20002427"/>
    <n v="0.71491324527768552"/>
    <x v="1"/>
  </r>
  <r>
    <s v="California"/>
    <x v="2"/>
    <n v="39355309"/>
    <n v="0.35573345390325867"/>
    <x v="2"/>
  </r>
  <r>
    <s v="Georgia"/>
    <x v="3"/>
    <n v="11302748"/>
    <n v="1.1413153686165523"/>
    <x v="0"/>
  </r>
  <r>
    <s v="Ohio"/>
    <x v="4"/>
    <n v="11900510"/>
    <n v="0.78988211429594191"/>
    <x v="3"/>
  </r>
  <r>
    <s v="Missouri"/>
    <x v="5"/>
    <n v="6270541"/>
    <n v="1.4831256186667148"/>
    <x v="3"/>
  </r>
  <r>
    <s v="Florida"/>
    <x v="6"/>
    <n v="23462518"/>
    <n v="0.36227995648207917"/>
    <x v="0"/>
  </r>
  <r>
    <s v="Pennsylvania"/>
    <x v="7"/>
    <n v="13059432"/>
    <n v="0.63555597211272286"/>
    <x v="1"/>
  </r>
  <r>
    <s v="Arizona"/>
    <x v="8"/>
    <n v="7623818"/>
    <n v="1.0493429932351481"/>
    <x v="2"/>
  </r>
  <r>
    <s v="Illinois"/>
    <x v="9"/>
    <n v="12719141"/>
    <n v="0.60538679459564138"/>
    <x v="3"/>
  </r>
  <r>
    <s v="Michigan"/>
    <x v="10"/>
    <n v="10127884"/>
    <n v="0.68128742390809371"/>
    <x v="3"/>
  </r>
  <r>
    <s v="Virginia"/>
    <x v="11"/>
    <n v="8880107"/>
    <n v="0.7657565387444093"/>
    <x v="0"/>
  </r>
  <r>
    <s v="North Carolina"/>
    <x v="12"/>
    <n v="11197968"/>
    <n v="0.53581149722878296"/>
    <x v="0"/>
  </r>
  <r>
    <s v="Alabama"/>
    <x v="13"/>
    <n v="5193088"/>
    <n v="1.0013309999753519"/>
    <x v="0"/>
  </r>
  <r>
    <s v="Colorado"/>
    <x v="13"/>
    <n v="6012561"/>
    <n v="0.86485609044132772"/>
    <x v="2"/>
  </r>
  <r>
    <s v="Massachusetts"/>
    <x v="13"/>
    <n v="7154084"/>
    <n v="0.72685755437034283"/>
    <x v="1"/>
  </r>
  <r>
    <s v="Tennessee"/>
    <x v="14"/>
    <n v="7315076"/>
    <n v="0.69719029576726199"/>
    <x v="0"/>
  </r>
  <r>
    <s v="Minnesota"/>
    <x v="15"/>
    <n v="5830405"/>
    <n v="0.85757335896905962"/>
    <x v="3"/>
  </r>
  <r>
    <s v="Louisiana"/>
    <x v="16"/>
    <n v="4618189"/>
    <n v="1.0177149527661167"/>
    <x v="0"/>
  </r>
  <r>
    <s v="Indiana"/>
    <x v="17"/>
    <n v="6973333"/>
    <n v="0.58795413900354399"/>
    <x v="3"/>
  </r>
  <r>
    <s v="District of Columbia"/>
    <x v="17"/>
    <n v="693645"/>
    <n v="5.9108045181613074"/>
    <x v="0"/>
  </r>
  <r>
    <s v="Washington"/>
    <x v="18"/>
    <n v="8001020"/>
    <n v="0.49993625812708886"/>
    <x v="2"/>
  </r>
  <r>
    <s v="Oklahoma"/>
    <x v="19"/>
    <n v="4123288"/>
    <n v="0.80033216209976121"/>
    <x v="0"/>
  </r>
  <r>
    <s v="Nevada"/>
    <x v="20"/>
    <n v="3282188"/>
    <n v="0.94449190600904032"/>
    <x v="2"/>
  </r>
  <r>
    <s v="Wisconsin"/>
    <x v="21"/>
    <n v="5972787"/>
    <n v="0.46879287675920805"/>
    <x v="3"/>
  </r>
  <r>
    <s v="Kansas"/>
    <x v="21"/>
    <n v="2977220"/>
    <n v="0.94047467100180704"/>
    <x v="3"/>
  </r>
  <r>
    <s v="South Carolina"/>
    <x v="22"/>
    <n v="5570274"/>
    <n v="0.44881095615763245"/>
    <x v="0"/>
  </r>
  <r>
    <s v="Maryland"/>
    <x v="23"/>
    <n v="6265347"/>
    <n v="0.31921615833887573"/>
    <x v="0"/>
  </r>
  <r>
    <s v="Iowa"/>
    <x v="24"/>
    <n v="3238387"/>
    <n v="0.52495270021773188"/>
    <x v="3"/>
  </r>
  <r>
    <s v="Nebraska"/>
    <x v="25"/>
    <n v="2018006"/>
    <n v="0.79286186463271169"/>
    <x v="3"/>
  </r>
  <r>
    <s v="Kentucky"/>
    <x v="25"/>
    <n v="4606864"/>
    <n v="0.34730784325302416"/>
    <x v="0"/>
  </r>
  <r>
    <s v="Oregon"/>
    <x v="25"/>
    <n v="4273586"/>
    <n v="0.37439284011132573"/>
    <x v="2"/>
  </r>
  <r>
    <s v="Idaho"/>
    <x v="26"/>
    <n v="2029733"/>
    <n v="0.73901345644969074"/>
    <x v="2"/>
  </r>
  <r>
    <s v="Utah"/>
    <x v="26"/>
    <n v="3538904"/>
    <n v="0.42386004254424531"/>
    <x v="2"/>
  </r>
  <r>
    <s v="New Jersey"/>
    <x v="27"/>
    <n v="9548215"/>
    <n v="0.12567794085072448"/>
    <x v="1"/>
  </r>
  <r>
    <s v="New Mexico"/>
    <x v="28"/>
    <n v="2125498"/>
    <n v="0.47047797739635605"/>
    <x v="2"/>
  </r>
  <r>
    <s v="Arkansas"/>
    <x v="28"/>
    <n v="3114791"/>
    <n v="0.32104882799520096"/>
    <x v="0"/>
  </r>
  <r>
    <s v="Vermont"/>
    <x v="29"/>
    <n v="644663"/>
    <n v="1.3960782610449181"/>
    <x v="1"/>
  </r>
  <r>
    <s v="Connecticut"/>
    <x v="29"/>
    <n v="3688496"/>
    <n v="0.24400189128577068"/>
    <x v="1"/>
  </r>
  <r>
    <s v="Hawaii"/>
    <x v="30"/>
    <n v="1432820"/>
    <n v="0.48854706104046564"/>
    <x v="2"/>
  </r>
  <r>
    <s v="Maine"/>
    <x v="31"/>
    <n v="1414874"/>
    <n v="0.42406602990796355"/>
    <x v="1"/>
  </r>
  <r>
    <s v="West Virginia"/>
    <x v="32"/>
    <n v="1766147"/>
    <n v="0.22648171414950172"/>
    <x v="0"/>
  </r>
  <r>
    <s v="Delaware"/>
    <x v="33"/>
    <n v="1059952"/>
    <n v="0"/>
    <x v="0"/>
  </r>
  <r>
    <s v="North Dakota"/>
    <x v="33"/>
    <n v="799358"/>
    <n v="0"/>
    <x v="3"/>
  </r>
  <r>
    <s v="Rhode Island"/>
    <x v="33"/>
    <n v="1114521"/>
    <n v="0"/>
    <x v="1"/>
  </r>
  <r>
    <s v="Mississippi"/>
    <x v="33"/>
    <n v="2954160"/>
    <n v="0"/>
    <x v="0"/>
  </r>
  <r>
    <s v="Alaska"/>
    <x v="33"/>
    <n v="737270"/>
    <n v="0"/>
    <x v="2"/>
  </r>
  <r>
    <s v="New Hampshire"/>
    <x v="33"/>
    <n v="1415342"/>
    <n v="0"/>
    <x v="1"/>
  </r>
  <r>
    <s v="Montana"/>
    <x v="33"/>
    <n v="1144694"/>
    <n v="0"/>
    <x v="2"/>
  </r>
  <r>
    <s v="South Dakota"/>
    <x v="33"/>
    <n v="935094"/>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D6A85-0845-49BA-9646-941620A1178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D9:H60" firstHeaderRow="0"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4"/>
    </i>
    <i>
      <x v="9"/>
    </i>
    <i>
      <x v="32"/>
    </i>
    <i>
      <x v="13"/>
    </i>
    <i>
      <x v="22"/>
    </i>
    <i>
      <x v="38"/>
    </i>
    <i>
      <x v="35"/>
    </i>
    <i>
      <x v="25"/>
    </i>
    <i>
      <x v="10"/>
    </i>
    <i>
      <x v="33"/>
    </i>
    <i>
      <x v="46"/>
    </i>
    <i>
      <x v="6"/>
    </i>
    <i>
      <x v="5"/>
    </i>
    <i>
      <x v="2"/>
    </i>
    <i>
      <x v="30"/>
    </i>
    <i>
      <x v="21"/>
    </i>
    <i>
      <x v="50"/>
    </i>
    <i>
      <x v="49"/>
    </i>
    <i>
      <x v="14"/>
    </i>
    <i>
      <x v="40"/>
    </i>
    <i>
      <x v="42"/>
    </i>
    <i>
      <x v="18"/>
    </i>
    <i>
      <x/>
    </i>
    <i>
      <x v="16"/>
    </i>
    <i>
      <x v="47"/>
    </i>
    <i>
      <x v="44"/>
    </i>
    <i>
      <x v="3"/>
    </i>
    <i>
      <x v="37"/>
    </i>
    <i>
      <x v="20"/>
    </i>
    <i>
      <x v="48"/>
    </i>
    <i>
      <x v="27"/>
    </i>
    <i>
      <x v="15"/>
    </i>
    <i>
      <x v="24"/>
    </i>
    <i>
      <x v="28"/>
    </i>
    <i>
      <x v="17"/>
    </i>
    <i>
      <x v="8"/>
    </i>
    <i>
      <x v="41"/>
    </i>
    <i>
      <x v="12"/>
    </i>
    <i>
      <x v="34"/>
    </i>
    <i>
      <x v="26"/>
    </i>
    <i>
      <x v="7"/>
    </i>
    <i>
      <x v="36"/>
    </i>
    <i>
      <x v="11"/>
    </i>
    <i>
      <x v="29"/>
    </i>
    <i>
      <x v="19"/>
    </i>
    <i>
      <x v="39"/>
    </i>
    <i>
      <x v="45"/>
    </i>
    <i>
      <x v="1"/>
    </i>
    <i>
      <x v="31"/>
    </i>
    <i t="grand">
      <x/>
    </i>
  </rowItems>
  <colFields count="1">
    <field x="-2"/>
  </colFields>
  <colItems count="4">
    <i>
      <x/>
    </i>
    <i i="1">
      <x v="1"/>
    </i>
    <i i="2">
      <x v="2"/>
    </i>
    <i i="3">
      <x v="3"/>
    </i>
  </colItems>
  <dataFields count="4">
    <dataField name="  Burn Beds Adult" fld="12" baseField="0" baseItem="0"/>
    <dataField name="Burn Beds Peds" fld="13" baseField="0" baseItem="0"/>
    <dataField name="Beds dedicated to burn care" fld="9" baseField="0" baseItem="0"/>
    <dataField name="Total staffed hospital beds" fld="8" baseField="0" baseItem="0"/>
  </dataFields>
  <formats count="15">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outline="0" fieldPosition="0">
        <references count="1">
          <reference field="4294967294" count="2">
            <x v="0"/>
            <x v="1"/>
          </reference>
        </references>
      </pivotArea>
    </format>
    <format dxfId="72">
      <pivotArea collapsedLevelsAreSubtotals="1" fieldPosition="0">
        <references count="1">
          <reference field="0" count="19">
            <x v="31"/>
            <x v="32"/>
            <x v="33"/>
            <x v="34"/>
            <x v="35"/>
            <x v="36"/>
            <x v="37"/>
            <x v="38"/>
            <x v="39"/>
            <x v="40"/>
            <x v="41"/>
            <x v="42"/>
            <x v="43"/>
            <x v="44"/>
            <x v="45"/>
            <x v="46"/>
            <x v="47"/>
            <x v="48"/>
            <x v="49"/>
          </reference>
        </references>
      </pivotArea>
    </format>
    <format dxfId="71">
      <pivotArea grandRow="1" outline="0" collapsedLevelsAreSubtotals="1"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s>
  <conditionalFormats count="8">
    <conditionalFormat priority="11">
      <pivotAreas count="2">
        <pivotArea type="data" collapsedLevelsAreSubtotals="1" fieldPosition="0">
          <references count="2">
            <reference field="4294967294" count="1" selected="0">
              <x v="0"/>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0"/>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2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0">
      <pivotAreas count="1">
        <pivotArea type="data" collapsedLevelsAreSubtotals="1" fieldPosition="0">
          <references count="2">
            <reference field="4294967294" count="1" selected="0">
              <x v="1"/>
            </reference>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2">
      <pivotAreas count="1">
        <pivotArea type="data" collapsedLevelsAreSubtotals="1" fieldPosition="0">
          <references count="2">
            <reference field="4294967294" count="1" selected="0">
              <x v="0"/>
            </reference>
            <reference field="0" count="1">
              <x v="43"/>
            </reference>
          </references>
        </pivotArea>
      </pivotAreas>
    </conditionalFormat>
    <conditionalFormat priority="7">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5">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2">
      <pivotAreas count="2">
        <pivotArea type="data" collapsedLevelsAreSubtotals="1" fieldPosition="0">
          <references count="2">
            <reference field="4294967294" count="1" selected="0">
              <x v="3"/>
            </reference>
            <reference field="0" count="17">
              <x v="2"/>
              <x v="4"/>
              <x v="5"/>
              <x v="6"/>
              <x v="9"/>
              <x v="10"/>
              <x v="13"/>
              <x v="21"/>
              <x v="22"/>
              <x v="25"/>
              <x v="30"/>
              <x v="32"/>
              <x v="33"/>
              <x v="35"/>
              <x v="38"/>
              <x v="43"/>
              <x v="46"/>
            </reference>
          </references>
        </pivotArea>
        <pivotArea type="data" collapsedLevelsAreSubtotals="1" fieldPosition="0">
          <references count="2">
            <reference field="4294967294" count="1" selected="0">
              <x v="3"/>
            </reference>
            <reference field="0" count="32">
              <x v="0"/>
              <x v="1"/>
              <x v="3"/>
              <x v="7"/>
              <x v="8"/>
              <x v="11"/>
              <x v="12"/>
              <x v="14"/>
              <x v="15"/>
              <x v="16"/>
              <x v="17"/>
              <x v="18"/>
              <x v="19"/>
              <x v="20"/>
              <x v="24"/>
              <x v="26"/>
              <x v="27"/>
              <x v="28"/>
              <x v="29"/>
              <x v="31"/>
              <x v="34"/>
              <x v="36"/>
              <x v="37"/>
              <x v="39"/>
              <x v="40"/>
              <x v="41"/>
              <x v="42"/>
              <x v="44"/>
              <x v="45"/>
              <x v="47"/>
              <x v="48"/>
              <x v="49"/>
            </reference>
          </references>
        </pivotArea>
      </pivotAreas>
    </conditionalFormat>
    <conditionalFormat priority="1">
      <pivotAreas count="1">
        <pivotArea type="data" collapsedLevelsAreSubtotals="1" fieldPosition="0">
          <references count="2">
            <reference field="4294967294" count="1" selected="0">
              <x v="2"/>
            </reference>
            <reference field="0" count="50">
              <x v="0"/>
              <x v="1"/>
              <x v="2"/>
              <x v="3"/>
              <x v="4"/>
              <x v="5"/>
              <x v="6"/>
              <x v="7"/>
              <x v="8"/>
              <x v="9"/>
              <x v="10"/>
              <x v="11"/>
              <x v="12"/>
              <x v="13"/>
              <x v="14"/>
              <x v="15"/>
              <x v="16"/>
              <x v="17"/>
              <x v="18"/>
              <x v="19"/>
              <x v="20"/>
              <x v="21"/>
              <x v="22"/>
              <x v="24"/>
              <x v="25"/>
              <x v="26"/>
              <x v="27"/>
              <x v="28"/>
              <x v="29"/>
              <x v="30"/>
              <x v="31"/>
              <x v="32"/>
              <x v="33"/>
              <x v="34"/>
              <x v="35"/>
              <x v="36"/>
              <x v="37"/>
              <x v="38"/>
              <x v="39"/>
              <x v="40"/>
              <x v="41"/>
              <x v="42"/>
              <x v="43"/>
              <x v="44"/>
              <x v="45"/>
              <x v="46"/>
              <x v="47"/>
              <x v="48"/>
              <x v="49"/>
              <x v="50"/>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A742-21D7-4A6F-8EFE-26FB42703DC1}" name="PivotTable1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7" firstHeaderRow="1" firstDataRow="1" firstDataCol="1"/>
  <pivotFields count="5">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1"/>
        <item x="0"/>
        <item x="2"/>
      </items>
      <extLst>
        <ext xmlns:x14="http://schemas.microsoft.com/office/spreadsheetml/2009/9/main" uri="{2946ED86-A175-432a-8AC1-64E0C546D7DE}">
          <x14:pivotField fillDownLabels="1"/>
        </ext>
      </extLst>
    </pivotField>
  </pivotFields>
  <rowFields count="1">
    <field x="4"/>
  </rowFields>
  <rowItems count="4">
    <i>
      <x/>
    </i>
    <i>
      <x v="1"/>
    </i>
    <i>
      <x v="2"/>
    </i>
    <i>
      <x v="3"/>
    </i>
  </rowItems>
  <colItems count="1">
    <i/>
  </colItems>
  <dataFields count="1">
    <dataField name="Sum of Dedicated Burn Beds" fld="1" baseField="0" baseItem="0"/>
  </dataFields>
  <chartFormats count="7">
    <chartFormat chart="0" format="5" series="1">
      <pivotArea type="data" outline="0" fieldPosition="0">
        <references count="1">
          <reference field="4" count="1" selected="0">
            <x v="0"/>
          </reference>
        </references>
      </pivotArea>
    </chartFormat>
    <chartFormat chart="0" format="6" series="1">
      <pivotArea type="data" outline="0" fieldPosition="0">
        <references count="1">
          <reference field="4" count="1" selected="0">
            <x v="1"/>
          </reference>
        </references>
      </pivotArea>
    </chartFormat>
    <chartFormat chart="0" format="7" series="1">
      <pivotArea type="data" outline="0" fieldPosition="0">
        <references count="1">
          <reference field="4" count="1" selected="0">
            <x v="2"/>
          </reference>
        </references>
      </pivotArea>
    </chartFormat>
    <chartFormat chart="0" format="8" series="1">
      <pivotArea type="data" outline="0" fieldPosition="0">
        <references count="1">
          <reference field="4" count="1" selected="0">
            <x v="3"/>
          </reference>
        </references>
      </pivotArea>
    </chartFormat>
    <chartFormat chart="0" format="9"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639FC-459F-4F1D-8ADE-7D921F1D0A98}" name="PivotTable1"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4">
    <pivotField showAll="0">
      <items count="52">
        <item x="1"/>
        <item x="0"/>
        <item x="2"/>
        <item x="3"/>
        <item x="4"/>
        <item x="5"/>
        <item x="6"/>
        <item x="7"/>
        <item x="8"/>
        <item x="9"/>
        <item x="10"/>
        <item x="11"/>
        <item x="12"/>
        <item x="13"/>
        <item x="14"/>
        <item x="15"/>
        <item x="16"/>
        <item x="17"/>
        <item x="18"/>
        <item x="19"/>
        <item x="20"/>
        <item x="21"/>
        <item x="22"/>
        <item x="23"/>
        <item m="1" x="50"/>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axis="axisPage" showAll="0">
      <items count="7">
        <item x="1"/>
        <item m="1" x="4"/>
        <item x="2"/>
        <item m="1" x="5"/>
        <item m="1" x="3"/>
        <item x="0"/>
        <item t="default"/>
      </items>
    </pivotField>
    <pivotField showAll="0"/>
    <pivotField showAll="0"/>
    <pivotField showAll="0"/>
    <pivotField showAll="0">
      <items count="5">
        <item x="3"/>
        <item x="2"/>
        <item x="1"/>
        <item x="0"/>
        <item t="default"/>
      </items>
    </pivotField>
  </pivotFields>
  <rowFields count="1">
    <field x="-2"/>
  </rowFields>
  <rowItems count="4">
    <i>
      <x/>
    </i>
    <i i="1">
      <x v="1"/>
    </i>
    <i i="2">
      <x v="2"/>
    </i>
    <i i="3">
      <x v="3"/>
    </i>
  </rowItems>
  <colItems count="1">
    <i/>
  </colItems>
  <pageFields count="1">
    <pageField fld="19" hier="-1"/>
  </pageFields>
  <dataFields count="4">
    <dataField name="Sum of BURN_ADULT" fld="12" baseField="0" baseItem="0"/>
    <dataField name="Sum of BURN_PEDS" fld="13" baseField="0" baseItem="0"/>
    <dataField name="Sum of BURN_BEDS(beds dedicated to burn care)" fld="9" baseField="0" baseItem="0"/>
    <dataField name="Sum of TOTAL_BEDS(Total staffed hospital beds)" fld="8" baseField="0" baseItem="0"/>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672B2-1EC2-4B90-BF3C-223625C11BA4}" name="PivotTable7"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54" firstHeaderRow="1" firstDataRow="1"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32"/>
    </i>
    <i>
      <x v="4"/>
    </i>
    <i>
      <x v="10"/>
    </i>
    <i>
      <x v="35"/>
    </i>
    <i>
      <x v="25"/>
    </i>
    <i>
      <x v="9"/>
    </i>
    <i>
      <x v="38"/>
    </i>
    <i>
      <x v="2"/>
    </i>
    <i>
      <x v="13"/>
    </i>
    <i>
      <x v="22"/>
    </i>
    <i>
      <x v="46"/>
    </i>
    <i>
      <x v="33"/>
    </i>
    <i>
      <x/>
    </i>
    <i>
      <x v="5"/>
    </i>
    <i>
      <x v="21"/>
    </i>
    <i>
      <x v="42"/>
    </i>
    <i>
      <x v="50"/>
    </i>
    <i>
      <x v="18"/>
    </i>
    <i>
      <x v="14"/>
    </i>
    <i>
      <x v="8"/>
    </i>
    <i>
      <x v="47"/>
    </i>
    <i>
      <x v="36"/>
    </i>
    <i>
      <x v="28"/>
    </i>
    <i>
      <x v="49"/>
    </i>
    <i>
      <x v="16"/>
    </i>
    <i>
      <x v="40"/>
    </i>
    <i>
      <x v="20"/>
    </i>
    <i>
      <x v="15"/>
    </i>
    <i>
      <x v="27"/>
    </i>
    <i>
      <x v="17"/>
    </i>
    <i>
      <x v="37"/>
    </i>
    <i>
      <x v="12"/>
    </i>
    <i>
      <x v="44"/>
    </i>
    <i>
      <x v="30"/>
    </i>
    <i>
      <x v="31"/>
    </i>
    <i>
      <x v="3"/>
    </i>
    <i>
      <x v="45"/>
    </i>
    <i>
      <x v="6"/>
    </i>
    <i>
      <x v="11"/>
    </i>
    <i>
      <x v="19"/>
    </i>
    <i>
      <x v="48"/>
    </i>
    <i>
      <x v="7"/>
    </i>
    <i>
      <x v="34"/>
    </i>
    <i>
      <x v="39"/>
    </i>
    <i>
      <x v="24"/>
    </i>
    <i>
      <x v="1"/>
    </i>
    <i>
      <x v="29"/>
    </i>
    <i>
      <x v="26"/>
    </i>
    <i>
      <x v="41"/>
    </i>
    <i t="grand">
      <x/>
    </i>
  </rowItems>
  <colItems count="1">
    <i/>
  </colItems>
  <pageFields count="1">
    <pageField fld="1" hier="-1"/>
  </pageFields>
  <dataFields count="1">
    <dataField name="Sum of BURN_BEDS(beds dedicated to burn care)" fld="9" baseField="0" baseItem="0"/>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1D37D9-3E17-4099-98BF-17A607E7EFC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N3:BP54" firstHeaderRow="0" firstDataRow="1" firstDataCol="1"/>
  <pivotFields count="5">
    <pivotField axis="axisRow" showAll="0" sortType="descending">
      <items count="51">
        <item x="13"/>
        <item x="46"/>
        <item x="8"/>
        <item x="36"/>
        <item x="2"/>
        <item x="14"/>
        <item x="38"/>
        <item x="42"/>
        <item x="20"/>
        <item x="6"/>
        <item x="3"/>
        <item x="39"/>
        <item x="32"/>
        <item x="9"/>
        <item x="19"/>
        <item x="28"/>
        <item x="25"/>
        <item x="30"/>
        <item x="18"/>
        <item x="40"/>
        <item x="27"/>
        <item x="15"/>
        <item x="10"/>
        <item x="17"/>
        <item x="45"/>
        <item x="5"/>
        <item x="48"/>
        <item x="29"/>
        <item x="23"/>
        <item x="47"/>
        <item x="34"/>
        <item x="35"/>
        <item x="1"/>
        <item x="12"/>
        <item x="43"/>
        <item x="4"/>
        <item x="22"/>
        <item x="31"/>
        <item x="7"/>
        <item x="44"/>
        <item x="26"/>
        <item x="49"/>
        <item x="16"/>
        <item x="0"/>
        <item x="33"/>
        <item x="37"/>
        <item x="11"/>
        <item x="21"/>
        <item x="41"/>
        <item x="24"/>
        <item t="default"/>
      </items>
      <autoSortScope>
        <pivotArea dataOnly="0" outline="0" fieldPosition="0">
          <references count="1">
            <reference field="4294967294" count="1" selected="0">
              <x v="1"/>
            </reference>
          </references>
        </pivotArea>
      </autoSortScope>
    </pivotField>
    <pivotField dataField="1" showAll="0"/>
    <pivotField dataField="1" numFmtId="164" showAll="0"/>
    <pivotField numFmtId="4" showAll="0"/>
    <pivotField showAll="0"/>
  </pivotFields>
  <rowFields count="1">
    <field x="0"/>
  </rowFields>
  <rowItems count="51">
    <i>
      <x v="4"/>
    </i>
    <i>
      <x v="43"/>
    </i>
    <i>
      <x v="9"/>
    </i>
    <i>
      <x v="32"/>
    </i>
    <i>
      <x v="38"/>
    </i>
    <i>
      <x v="13"/>
    </i>
    <i>
      <x v="35"/>
    </i>
    <i>
      <x v="10"/>
    </i>
    <i>
      <x v="33"/>
    </i>
    <i>
      <x v="22"/>
    </i>
    <i>
      <x v="30"/>
    </i>
    <i>
      <x v="46"/>
    </i>
    <i>
      <x v="47"/>
    </i>
    <i>
      <x v="2"/>
    </i>
    <i>
      <x v="42"/>
    </i>
    <i>
      <x v="21"/>
    </i>
    <i>
      <x v="14"/>
    </i>
    <i>
      <x v="25"/>
    </i>
    <i>
      <x v="20"/>
    </i>
    <i>
      <x v="5"/>
    </i>
    <i>
      <x v="49"/>
    </i>
    <i>
      <x v="23"/>
    </i>
    <i>
      <x v="40"/>
    </i>
    <i>
      <x/>
    </i>
    <i>
      <x v="18"/>
    </i>
    <i>
      <x v="17"/>
    </i>
    <i>
      <x v="37"/>
    </i>
    <i>
      <x v="36"/>
    </i>
    <i>
      <x v="6"/>
    </i>
    <i>
      <x v="44"/>
    </i>
    <i>
      <x v="28"/>
    </i>
    <i>
      <x v="15"/>
    </i>
    <i>
      <x v="3"/>
    </i>
    <i>
      <x v="16"/>
    </i>
    <i>
      <x v="24"/>
    </i>
    <i>
      <x v="31"/>
    </i>
    <i>
      <x v="12"/>
    </i>
    <i>
      <x v="27"/>
    </i>
    <i>
      <x v="48"/>
    </i>
    <i>
      <x v="11"/>
    </i>
    <i>
      <x v="29"/>
    </i>
    <i>
      <x v="19"/>
    </i>
    <i>
      <x v="26"/>
    </i>
    <i>
      <x v="39"/>
    </i>
    <i>
      <x v="7"/>
    </i>
    <i>
      <x v="41"/>
    </i>
    <i>
      <x v="34"/>
    </i>
    <i>
      <x v="1"/>
    </i>
    <i>
      <x v="8"/>
    </i>
    <i>
      <x v="45"/>
    </i>
    <i t="grand">
      <x/>
    </i>
  </rowItems>
  <colFields count="1">
    <field x="-2"/>
  </colFields>
  <colItems count="2">
    <i>
      <x/>
    </i>
    <i i="1">
      <x v="1"/>
    </i>
  </colItems>
  <dataFields count="2">
    <dataField name="Sum of Dedicated Burn Beds" fld="1" baseField="0" baseItem="0"/>
    <dataField name="Sum of Total population" fld="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E75094-C95B-4952-BC1C-52016A98A429}" name="PivotTable6"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65" firstHeaderRow="1" firstDataRow="1" firstDataCol="1"/>
  <pivotFields count="24">
    <pivotField axis="axisRow" showAll="0">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7924F4-E891-45A6-812A-F97814F6E011}" name="PivotTable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V3:AW17"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items count="51">
        <item x="0"/>
        <item x="1"/>
        <item x="3"/>
        <item x="2"/>
        <item x="4"/>
        <item x="5"/>
        <item x="6"/>
        <item x="8"/>
        <item x="7"/>
        <item x="9"/>
        <item x="10"/>
        <item x="11"/>
        <item x="15"/>
        <item x="12"/>
        <item x="13"/>
        <item x="14"/>
        <item x="16"/>
        <item x="17"/>
        <item x="18"/>
        <item x="21"/>
        <item x="20"/>
        <item x="19"/>
        <item x="22"/>
        <item x="23"/>
        <item x="25"/>
        <item x="24"/>
        <item x="26"/>
        <item x="33"/>
        <item x="34"/>
        <item x="27"/>
        <item x="29"/>
        <item x="30"/>
        <item x="31"/>
        <item x="28"/>
        <item x="32"/>
        <item x="35"/>
        <item x="36"/>
        <item x="37"/>
        <item x="38"/>
        <item x="39"/>
        <item x="40"/>
        <item x="41"/>
        <item x="42"/>
        <item x="43"/>
        <item x="44"/>
        <item x="46"/>
        <item x="45"/>
        <item x="47"/>
        <item x="49"/>
        <item x="48"/>
        <item t="default"/>
      </items>
    </pivotField>
    <pivotField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items count="451">
        <item x="228"/>
        <item x="305"/>
        <item x="372"/>
        <item x="298"/>
        <item x="365"/>
        <item x="244"/>
        <item x="64"/>
        <item x="437"/>
        <item x="197"/>
        <item x="417"/>
        <item x="380"/>
        <item x="75"/>
        <item x="407"/>
        <item x="196"/>
        <item x="100"/>
        <item x="449"/>
        <item x="29"/>
        <item x="198"/>
        <item x="189"/>
        <item x="344"/>
        <item x="116"/>
        <item x="208"/>
        <item x="195"/>
        <item x="186"/>
        <item x="81"/>
        <item x="296"/>
        <item x="89"/>
        <item x="200"/>
        <item x="203"/>
        <item x="418"/>
        <item x="358"/>
        <item x="94"/>
        <item x="169"/>
        <item x="52"/>
        <item x="97"/>
        <item x="272"/>
        <item x="102"/>
        <item x="231"/>
        <item x="374"/>
        <item x="0"/>
        <item x="416"/>
        <item x="281"/>
        <item x="199"/>
        <item x="415"/>
        <item x="190"/>
        <item x="193"/>
        <item x="109"/>
        <item x="170"/>
        <item x="11"/>
        <item x="382"/>
        <item x="82"/>
        <item x="30"/>
        <item x="140"/>
        <item x="265"/>
        <item x="293"/>
        <item x="175"/>
        <item x="180"/>
        <item x="121"/>
        <item x="15"/>
        <item x="238"/>
        <item x="430"/>
        <item x="51"/>
        <item x="194"/>
        <item x="413"/>
        <item x="6"/>
        <item x="128"/>
        <item x="85"/>
        <item x="150"/>
        <item x="254"/>
        <item x="444"/>
        <item x="357"/>
        <item x="42"/>
        <item x="366"/>
        <item x="267"/>
        <item x="183"/>
        <item x="31"/>
        <item x="237"/>
        <item x="92"/>
        <item x="422"/>
        <item x="352"/>
        <item x="93"/>
        <item x="410"/>
        <item x="101"/>
        <item x="47"/>
        <item x="74"/>
        <item x="435"/>
        <item x="62"/>
        <item x="343"/>
        <item x="316"/>
        <item x="236"/>
        <item x="79"/>
        <item x="412"/>
        <item x="286"/>
        <item x="386"/>
        <item x="345"/>
        <item x="440"/>
        <item x="22"/>
        <item x="191"/>
        <item x="271"/>
        <item x="383"/>
        <item x="147"/>
        <item x="80"/>
        <item x="16"/>
        <item x="129"/>
        <item x="307"/>
        <item x="141"/>
        <item x="8"/>
        <item x="323"/>
        <item x="269"/>
        <item x="326"/>
        <item x="158"/>
        <item x="53"/>
        <item x="187"/>
        <item x="315"/>
        <item x="56"/>
        <item x="83"/>
        <item x="96"/>
        <item x="288"/>
        <item x="294"/>
        <item x="67"/>
        <item x="361"/>
        <item x="145"/>
        <item x="377"/>
        <item x="192"/>
        <item x="188"/>
        <item x="156"/>
        <item x="301"/>
        <item x="73"/>
        <item x="119"/>
        <item x="411"/>
        <item x="252"/>
        <item x="166"/>
        <item x="108"/>
        <item x="447"/>
        <item x="50"/>
        <item x="138"/>
        <item x="103"/>
        <item x="212"/>
        <item x="207"/>
        <item x="419"/>
        <item x="44"/>
        <item x="423"/>
        <item x="39"/>
        <item x="256"/>
        <item x="414"/>
        <item x="68"/>
        <item x="172"/>
        <item x="57"/>
        <item x="257"/>
        <item x="232"/>
        <item x="125"/>
        <item x="306"/>
        <item x="55"/>
        <item x="23"/>
        <item x="9"/>
        <item x="428"/>
        <item x="19"/>
        <item x="27"/>
        <item x="217"/>
        <item x="381"/>
        <item x="91"/>
        <item x="314"/>
        <item x="224"/>
        <item x="371"/>
        <item x="215"/>
        <item x="4"/>
        <item x="280"/>
        <item x="202"/>
        <item x="160"/>
        <item x="250"/>
        <item x="112"/>
        <item x="429"/>
        <item x="154"/>
        <item x="255"/>
        <item x="230"/>
        <item x="182"/>
        <item x="126"/>
        <item x="106"/>
        <item x="58"/>
        <item x="35"/>
        <item x="104"/>
        <item x="61"/>
        <item x="118"/>
        <item x="34"/>
        <item x="59"/>
        <item x="176"/>
        <item x="178"/>
        <item x="40"/>
        <item x="367"/>
        <item x="37"/>
        <item x="270"/>
        <item x="86"/>
        <item x="135"/>
        <item x="2"/>
        <item x="163"/>
        <item x="90"/>
        <item x="295"/>
        <item x="70"/>
        <item x="442"/>
        <item x="45"/>
        <item x="421"/>
        <item x="209"/>
        <item x="181"/>
        <item x="151"/>
        <item x="379"/>
        <item x="1"/>
        <item x="291"/>
        <item x="17"/>
        <item x="223"/>
        <item x="436"/>
        <item x="139"/>
        <item x="239"/>
        <item x="245"/>
        <item x="233"/>
        <item x="38"/>
        <item x="434"/>
        <item x="133"/>
        <item x="241"/>
        <item x="390"/>
        <item x="54"/>
        <item x="32"/>
        <item x="287"/>
        <item x="346"/>
        <item x="69"/>
        <item x="273"/>
        <item x="77"/>
        <item x="282"/>
        <item x="396"/>
        <item x="153"/>
        <item x="87"/>
        <item x="251"/>
        <item x="43"/>
        <item x="28"/>
        <item x="60"/>
        <item x="445"/>
        <item x="408"/>
        <item x="247"/>
        <item x="246"/>
        <item x="41"/>
        <item x="229"/>
        <item x="136"/>
        <item x="214"/>
        <item x="168"/>
        <item x="225"/>
        <item x="46"/>
        <item x="368"/>
        <item x="320"/>
        <item x="65"/>
        <item x="205"/>
        <item x="71"/>
        <item x="144"/>
        <item x="84"/>
        <item x="431"/>
        <item x="331"/>
        <item x="446"/>
        <item x="330"/>
        <item x="107"/>
        <item x="249"/>
        <item x="360"/>
        <item x="146"/>
        <item x="78"/>
        <item x="235"/>
        <item x="274"/>
        <item x="206"/>
        <item x="21"/>
        <item x="348"/>
        <item x="277"/>
        <item x="399"/>
        <item x="438"/>
        <item x="7"/>
        <item x="204"/>
        <item x="322"/>
        <item x="260"/>
        <item x="347"/>
        <item x="105"/>
        <item x="420"/>
        <item x="179"/>
        <item x="99"/>
        <item x="122"/>
        <item x="387"/>
        <item x="304"/>
        <item x="159"/>
        <item x="24"/>
        <item x="143"/>
        <item x="95"/>
        <item x="227"/>
        <item x="258"/>
        <item x="362"/>
        <item x="66"/>
        <item x="328"/>
        <item x="332"/>
        <item x="49"/>
        <item x="302"/>
        <item x="289"/>
        <item x="18"/>
        <item x="329"/>
        <item x="173"/>
        <item x="262"/>
        <item x="98"/>
        <item x="369"/>
        <item x="312"/>
        <item x="397"/>
        <item x="404"/>
        <item x="152"/>
        <item x="300"/>
        <item x="130"/>
        <item x="342"/>
        <item x="427"/>
        <item x="114"/>
        <item x="370"/>
        <item x="171"/>
        <item x="161"/>
        <item x="20"/>
        <item x="220"/>
        <item x="285"/>
        <item x="318"/>
        <item x="14"/>
        <item x="10"/>
        <item x="283"/>
        <item x="26"/>
        <item x="76"/>
        <item x="12"/>
        <item x="167"/>
        <item x="218"/>
        <item x="264"/>
        <item x="111"/>
        <item x="48"/>
        <item x="424"/>
        <item x="333"/>
        <item x="375"/>
        <item x="349"/>
        <item x="319"/>
        <item x="337"/>
        <item x="393"/>
        <item x="266"/>
        <item x="165"/>
        <item x="63"/>
        <item x="303"/>
        <item x="394"/>
        <item x="164"/>
        <item x="177"/>
        <item x="279"/>
        <item x="389"/>
        <item x="261"/>
        <item x="439"/>
        <item x="309"/>
        <item x="201"/>
        <item x="311"/>
        <item x="378"/>
        <item x="403"/>
        <item x="354"/>
        <item x="425"/>
        <item x="240"/>
        <item x="363"/>
        <item x="443"/>
        <item x="310"/>
        <item x="127"/>
        <item x="13"/>
        <item x="395"/>
        <item x="299"/>
        <item x="448"/>
        <item x="433"/>
        <item x="392"/>
        <item x="317"/>
        <item x="373"/>
        <item x="124"/>
        <item x="297"/>
        <item x="384"/>
        <item x="278"/>
        <item x="72"/>
        <item x="355"/>
        <item x="248"/>
        <item x="25"/>
        <item x="275"/>
        <item x="388"/>
        <item x="364"/>
        <item x="327"/>
        <item x="321"/>
        <item x="219"/>
        <item x="155"/>
        <item x="313"/>
        <item x="334"/>
        <item x="134"/>
        <item x="132"/>
        <item x="376"/>
        <item x="210"/>
        <item x="174"/>
        <item x="242"/>
        <item x="356"/>
        <item x="123"/>
        <item x="339"/>
        <item x="213"/>
        <item x="142"/>
        <item x="185"/>
        <item x="432"/>
        <item x="88"/>
        <item x="211"/>
        <item x="149"/>
        <item x="33"/>
        <item x="325"/>
        <item x="148"/>
        <item x="385"/>
        <item x="110"/>
        <item x="401"/>
        <item x="338"/>
        <item x="216"/>
        <item x="268"/>
        <item x="336"/>
        <item x="284"/>
        <item x="162"/>
        <item x="402"/>
        <item x="36"/>
        <item x="184"/>
        <item x="391"/>
        <item x="400"/>
        <item x="351"/>
        <item x="340"/>
        <item x="221"/>
        <item x="324"/>
        <item x="426"/>
        <item x="117"/>
        <item x="222"/>
        <item x="441"/>
        <item x="335"/>
        <item x="5"/>
        <item x="157"/>
        <item x="308"/>
        <item x="359"/>
        <item x="406"/>
        <item x="341"/>
        <item x="409"/>
        <item x="292"/>
        <item x="226"/>
        <item x="243"/>
        <item x="405"/>
        <item x="398"/>
        <item x="350"/>
        <item x="131"/>
        <item x="353"/>
        <item x="234"/>
        <item x="259"/>
        <item x="263"/>
        <item x="115"/>
        <item x="3"/>
        <item x="120"/>
        <item x="276"/>
        <item x="253"/>
        <item x="290"/>
        <item x="137"/>
        <item x="113"/>
        <item t="default"/>
      </items>
    </pivotField>
    <pivotField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items count="5">
        <item h="1" x="3"/>
        <item h="1" x="2"/>
        <item h="1" x="1"/>
        <item x="0"/>
        <item t="default"/>
      </items>
    </pivotField>
  </pivotFields>
  <rowFields count="2">
    <field x="23"/>
    <field x="0"/>
  </rowFields>
  <rowItems count="14">
    <i>
      <x v="3"/>
    </i>
    <i r="1">
      <x v="4"/>
    </i>
    <i r="1">
      <x v="5"/>
    </i>
    <i r="1">
      <x v="2"/>
    </i>
    <i r="1">
      <x v="47"/>
    </i>
    <i r="1">
      <x v="44"/>
    </i>
    <i r="1">
      <x v="37"/>
    </i>
    <i r="1">
      <x v="28"/>
    </i>
    <i r="1">
      <x v="12"/>
    </i>
    <i r="1">
      <x v="26"/>
    </i>
    <i r="1">
      <x v="11"/>
    </i>
    <i r="1">
      <x v="1"/>
    </i>
    <i r="1">
      <x v="31"/>
    </i>
    <i t="grand">
      <x/>
    </i>
  </rowItems>
  <colItems count="1">
    <i/>
  </colItems>
  <dataFields count="1">
    <dataField name="Sum of TOTAL_BEDS(Total staffed hospital beds)" fld="8" baseField="0" baseItem="0"/>
  </dataFields>
  <formats count="1">
    <format dxfId="59">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4"/>
          </reference>
          <reference field="23" count="1" selected="0">
            <x v="3"/>
          </reference>
        </references>
      </pivotArea>
    </chartFormat>
    <chartFormat chart="0" format="2">
      <pivotArea type="data" outline="0" fieldPosition="0">
        <references count="3">
          <reference field="4294967294" count="1" selected="0">
            <x v="0"/>
          </reference>
          <reference field="0" count="1" selected="0">
            <x v="5"/>
          </reference>
          <reference field="23" count="1" selected="0">
            <x v="3"/>
          </reference>
        </references>
      </pivotArea>
    </chartFormat>
    <chartFormat chart="0" format="3">
      <pivotArea type="data" outline="0" fieldPosition="0">
        <references count="3">
          <reference field="4294967294" count="1" selected="0">
            <x v="0"/>
          </reference>
          <reference field="0" count="1" selected="0">
            <x v="2"/>
          </reference>
          <reference field="23" count="1" selected="0">
            <x v="3"/>
          </reference>
        </references>
      </pivotArea>
    </chartFormat>
    <chartFormat chart="0" format="4">
      <pivotArea type="data" outline="0" fieldPosition="0">
        <references count="3">
          <reference field="4294967294" count="1" selected="0">
            <x v="0"/>
          </reference>
          <reference field="0" count="1" selected="0">
            <x v="47"/>
          </reference>
          <reference field="23" count="1" selected="0">
            <x v="3"/>
          </reference>
        </references>
      </pivotArea>
    </chartFormat>
    <chartFormat chart="0" format="5">
      <pivotArea type="data" outline="0" fieldPosition="0">
        <references count="3">
          <reference field="4294967294" count="1" selected="0">
            <x v="0"/>
          </reference>
          <reference field="0" count="1" selected="0">
            <x v="44"/>
          </reference>
          <reference field="23" count="1" selected="0">
            <x v="3"/>
          </reference>
        </references>
      </pivotArea>
    </chartFormat>
    <chartFormat chart="0" format="6">
      <pivotArea type="data" outline="0" fieldPosition="0">
        <references count="3">
          <reference field="4294967294" count="1" selected="0">
            <x v="0"/>
          </reference>
          <reference field="0" count="1" selected="0">
            <x v="37"/>
          </reference>
          <reference field="23" count="1" selected="0">
            <x v="3"/>
          </reference>
        </references>
      </pivotArea>
    </chartFormat>
    <chartFormat chart="0" format="7">
      <pivotArea type="data" outline="0" fieldPosition="0">
        <references count="3">
          <reference field="4294967294" count="1" selected="0">
            <x v="0"/>
          </reference>
          <reference field="0" count="1" selected="0">
            <x v="28"/>
          </reference>
          <reference field="23" count="1" selected="0">
            <x v="3"/>
          </reference>
        </references>
      </pivotArea>
    </chartFormat>
    <chartFormat chart="0" format="8">
      <pivotArea type="data" outline="0" fieldPosition="0">
        <references count="3">
          <reference field="4294967294" count="1" selected="0">
            <x v="0"/>
          </reference>
          <reference field="0" count="1" selected="0">
            <x v="12"/>
          </reference>
          <reference field="23" count="1" selected="0">
            <x v="3"/>
          </reference>
        </references>
      </pivotArea>
    </chartFormat>
    <chartFormat chart="0" format="9">
      <pivotArea type="data" outline="0" fieldPosition="0">
        <references count="3">
          <reference field="4294967294" count="1" selected="0">
            <x v="0"/>
          </reference>
          <reference field="0" count="1" selected="0">
            <x v="11"/>
          </reference>
          <reference field="23" count="1" selected="0">
            <x v="3"/>
          </reference>
        </references>
      </pivotArea>
    </chartFormat>
    <chartFormat chart="0" format="10">
      <pivotArea type="data" outline="0" fieldPosition="0">
        <references count="3">
          <reference field="4294967294" count="1" selected="0">
            <x v="0"/>
          </reference>
          <reference field="0" count="1" selected="0">
            <x v="1"/>
          </reference>
          <reference field="23" count="1" selected="0">
            <x v="3"/>
          </reference>
        </references>
      </pivotArea>
    </chartFormat>
    <chartFormat chart="0" format="11">
      <pivotArea type="data" outline="0" fieldPosition="0">
        <references count="3">
          <reference field="4294967294" count="1" selected="0">
            <x v="0"/>
          </reference>
          <reference field="0" count="1" selected="0">
            <x v="31"/>
          </reference>
          <reference field="23" count="1" selected="0">
            <x v="3"/>
          </reference>
        </references>
      </pivotArea>
    </chartFormat>
    <chartFormat chart="1" format="12" series="1">
      <pivotArea type="data" outline="0" fieldPosition="0">
        <references count="1">
          <reference field="4294967294" count="1" selected="0">
            <x v="0"/>
          </reference>
        </references>
      </pivotArea>
    </chartFormat>
    <chartFormat chart="1" format="13">
      <pivotArea type="data" outline="0" fieldPosition="0">
        <references count="3">
          <reference field="4294967294" count="1" selected="0">
            <x v="0"/>
          </reference>
          <reference field="0" count="1" selected="0">
            <x v="4"/>
          </reference>
          <reference field="23" count="1" selected="0">
            <x v="3"/>
          </reference>
        </references>
      </pivotArea>
    </chartFormat>
    <chartFormat chart="1" format="14">
      <pivotArea type="data" outline="0" fieldPosition="0">
        <references count="3">
          <reference field="4294967294" count="1" selected="0">
            <x v="0"/>
          </reference>
          <reference field="0" count="1" selected="0">
            <x v="5"/>
          </reference>
          <reference field="23" count="1" selected="0">
            <x v="3"/>
          </reference>
        </references>
      </pivotArea>
    </chartFormat>
    <chartFormat chart="1" format="15">
      <pivotArea type="data" outline="0" fieldPosition="0">
        <references count="3">
          <reference field="4294967294" count="1" selected="0">
            <x v="0"/>
          </reference>
          <reference field="0" count="1" selected="0">
            <x v="2"/>
          </reference>
          <reference field="23" count="1" selected="0">
            <x v="3"/>
          </reference>
        </references>
      </pivotArea>
    </chartFormat>
    <chartFormat chart="1" format="16">
      <pivotArea type="data" outline="0" fieldPosition="0">
        <references count="3">
          <reference field="4294967294" count="1" selected="0">
            <x v="0"/>
          </reference>
          <reference field="0" count="1" selected="0">
            <x v="47"/>
          </reference>
          <reference field="23" count="1" selected="0">
            <x v="3"/>
          </reference>
        </references>
      </pivotArea>
    </chartFormat>
    <chartFormat chart="1" format="17">
      <pivotArea type="data" outline="0" fieldPosition="0">
        <references count="3">
          <reference field="4294967294" count="1" selected="0">
            <x v="0"/>
          </reference>
          <reference field="0" count="1" selected="0">
            <x v="44"/>
          </reference>
          <reference field="23" count="1" selected="0">
            <x v="3"/>
          </reference>
        </references>
      </pivotArea>
    </chartFormat>
    <chartFormat chart="1" format="18">
      <pivotArea type="data" outline="0" fieldPosition="0">
        <references count="3">
          <reference field="4294967294" count="1" selected="0">
            <x v="0"/>
          </reference>
          <reference field="0" count="1" selected="0">
            <x v="37"/>
          </reference>
          <reference field="23" count="1" selected="0">
            <x v="3"/>
          </reference>
        </references>
      </pivotArea>
    </chartFormat>
    <chartFormat chart="1" format="19">
      <pivotArea type="data" outline="0" fieldPosition="0">
        <references count="3">
          <reference field="4294967294" count="1" selected="0">
            <x v="0"/>
          </reference>
          <reference field="0" count="1" selected="0">
            <x v="28"/>
          </reference>
          <reference field="23" count="1" selected="0">
            <x v="3"/>
          </reference>
        </references>
      </pivotArea>
    </chartFormat>
    <chartFormat chart="1" format="20">
      <pivotArea type="data" outline="0" fieldPosition="0">
        <references count="3">
          <reference field="4294967294" count="1" selected="0">
            <x v="0"/>
          </reference>
          <reference field="0" count="1" selected="0">
            <x v="12"/>
          </reference>
          <reference field="23" count="1" selected="0">
            <x v="3"/>
          </reference>
        </references>
      </pivotArea>
    </chartFormat>
    <chartFormat chart="1" format="21">
      <pivotArea type="data" outline="0" fieldPosition="0">
        <references count="3">
          <reference field="4294967294" count="1" selected="0">
            <x v="0"/>
          </reference>
          <reference field="0" count="1" selected="0">
            <x v="11"/>
          </reference>
          <reference field="23" count="1" selected="0">
            <x v="3"/>
          </reference>
        </references>
      </pivotArea>
    </chartFormat>
    <chartFormat chart="1" format="22">
      <pivotArea type="data" outline="0" fieldPosition="0">
        <references count="3">
          <reference field="4294967294" count="1" selected="0">
            <x v="0"/>
          </reference>
          <reference field="0" count="1" selected="0">
            <x v="1"/>
          </reference>
          <reference field="23" count="1" selected="0">
            <x v="3"/>
          </reference>
        </references>
      </pivotArea>
    </chartFormat>
    <chartFormat chart="1" format="23">
      <pivotArea type="data" outline="0" fieldPosition="0">
        <references count="3">
          <reference field="4294967294" count="1" selected="0">
            <x v="0"/>
          </reference>
          <reference field="0" count="1" selected="0">
            <x v="31"/>
          </reference>
          <reference field="23" count="1" selected="0">
            <x v="3"/>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3">
          <reference field="4294967294" count="1" selected="0">
            <x v="0"/>
          </reference>
          <reference field="0" count="1" selected="0">
            <x v="4"/>
          </reference>
          <reference field="23" count="1" selected="0">
            <x v="3"/>
          </reference>
        </references>
      </pivotArea>
    </chartFormat>
    <chartFormat chart="2" format="26">
      <pivotArea type="data" outline="0" fieldPosition="0">
        <references count="3">
          <reference field="4294967294" count="1" selected="0">
            <x v="0"/>
          </reference>
          <reference field="0" count="1" selected="0">
            <x v="5"/>
          </reference>
          <reference field="23" count="1" selected="0">
            <x v="3"/>
          </reference>
        </references>
      </pivotArea>
    </chartFormat>
    <chartFormat chart="2" format="27">
      <pivotArea type="data" outline="0" fieldPosition="0">
        <references count="3">
          <reference field="4294967294" count="1" selected="0">
            <x v="0"/>
          </reference>
          <reference field="0" count="1" selected="0">
            <x v="2"/>
          </reference>
          <reference field="23" count="1" selected="0">
            <x v="3"/>
          </reference>
        </references>
      </pivotArea>
    </chartFormat>
    <chartFormat chart="2" format="28">
      <pivotArea type="data" outline="0" fieldPosition="0">
        <references count="3">
          <reference field="4294967294" count="1" selected="0">
            <x v="0"/>
          </reference>
          <reference field="0" count="1" selected="0">
            <x v="47"/>
          </reference>
          <reference field="23" count="1" selected="0">
            <x v="3"/>
          </reference>
        </references>
      </pivotArea>
    </chartFormat>
    <chartFormat chart="2" format="29">
      <pivotArea type="data" outline="0" fieldPosition="0">
        <references count="3">
          <reference field="4294967294" count="1" selected="0">
            <x v="0"/>
          </reference>
          <reference field="0" count="1" selected="0">
            <x v="44"/>
          </reference>
          <reference field="23" count="1" selected="0">
            <x v="3"/>
          </reference>
        </references>
      </pivotArea>
    </chartFormat>
    <chartFormat chart="2" format="30">
      <pivotArea type="data" outline="0" fieldPosition="0">
        <references count="3">
          <reference field="4294967294" count="1" selected="0">
            <x v="0"/>
          </reference>
          <reference field="0" count="1" selected="0">
            <x v="37"/>
          </reference>
          <reference field="23" count="1" selected="0">
            <x v="3"/>
          </reference>
        </references>
      </pivotArea>
    </chartFormat>
    <chartFormat chart="2" format="31">
      <pivotArea type="data" outline="0" fieldPosition="0">
        <references count="3">
          <reference field="4294967294" count="1" selected="0">
            <x v="0"/>
          </reference>
          <reference field="0" count="1" selected="0">
            <x v="28"/>
          </reference>
          <reference field="23" count="1" selected="0">
            <x v="3"/>
          </reference>
        </references>
      </pivotArea>
    </chartFormat>
    <chartFormat chart="2" format="32">
      <pivotArea type="data" outline="0" fieldPosition="0">
        <references count="3">
          <reference field="4294967294" count="1" selected="0">
            <x v="0"/>
          </reference>
          <reference field="0" count="1" selected="0">
            <x v="12"/>
          </reference>
          <reference field="23" count="1" selected="0">
            <x v="3"/>
          </reference>
        </references>
      </pivotArea>
    </chartFormat>
    <chartFormat chart="2" format="33">
      <pivotArea type="data" outline="0" fieldPosition="0">
        <references count="3">
          <reference field="4294967294" count="1" selected="0">
            <x v="0"/>
          </reference>
          <reference field="0" count="1" selected="0">
            <x v="11"/>
          </reference>
          <reference field="23" count="1" selected="0">
            <x v="3"/>
          </reference>
        </references>
      </pivotArea>
    </chartFormat>
    <chartFormat chart="2" format="34">
      <pivotArea type="data" outline="0" fieldPosition="0">
        <references count="3">
          <reference field="4294967294" count="1" selected="0">
            <x v="0"/>
          </reference>
          <reference field="0" count="1" selected="0">
            <x v="1"/>
          </reference>
          <reference field="23" count="1" selected="0">
            <x v="3"/>
          </reference>
        </references>
      </pivotArea>
    </chartFormat>
    <chartFormat chart="2" format="35">
      <pivotArea type="data" outline="0" fieldPosition="0">
        <references count="3">
          <reference field="4294967294" count="1" selected="0">
            <x v="0"/>
          </reference>
          <reference field="0" count="1" selected="0">
            <x v="3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AB0D33-4573-4BBE-88B9-C4B229E48513}" name="PivotTable3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4:AM10" firstHeaderRow="1" firstDataRow="2"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23"/>
  </rowFields>
  <rowItems count="5">
    <i>
      <x v="2"/>
    </i>
    <i>
      <x/>
    </i>
    <i>
      <x v="3"/>
    </i>
    <i>
      <x v="1"/>
    </i>
    <i t="grand">
      <x/>
    </i>
  </rowItems>
  <colFields count="1">
    <field x="19"/>
  </colFields>
  <colItems count="4">
    <i>
      <x/>
    </i>
    <i>
      <x v="2"/>
    </i>
    <i>
      <x v="3"/>
    </i>
    <i t="grand">
      <x/>
    </i>
  </colItems>
  <dataFields count="1">
    <dataField name="Sum of BURN_BEDS(beds dedicated to burn care)" fld="9" baseField="0" baseItem="0"/>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499D9-E780-4B46-BA7B-E2D374307A3A}" name="PivotTable29"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9" firstHeaderRow="1" firstDataRow="1" firstDataCol="1"/>
  <pivotFields count="24">
    <pivotField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23"/>
  </rowFields>
  <rowItems count="5">
    <i>
      <x v="2"/>
    </i>
    <i>
      <x/>
    </i>
    <i>
      <x v="3"/>
    </i>
    <i>
      <x v="1"/>
    </i>
    <i t="grand">
      <x/>
    </i>
  </rowItems>
  <colItems count="1">
    <i/>
  </colItems>
  <dataFields count="1">
    <dataField name="Sum of BURN_BEDS(beds dedicated to burn care)" fld="9" baseField="0" baseItem="0"/>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13ED96-F822-45D6-9DCE-F71603341F18}" name="PivotTable5"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4" firstHeaderRow="1" firstDataRow="1" firstDataCol="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7">
        <item x="1"/>
        <item m="1" x="4"/>
        <item x="0"/>
        <item x="2"/>
        <item m="1" x="5"/>
        <item m="1" x="3"/>
        <item t="default"/>
      </items>
    </pivotField>
    <pivotField showAll="0"/>
    <pivotField showAll="0"/>
    <pivotField showAll="0"/>
    <pivotField showAll="0">
      <items count="5">
        <item x="3"/>
        <item x="2"/>
        <item x="1"/>
        <item x="0"/>
        <item t="default"/>
      </items>
    </pivotField>
  </pivotFields>
  <rowFields count="1">
    <field x="0"/>
  </rowFields>
  <rowItems count="51">
    <i>
      <x v="43"/>
    </i>
    <i>
      <x v="32"/>
    </i>
    <i>
      <x v="4"/>
    </i>
    <i>
      <x v="10"/>
    </i>
    <i>
      <x v="35"/>
    </i>
    <i>
      <x v="25"/>
    </i>
    <i>
      <x v="9"/>
    </i>
    <i>
      <x v="38"/>
    </i>
    <i>
      <x v="2"/>
    </i>
    <i>
      <x v="13"/>
    </i>
    <i>
      <x v="22"/>
    </i>
    <i>
      <x v="46"/>
    </i>
    <i>
      <x v="33"/>
    </i>
    <i>
      <x/>
    </i>
    <i>
      <x v="5"/>
    </i>
    <i>
      <x v="21"/>
    </i>
    <i>
      <x v="42"/>
    </i>
    <i>
      <x v="50"/>
    </i>
    <i>
      <x v="18"/>
    </i>
    <i>
      <x v="14"/>
    </i>
    <i>
      <x v="8"/>
    </i>
    <i>
      <x v="47"/>
    </i>
    <i>
      <x v="36"/>
    </i>
    <i>
      <x v="28"/>
    </i>
    <i>
      <x v="49"/>
    </i>
    <i>
      <x v="16"/>
    </i>
    <i>
      <x v="40"/>
    </i>
    <i>
      <x v="20"/>
    </i>
    <i>
      <x v="15"/>
    </i>
    <i>
      <x v="27"/>
    </i>
    <i>
      <x v="17"/>
    </i>
    <i>
      <x v="37"/>
    </i>
    <i>
      <x v="12"/>
    </i>
    <i>
      <x v="44"/>
    </i>
    <i>
      <x v="30"/>
    </i>
    <i>
      <x v="31"/>
    </i>
    <i>
      <x v="3"/>
    </i>
    <i>
      <x v="45"/>
    </i>
    <i>
      <x v="6"/>
    </i>
    <i>
      <x v="11"/>
    </i>
    <i>
      <x v="19"/>
    </i>
    <i>
      <x v="48"/>
    </i>
    <i>
      <x v="7"/>
    </i>
    <i>
      <x v="34"/>
    </i>
    <i>
      <x v="39"/>
    </i>
    <i>
      <x v="24"/>
    </i>
    <i>
      <x v="1"/>
    </i>
    <i>
      <x v="29"/>
    </i>
    <i>
      <x v="26"/>
    </i>
    <i>
      <x v="41"/>
    </i>
    <i t="grand">
      <x/>
    </i>
  </rowItems>
  <colItems count="1">
    <i/>
  </colItems>
  <dataFields count="1">
    <dataField name="Sum of BURN_BEDS(beds dedicated to burn care)" fld="9"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5D0912-F7ED-460E-9096-720480804DA1}" name="Montananodata"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Q19" firstHeaderRow="1" firstDataRow="2" firstDataCol="1" rowPageCount="1" colPageCount="1"/>
  <pivotFields count="24">
    <pivotField axis="axisRow" showAll="0" sortType="descending">
      <items count="52">
        <item x="1"/>
        <item x="0"/>
        <item x="2"/>
        <item x="3"/>
        <item x="4"/>
        <item x="5"/>
        <item x="6"/>
        <item x="7"/>
        <item x="8"/>
        <item x="9"/>
        <item x="10"/>
        <item x="11"/>
        <item x="12"/>
        <item x="13"/>
        <item x="14"/>
        <item x="15"/>
        <item x="16"/>
        <item x="17"/>
        <item x="18"/>
        <item x="19"/>
        <item x="20"/>
        <item x="21"/>
        <item x="22"/>
        <item m="1" x="50"/>
        <item x="24"/>
        <item x="25"/>
        <item x="26"/>
        <item x="27"/>
        <item x="28"/>
        <item x="29"/>
        <item x="30"/>
        <item x="31"/>
        <item x="32"/>
        <item x="33"/>
        <item x="34"/>
        <item x="35"/>
        <item x="36"/>
        <item x="37"/>
        <item x="38"/>
        <item x="39"/>
        <item x="40"/>
        <item x="41"/>
        <item x="42"/>
        <item x="43"/>
        <item x="44"/>
        <item x="45"/>
        <item x="46"/>
        <item x="47"/>
        <item x="48"/>
        <item x="49"/>
        <item x="23"/>
        <item t="default"/>
      </items>
      <autoSortScope>
        <pivotArea dataOnly="0" outline="0" fieldPosition="0">
          <references count="1">
            <reference field="4294967294" count="1" selected="0">
              <x v="0"/>
            </reference>
          </references>
        </pivotArea>
      </autoSortScope>
    </pivotField>
    <pivotField axis="axisPage" multipleItemSelectionAllowed="1" showAll="0">
      <items count="51">
        <item h="1" x="0"/>
        <item h="1" x="1"/>
        <item h="1" x="3"/>
        <item h="1" x="2"/>
        <item h="1" x="4"/>
        <item h="1" x="5"/>
        <item h="1" x="6"/>
        <item h="1" x="8"/>
        <item h="1" x="7"/>
        <item h="1" x="9"/>
        <item h="1" x="10"/>
        <item h="1" x="11"/>
        <item h="1" x="15"/>
        <item h="1" x="12"/>
        <item h="1" x="13"/>
        <item h="1" x="14"/>
        <item h="1" x="16"/>
        <item h="1" x="17"/>
        <item h="1" x="18"/>
        <item h="1" x="21"/>
        <item h="1" x="20"/>
        <item h="1" x="19"/>
        <item h="1" x="22"/>
        <item h="1" x="23"/>
        <item h="1" x="25"/>
        <item h="1" x="24"/>
        <item x="26"/>
        <item h="1" x="33"/>
        <item h="1" x="34"/>
        <item h="1" x="27"/>
        <item h="1" x="29"/>
        <item h="1" x="30"/>
        <item h="1" x="31"/>
        <item h="1" x="28"/>
        <item h="1" x="32"/>
        <item h="1" x="35"/>
        <item h="1" x="36"/>
        <item h="1" x="37"/>
        <item h="1" x="38"/>
        <item h="1" x="39"/>
        <item h="1" x="40"/>
        <item h="1" x="41"/>
        <item h="1" x="42"/>
        <item h="1" x="43"/>
        <item h="1" x="44"/>
        <item h="1" x="46"/>
        <item h="1" x="45"/>
        <item h="1" x="47"/>
        <item h="1" x="49"/>
        <item h="1" x="48"/>
        <item t="default"/>
      </items>
    </pivotField>
    <pivotField axis="axisRow" showAll="0">
      <items count="305">
        <item x="124"/>
        <item x="89"/>
        <item x="40"/>
        <item x="54"/>
        <item x="12"/>
        <item x="185"/>
        <item x="224"/>
        <item x="108"/>
        <item x="0"/>
        <item x="149"/>
        <item x="41"/>
        <item x="276"/>
        <item x="175"/>
        <item x="127"/>
        <item x="90"/>
        <item x="55"/>
        <item x="253"/>
        <item x="220"/>
        <item x="176"/>
        <item x="225"/>
        <item x="184"/>
        <item x="254"/>
        <item x="86"/>
        <item x="226"/>
        <item x="159"/>
        <item x="42"/>
        <item x="227"/>
        <item x="255"/>
        <item x="56"/>
        <item x="129"/>
        <item x="186"/>
        <item x="187"/>
        <item x="57"/>
        <item x="295"/>
        <item x="160"/>
        <item x="228"/>
        <item x="167"/>
        <item x="198"/>
        <item x="206"/>
        <item x="13"/>
        <item x="291"/>
        <item x="118"/>
        <item x="229"/>
        <item x="177"/>
        <item x="256"/>
        <item x="164"/>
        <item x="207"/>
        <item x="92"/>
        <item x="242"/>
        <item x="277"/>
        <item x="78"/>
        <item x="230"/>
        <item x="275"/>
        <item x="170"/>
        <item x="77"/>
        <item x="58"/>
        <item x="82"/>
        <item x="6"/>
        <item x="257"/>
        <item x="14"/>
        <item x="93"/>
        <item x="125"/>
        <item x="210"/>
        <item x="258"/>
        <item x="296"/>
        <item x="231"/>
        <item x="249"/>
        <item x="79"/>
        <item x="232"/>
        <item x="259"/>
        <item x="43"/>
        <item x="221"/>
        <item x="53"/>
        <item x="44"/>
        <item x="94"/>
        <item x="199"/>
        <item x="188"/>
        <item x="59"/>
        <item x="119"/>
        <item x="297"/>
        <item x="45"/>
        <item x="134"/>
        <item x="189"/>
        <item x="60"/>
        <item x="178"/>
        <item x="278"/>
        <item x="49"/>
        <item x="116"/>
        <item x="243"/>
        <item x="87"/>
        <item x="155"/>
        <item x="200"/>
        <item x="211"/>
        <item x="279"/>
        <item x="15"/>
        <item x="80"/>
        <item x="260"/>
        <item x="9"/>
        <item x="135"/>
        <item x="172"/>
        <item x="208"/>
        <item x="136"/>
        <item x="161"/>
        <item x="244"/>
        <item x="201"/>
        <item x="85"/>
        <item x="84"/>
        <item x="212"/>
        <item x="130"/>
        <item x="261"/>
        <item x="156"/>
        <item x="50"/>
        <item x="262"/>
        <item x="151"/>
        <item x="280"/>
        <item x="263"/>
        <item x="61"/>
        <item x="157"/>
        <item x="88"/>
        <item x="245"/>
        <item x="1"/>
        <item x="179"/>
        <item x="91"/>
        <item x="137"/>
        <item x="95"/>
        <item x="162"/>
        <item x="2"/>
        <item x="111"/>
        <item x="138"/>
        <item x="96"/>
        <item x="292"/>
        <item x="97"/>
        <item x="139"/>
        <item x="16"/>
        <item x="286"/>
        <item x="190"/>
        <item x="250"/>
        <item x="298"/>
        <item x="233"/>
        <item x="120"/>
        <item x="98"/>
        <item x="168"/>
        <item x="222"/>
        <item x="140"/>
        <item x="46"/>
        <item x="62"/>
        <item x="234"/>
        <item x="63"/>
        <item x="17"/>
        <item x="18"/>
        <item x="264"/>
        <item x="213"/>
        <item x="235"/>
        <item x="281"/>
        <item x="141"/>
        <item x="99"/>
        <item x="19"/>
        <item x="3"/>
        <item x="214"/>
        <item x="64"/>
        <item x="299"/>
        <item x="7"/>
        <item x="65"/>
        <item x="142"/>
        <item x="100"/>
        <item x="101"/>
        <item x="102"/>
        <item x="265"/>
        <item x="247"/>
        <item x="202"/>
        <item x="180"/>
        <item x="173"/>
        <item x="47"/>
        <item x="66"/>
        <item x="131"/>
        <item x="143"/>
        <item x="300"/>
        <item x="248"/>
        <item x="165"/>
        <item x="4"/>
        <item x="181"/>
        <item x="293"/>
        <item x="191"/>
        <item x="20"/>
        <item x="5"/>
        <item x="236"/>
        <item x="182"/>
        <item x="223"/>
        <item x="83"/>
        <item x="144"/>
        <item x="192"/>
        <item x="52"/>
        <item x="203"/>
        <item x="51"/>
        <item x="193"/>
        <item x="194"/>
        <item x="282"/>
        <item x="132"/>
        <item x="237"/>
        <item x="266"/>
        <item x="145"/>
        <item x="294"/>
        <item x="67"/>
        <item x="218"/>
        <item x="152"/>
        <item x="195"/>
        <item x="21"/>
        <item x="22"/>
        <item x="121"/>
        <item x="68"/>
        <item x="69"/>
        <item x="70"/>
        <item x="183"/>
        <item x="126"/>
        <item x="103"/>
        <item x="238"/>
        <item x="287"/>
        <item x="117"/>
        <item x="8"/>
        <item x="71"/>
        <item x="204"/>
        <item x="23"/>
        <item x="72"/>
        <item x="158"/>
        <item x="128"/>
        <item x="241"/>
        <item x="10"/>
        <item x="196"/>
        <item x="154"/>
        <item x="122"/>
        <item x="215"/>
        <item x="81"/>
        <item x="283"/>
        <item x="24"/>
        <item x="25"/>
        <item x="284"/>
        <item x="301"/>
        <item x="104"/>
        <item x="174"/>
        <item x="26"/>
        <item x="146"/>
        <item x="272"/>
        <item x="27"/>
        <item x="28"/>
        <item x="29"/>
        <item x="30"/>
        <item x="105"/>
        <item x="32"/>
        <item x="31"/>
        <item x="33"/>
        <item x="73"/>
        <item x="113"/>
        <item x="74"/>
        <item x="34"/>
        <item x="114"/>
        <item x="251"/>
        <item x="169"/>
        <item x="267"/>
        <item x="288"/>
        <item x="35"/>
        <item x="36"/>
        <item x="246"/>
        <item x="289"/>
        <item x="109"/>
        <item x="150"/>
        <item x="163"/>
        <item x="75"/>
        <item x="123"/>
        <item x="37"/>
        <item x="216"/>
        <item x="153"/>
        <item x="133"/>
        <item x="252"/>
        <item x="217"/>
        <item x="268"/>
        <item x="269"/>
        <item x="219"/>
        <item x="273"/>
        <item x="110"/>
        <item x="38"/>
        <item x="39"/>
        <item x="76"/>
        <item x="205"/>
        <item x="209"/>
        <item x="11"/>
        <item x="171"/>
        <item x="147"/>
        <item x="302"/>
        <item x="148"/>
        <item x="274"/>
        <item x="48"/>
        <item x="197"/>
        <item x="290"/>
        <item x="270"/>
        <item x="106"/>
        <item x="271"/>
        <item x="239"/>
        <item x="285"/>
        <item x="107"/>
        <item x="303"/>
        <item x="112"/>
        <item x="115"/>
        <item x="166"/>
        <item x="24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Col" showAll="0">
      <items count="7">
        <item x="1"/>
        <item m="1" x="4"/>
        <item x="0"/>
        <item x="2"/>
        <item m="1" x="5"/>
        <item m="1" x="3"/>
        <item t="default"/>
      </items>
    </pivotField>
    <pivotField showAll="0"/>
    <pivotField showAll="0"/>
    <pivotField showAll="0"/>
    <pivotField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3">
    <field x="0"/>
    <field x="2"/>
    <field x="-2"/>
  </rowFields>
  <rowItems count="14">
    <i>
      <x v="26"/>
    </i>
    <i r="1">
      <x v="45"/>
    </i>
    <i r="2">
      <x/>
    </i>
    <i r="2" i="1">
      <x v="1"/>
    </i>
    <i r="1">
      <x v="178"/>
    </i>
    <i r="2">
      <x/>
    </i>
    <i r="2" i="1">
      <x v="1"/>
    </i>
    <i r="1">
      <x v="302"/>
    </i>
    <i r="2">
      <x/>
    </i>
    <i r="2" i="1">
      <x v="1"/>
    </i>
    <i t="default">
      <x v="26"/>
    </i>
    <i t="default" i="1">
      <x v="26"/>
    </i>
    <i t="grand">
      <x/>
    </i>
    <i t="grand" i="1">
      <x/>
    </i>
  </rowItems>
  <colFields count="1">
    <field x="19"/>
  </colFields>
  <colItems count="2">
    <i>
      <x v="2"/>
    </i>
    <i t="grand">
      <x/>
    </i>
  </colItems>
  <pageFields count="1">
    <pageField fld="1" hier="-1"/>
  </pageFields>
  <dataFields count="2">
    <dataField name="Sum of BURN_BEDS(beds dedicated to burn care)" fld="9" baseField="0" baseItem="0"/>
    <dataField name="Sum of TOTAL_BEDS(Total staffed hospital beds)" fld="8" baseField="0" baseItem="0"/>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FULL" xr10:uid="{D68E8665-331B-4F4B-9B8A-30FBCEF58BF3}" sourceName="STATE_FULL">
  <pivotTables>
    <pivotTable tabId="12" name="PivotTable1"/>
    <pivotTable tabId="12" name="PivotTable6"/>
  </pivotTables>
  <data>
    <tabular pivotCacheId="661489074">
      <items count="51">
        <i x="1" s="1"/>
        <i x="0"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A_VERIFIED" xr10:uid="{566555D6-33E3-4DD5-91E2-8E2285A188B2}" sourceName="ABA_VERIFIED">
  <pivotTables>
    <pivotTable tabId="12" name="PivotTable1"/>
    <pivotTable tabId="12" name="PivotTable6"/>
    <pivotTable tabId="12" name="PivotTable7"/>
  </pivotTables>
  <data>
    <tabular pivotCacheId="661489074">
      <items count="6">
        <i x="1" s="1"/>
        <i x="0" s="1"/>
        <i x="2" s="1"/>
        <i x="4" s="1" nd="1"/>
        <i x="5"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4D88D7-D0CC-48CA-8390-B961BD3579DC}" sourceName="region">
  <pivotTables>
    <pivotTable tabId="12" name="PivotTable1"/>
    <pivotTable tabId="12" name="PivotTable6"/>
    <pivotTable tabId="12" name="PivotTable7"/>
    <pivotTable tabId="12" name="PivotTable32"/>
    <pivotTable tabId="12" name="Montananodata"/>
  </pivotTables>
  <data>
    <tabular pivotCacheId="661489074">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E041249-BACF-44FF-BAA6-E9155242247F}" cache="Slicer_STATE_FULL" caption="STATE" style="SlicerStyleDark5" rowHeight="180000"/>
  <slicer name="region 1" xr10:uid="{C001F1D8-931E-43E3-AB9F-933AC90E9A0E}" cache="Slicer_region" caption="Region" columnCount="4" style="SlicerStyleLight5"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A_VERIFIED" xr10:uid="{6A783BC5-E046-4330-BD24-46102EB48C62}" cache="Slicer_ABA_VERIFIED" caption="ABA_VERIFIED" rowHeight="257175"/>
  <slicer name="region" xr10:uid="{8EC6516F-66B8-4815-AF89-E9D04583813C}"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4A1A3F-6206-43E5-A8C9-85CBC4C78CE5}" name="Table2" displayName="Table2" ref="V3:Z53" totalsRowShown="0">
  <autoFilter ref="V3:Z53" xr:uid="{2F4A1A3F-6206-43E5-A8C9-85CBC4C78CE5}"/>
  <tableColumns count="5">
    <tableColumn id="1" xr3:uid="{5C8DFE26-C35A-4B85-95E8-D2074D59C3AB}" name="State"/>
    <tableColumn id="2" xr3:uid="{8B4A66A9-8208-40B2-92DC-2D26B61E051D}" name="Dedicated Burn Beds"/>
    <tableColumn id="3" xr3:uid="{8EA08E1B-126F-49A4-A6C7-07846EE23C51}" name="Total population" dataDxfId="55" dataCellStyle="Comma"/>
    <tableColumn id="4" xr3:uid="{598C6110-1C51-4281-A5CB-5567F8BCB0F0}" name="Normalization" dataDxfId="54">
      <calculatedColumnFormula>(Table2[[#This Row],[Dedicated Burn Beds]]/Table2[[#This Row],[Total population]])*100000</calculatedColumnFormula>
    </tableColumn>
    <tableColumn id="5" xr3:uid="{3D1274F2-5FF0-4E9F-8D84-4CBAEBE8DD70}" name="Region" dataDxfId="53">
      <calculatedColumnFormula>_xlfn.XLOOKUP(Table2[[#This Row],[State]],'[1]State Regions'!$A:$A,'[1]State Regions'!$B:$B)</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96805-2420-4AA9-95AD-6261EA231D59}" name="Table24" displayName="Table24" ref="BF3:BJ53" totalsRowShown="0">
  <autoFilter ref="BF3:BJ53" xr:uid="{B0C96805-2420-4AA9-95AD-6261EA231D59}"/>
  <tableColumns count="5">
    <tableColumn id="1" xr3:uid="{B91AB0AC-1EB3-4D28-9394-D35E2364A5CF}" name="State"/>
    <tableColumn id="2" xr3:uid="{3EB15B9E-0330-4B64-A6E3-AEE1B75C782C}" name="Dedicated Burn Beds"/>
    <tableColumn id="3" xr3:uid="{AA8CC620-6186-4C72-9AAA-96244718888B}" name="Total population" dataDxfId="52" dataCellStyle="Comma"/>
    <tableColumn id="4" xr3:uid="{4C30FEB0-5DBE-4C39-AF3E-E3F5E91B2EA6}" name="Normalization" dataDxfId="51">
      <calculatedColumnFormula>(Table24[[#This Row],[Dedicated Burn Beds]]/Table24[[#This Row],[Total population]])*100000</calculatedColumnFormula>
    </tableColumn>
    <tableColumn id="5" xr3:uid="{7007F9C3-9329-4340-B69F-CFDCC756DD51}" name="Region" dataDxfId="50">
      <calculatedColumnFormula>_xlfn.XLOOKUP(Table24[[#This Row],[State]],'[1]State Regions'!$A:$A,'[1]State Regions'!$B:$B)</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8549D-4A85-464F-B191-07ECDE0FB672}" name="Burndata" displayName="Burndata" ref="A1:X637" totalsRowCount="1" headerRowDxfId="49" dataDxfId="48">
  <autoFilter ref="A1:X636" xr:uid="{7A38549D-4A85-464F-B191-07ECDE0FB672}">
    <filterColumn colId="0">
      <filters>
        <filter val="Montana"/>
      </filters>
    </filterColumn>
  </autoFilter>
  <tableColumns count="24">
    <tableColumn id="1" xr3:uid="{994CD993-D977-4A5C-BE4E-715D9AE104AA}" name="STATE_FULL" dataDxfId="47" totalsRowDxfId="46"/>
    <tableColumn id="2" xr3:uid="{064D0143-70CF-4B54-BCB7-2359D106779A}" name="STATE" dataDxfId="45" totalsRowDxfId="44"/>
    <tableColumn id="3" xr3:uid="{2F391344-4E25-440D-A16C-E9DB30932550}" name="COUNTY" dataDxfId="43" totalsRowDxfId="42"/>
    <tableColumn id="4" xr3:uid="{BE12EA31-2E41-49B6-BF9B-4BF3D612DAB6}" name="ADDRESS" dataDxfId="41" totalsRowDxfId="40"/>
    <tableColumn id="5" xr3:uid="{1DA19C23-59FA-4D43-B206-2F09F7A3CA3A}" name="CITY" dataDxfId="39" totalsRowDxfId="38"/>
    <tableColumn id="6" xr3:uid="{D8772B83-3861-4907-A802-9DE43F003378}" name="ZIP_CODE" dataDxfId="37" totalsRowDxfId="36"/>
    <tableColumn id="7" xr3:uid="{DE0099E4-5B4F-4C63-BD9D-EE3822F174A1}" name="AHA_ID(American Hospital Association Identifier)" dataDxfId="35" totalsRowDxfId="34"/>
    <tableColumn id="8" xr3:uid="{5F1B0A55-9CB7-4F3D-AE0B-E6A1FB1A8A91}" name="HOSPITAL_NAME" dataDxfId="33" totalsRowDxfId="32"/>
    <tableColumn id="9" xr3:uid="{418B9346-1782-4068-A81C-99D945E3B815}" name="TOTAL_BEDS(Total staffed hospital beds)" totalsRowFunction="sum" dataDxfId="31" totalsRowDxfId="30"/>
    <tableColumn id="10" xr3:uid="{513BF708-971F-4528-8692-6AA27483F969}" name="BURN_BEDS(beds dedicated to burn care)" totalsRowFunction="sum" dataDxfId="29" totalsRowDxfId="28"/>
    <tableColumn id="11" xr3:uid="{AD9E5412-CF65-4C09-9E9F-12A4A47B1DFA}" name="TRAUMA_ADULT" totalsRowFunction="sum" dataDxfId="27" totalsRowDxfId="26"/>
    <tableColumn id="12" xr3:uid="{AAA94B80-ABA7-4755-9ABA-9ABE683AC09F}" name="TRAUMA_PEDS" totalsRowFunction="sum" dataDxfId="25" totalsRowDxfId="24"/>
    <tableColumn id="13" xr3:uid="{81AB627F-ED88-4492-9578-CE4E35C3C603}" name="BURN_ADULT" totalsRowFunction="sum" dataDxfId="23" totalsRowDxfId="22"/>
    <tableColumn id="14" xr3:uid="{63497F6F-28F9-41D6-A6F5-58998BEFD3D0}" name="BURN_PEDS" totalsRowFunction="sum" dataDxfId="21" totalsRowDxfId="20"/>
    <tableColumn id="15" xr3:uid="{86B975B6-D4A2-4AD5-806C-9E76B5FD6B52}" name="ACS_VERIFIED" dataDxfId="19" totalsRowDxfId="18"/>
    <tableColumn id="16" xr3:uid="{35EF73EB-2DEF-49F1-907B-E005F07DCCB0}" name="ADULT_TRAUMA_L1" totalsRowFunction="sum" dataDxfId="17" totalsRowDxfId="16"/>
    <tableColumn id="17" xr3:uid="{91E728DB-40E1-450B-9814-66D6845279B7}" name="ADULT_TRAUMA_L2" totalsRowFunction="sum" dataDxfId="15" totalsRowDxfId="14"/>
    <tableColumn id="18" xr3:uid="{CDECFA5A-29F1-40E0-A068-5473A716C02D}" name="PEDS_TRAUMA_L1" totalsRowFunction="sum" dataDxfId="13" totalsRowDxfId="12"/>
    <tableColumn id="19" xr3:uid="{49607CF6-63B4-4072-B3F7-01243C799699}" name="PEDS_TRAUMA_L2" totalsRowFunction="sum" dataDxfId="11" totalsRowDxfId="10"/>
    <tableColumn id="20" xr3:uid="{82168E68-B08D-45A6-A04D-41F088B3589B}" name="ABA_VERIFIED" dataDxfId="9" totalsRowDxfId="8"/>
    <tableColumn id="21" xr3:uid="{2DA34F76-C8A6-4FF6-B583-256C307C0CDE}" name="TC_STATE_DESIGNATED" dataDxfId="7" totalsRowDxfId="6"/>
    <tableColumn id="22" xr3:uid="{92F352E3-18EF-4608-9BB1-80D8DA5B6E81}" name="BC_STATE_DESIGNATED" dataDxfId="5" totalsRowDxfId="4"/>
    <tableColumn id="23" xr3:uid="{3E8228D4-65B7-448B-B2D7-CA457FE318D2}" name="PHONE" dataDxfId="3" totalsRowDxfId="2"/>
    <tableColumn id="24" xr3:uid="{350A7960-4384-4E42-B9A4-3FD7D3FE1177}" name="region" dataDxfId="1" totalsRowDxfId="0">
      <calculatedColumnFormula>_xlfn.XLOOKUP(Burndata[[#This Row],[STATE_FULL]],'[1]State Regions'!$A:$A,'[1]State Regions'!$B:$B)</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table" Target="../tables/table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table" Target="../tables/table1.xml"/><Relationship Id="rId5" Type="http://schemas.openxmlformats.org/officeDocument/2006/relationships/pivotTable" Target="../pivotTables/pivotTable7.xml"/><Relationship Id="rId10" Type="http://schemas.openxmlformats.org/officeDocument/2006/relationships/drawing" Target="../drawings/drawing4.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6FAB-58BE-41F8-9244-4C3E228C429A}">
  <sheetPr>
    <tabColor rgb="FF7030A0"/>
  </sheetPr>
  <dimension ref="A1:I331"/>
  <sheetViews>
    <sheetView workbookViewId="0">
      <selection activeCell="I38" sqref="I38"/>
    </sheetView>
  </sheetViews>
  <sheetFormatPr baseColWidth="10" defaultColWidth="8.83203125" defaultRowHeight="15" x14ac:dyDescent="0.2"/>
  <cols>
    <col min="1" max="1" width="5.1640625" customWidth="1"/>
    <col min="4" max="4" width="18.6640625" bestFit="1" customWidth="1"/>
    <col min="5" max="5" width="16.1640625" bestFit="1" customWidth="1"/>
    <col min="6" max="6" width="15" bestFit="1" customWidth="1"/>
    <col min="7" max="7" width="26.5" bestFit="1" customWidth="1"/>
    <col min="8" max="8" width="25.33203125" bestFit="1" customWidth="1"/>
    <col min="9" max="9" width="22.33203125" bestFit="1" customWidth="1"/>
  </cols>
  <sheetData>
    <row r="1" spans="1:8" s="40" customFormat="1" x14ac:dyDescent="0.2"/>
    <row r="2" spans="1:8" s="40" customFormat="1" ht="47" x14ac:dyDescent="0.55000000000000004">
      <c r="A2" s="42" t="s">
        <v>2790</v>
      </c>
    </row>
    <row r="3" spans="1:8" s="40" customFormat="1" ht="24" customHeight="1" x14ac:dyDescent="0.55000000000000004">
      <c r="A3" s="45" t="s">
        <v>2789</v>
      </c>
      <c r="B3" s="42"/>
    </row>
    <row r="4" spans="1:8" s="40" customFormat="1" x14ac:dyDescent="0.2"/>
    <row r="5" spans="1:8" s="40" customFormat="1" x14ac:dyDescent="0.2"/>
    <row r="6" spans="1:8" s="40" customFormat="1" x14ac:dyDescent="0.2"/>
    <row r="7" spans="1:8" s="40" customFormat="1" x14ac:dyDescent="0.2"/>
    <row r="8" spans="1:8" s="40" customFormat="1" x14ac:dyDescent="0.2"/>
    <row r="9" spans="1:8" s="41" customFormat="1" x14ac:dyDescent="0.2">
      <c r="D9" s="41" t="s">
        <v>2755</v>
      </c>
      <c r="E9" s="41" t="s">
        <v>2786</v>
      </c>
      <c r="F9" s="41" t="s">
        <v>2787</v>
      </c>
      <c r="G9" s="41" t="s">
        <v>2796</v>
      </c>
      <c r="H9" s="41" t="s">
        <v>2792</v>
      </c>
    </row>
    <row r="10" spans="1:8" s="41" customFormat="1" x14ac:dyDescent="0.2">
      <c r="D10" s="43" t="s">
        <v>2317</v>
      </c>
      <c r="E10" s="44">
        <v>8</v>
      </c>
      <c r="F10" s="44">
        <v>6</v>
      </c>
      <c r="G10" s="44">
        <v>206</v>
      </c>
      <c r="H10" s="44">
        <v>22794</v>
      </c>
    </row>
    <row r="11" spans="1:8" s="41" customFormat="1" x14ac:dyDescent="0.2">
      <c r="D11" s="43" t="s">
        <v>146</v>
      </c>
      <c r="E11" s="44">
        <v>12</v>
      </c>
      <c r="F11" s="44">
        <v>11</v>
      </c>
      <c r="G11" s="44">
        <v>140</v>
      </c>
      <c r="H11" s="44">
        <v>22552</v>
      </c>
    </row>
    <row r="12" spans="1:8" s="41" customFormat="1" x14ac:dyDescent="0.2">
      <c r="D12" s="43" t="s">
        <v>562</v>
      </c>
      <c r="E12" s="44">
        <v>6</v>
      </c>
      <c r="F12" s="44">
        <v>2</v>
      </c>
      <c r="G12" s="44">
        <v>85</v>
      </c>
      <c r="H12" s="44">
        <v>19224</v>
      </c>
    </row>
    <row r="13" spans="1:8" s="41" customFormat="1" x14ac:dyDescent="0.2">
      <c r="D13" s="43" t="s">
        <v>1730</v>
      </c>
      <c r="E13" s="44">
        <v>10</v>
      </c>
      <c r="F13" s="44">
        <v>7</v>
      </c>
      <c r="G13" s="44">
        <v>143</v>
      </c>
      <c r="H13" s="44">
        <v>18413</v>
      </c>
    </row>
    <row r="14" spans="1:8" s="41" customFormat="1" x14ac:dyDescent="0.2">
      <c r="D14" s="43" t="s">
        <v>825</v>
      </c>
      <c r="E14" s="44">
        <v>5</v>
      </c>
      <c r="F14" s="44">
        <v>4</v>
      </c>
      <c r="G14" s="44">
        <v>77</v>
      </c>
      <c r="H14" s="44">
        <v>18258</v>
      </c>
    </row>
    <row r="15" spans="1:8" s="41" customFormat="1" x14ac:dyDescent="0.2">
      <c r="D15" s="43" t="s">
        <v>1285</v>
      </c>
      <c r="E15" s="44">
        <v>5</v>
      </c>
      <c r="F15" s="44">
        <v>3</v>
      </c>
      <c r="G15" s="44">
        <v>69</v>
      </c>
      <c r="H15" s="44">
        <v>16872</v>
      </c>
    </row>
    <row r="16" spans="1:8" s="41" customFormat="1" x14ac:dyDescent="0.2">
      <c r="D16" s="43" t="s">
        <v>2083</v>
      </c>
      <c r="E16" s="44">
        <v>6</v>
      </c>
      <c r="F16" s="44">
        <v>3</v>
      </c>
      <c r="G16" s="44">
        <v>83</v>
      </c>
      <c r="H16" s="44">
        <v>15191</v>
      </c>
    </row>
    <row r="17" spans="4:8" s="41" customFormat="1" x14ac:dyDescent="0.2">
      <c r="D17" s="43" t="s">
        <v>1940</v>
      </c>
      <c r="E17" s="44">
        <v>6</v>
      </c>
      <c r="F17" s="44">
        <v>4</v>
      </c>
      <c r="G17" s="44">
        <v>94</v>
      </c>
      <c r="H17" s="44">
        <v>14406</v>
      </c>
    </row>
    <row r="18" spans="4:8" s="41" customFormat="1" x14ac:dyDescent="0.2">
      <c r="D18" s="43" t="s">
        <v>1499</v>
      </c>
      <c r="E18" s="44">
        <v>5</v>
      </c>
      <c r="F18" s="44">
        <v>5</v>
      </c>
      <c r="G18" s="44">
        <v>93</v>
      </c>
      <c r="H18" s="44">
        <v>9605</v>
      </c>
    </row>
    <row r="19" spans="4:8" s="41" customFormat="1" x14ac:dyDescent="0.2">
      <c r="D19" s="43" t="s">
        <v>722</v>
      </c>
      <c r="E19" s="44">
        <v>3</v>
      </c>
      <c r="F19" s="44">
        <v>3</v>
      </c>
      <c r="G19" s="44">
        <v>129</v>
      </c>
      <c r="H19" s="44">
        <v>8153</v>
      </c>
    </row>
    <row r="20" spans="4:8" s="41" customFormat="1" x14ac:dyDescent="0.2">
      <c r="D20" s="43" t="s">
        <v>1869</v>
      </c>
      <c r="E20" s="44">
        <v>2</v>
      </c>
      <c r="F20" s="44">
        <v>2</v>
      </c>
      <c r="G20" s="44">
        <v>60</v>
      </c>
      <c r="H20" s="44">
        <v>7360</v>
      </c>
    </row>
    <row r="21" spans="4:8" s="41" customFormat="1" x14ac:dyDescent="0.2">
      <c r="D21" s="43" t="s">
        <v>2541</v>
      </c>
      <c r="E21" s="44">
        <v>3</v>
      </c>
      <c r="F21" s="44">
        <v>2</v>
      </c>
      <c r="G21" s="44">
        <v>68</v>
      </c>
      <c r="H21" s="44">
        <v>7153</v>
      </c>
    </row>
    <row r="22" spans="4:8" s="41" customFormat="1" x14ac:dyDescent="0.2">
      <c r="D22" s="43" t="s">
        <v>481</v>
      </c>
      <c r="E22" s="44">
        <v>1</v>
      </c>
      <c r="F22" s="44"/>
      <c r="G22" s="44">
        <v>9</v>
      </c>
      <c r="H22" s="44">
        <v>6652</v>
      </c>
    </row>
    <row r="23" spans="4:8" s="41" customFormat="1" x14ac:dyDescent="0.2">
      <c r="D23" s="43" t="s">
        <v>401</v>
      </c>
      <c r="E23" s="44">
        <v>3</v>
      </c>
      <c r="F23" s="44">
        <v>2</v>
      </c>
      <c r="G23" s="44">
        <v>52</v>
      </c>
      <c r="H23" s="44">
        <v>6332</v>
      </c>
    </row>
    <row r="24" spans="4:8" s="41" customFormat="1" x14ac:dyDescent="0.2">
      <c r="D24" s="43" t="s">
        <v>63</v>
      </c>
      <c r="E24" s="44">
        <v>2</v>
      </c>
      <c r="F24" s="44">
        <v>2</v>
      </c>
      <c r="G24" s="44">
        <v>80</v>
      </c>
      <c r="H24" s="44">
        <v>6110</v>
      </c>
    </row>
    <row r="25" spans="4:8" s="41" customFormat="1" x14ac:dyDescent="0.2">
      <c r="D25" s="43" t="s">
        <v>1662</v>
      </c>
      <c r="E25" s="44">
        <v>1</v>
      </c>
      <c r="F25" s="44">
        <v>1</v>
      </c>
      <c r="G25" s="44">
        <v>12</v>
      </c>
      <c r="H25" s="44">
        <v>6037</v>
      </c>
    </row>
    <row r="26" spans="4:8" s="41" customFormat="1" x14ac:dyDescent="0.2">
      <c r="D26" s="43" t="s">
        <v>1232</v>
      </c>
      <c r="E26" s="44">
        <v>2</v>
      </c>
      <c r="F26" s="44">
        <v>1</v>
      </c>
      <c r="G26" s="44">
        <v>52</v>
      </c>
      <c r="H26" s="44">
        <v>5719</v>
      </c>
    </row>
    <row r="27" spans="4:8" s="41" customFormat="1" x14ac:dyDescent="0.2">
      <c r="D27" s="43" t="s">
        <v>2754</v>
      </c>
      <c r="E27" s="44">
        <v>3</v>
      </c>
      <c r="F27" s="44">
        <v>3</v>
      </c>
      <c r="G27" s="44">
        <v>50</v>
      </c>
      <c r="H27" s="44">
        <v>5293</v>
      </c>
    </row>
    <row r="28" spans="4:8" s="41" customFormat="1" x14ac:dyDescent="0.2">
      <c r="D28" s="43" t="s">
        <v>2658</v>
      </c>
      <c r="E28" s="44">
        <v>2</v>
      </c>
      <c r="F28" s="44">
        <v>3</v>
      </c>
      <c r="G28" s="44">
        <v>28</v>
      </c>
      <c r="H28" s="44">
        <v>4839</v>
      </c>
    </row>
    <row r="29" spans="4:8" s="41" customFormat="1" x14ac:dyDescent="0.2">
      <c r="D29" s="43" t="s">
        <v>1052</v>
      </c>
      <c r="E29" s="44">
        <v>3</v>
      </c>
      <c r="F29" s="44">
        <v>3</v>
      </c>
      <c r="G29" s="44">
        <v>41</v>
      </c>
      <c r="H29" s="44">
        <v>4659</v>
      </c>
    </row>
    <row r="30" spans="4:8" s="41" customFormat="1" x14ac:dyDescent="0.2">
      <c r="D30" s="43" t="s">
        <v>2237</v>
      </c>
      <c r="E30" s="44">
        <v>1</v>
      </c>
      <c r="F30" s="44">
        <v>1</v>
      </c>
      <c r="G30" s="44">
        <v>25</v>
      </c>
      <c r="H30" s="44">
        <v>4337</v>
      </c>
    </row>
    <row r="31" spans="4:8" s="41" customFormat="1" x14ac:dyDescent="0.2">
      <c r="D31" s="43" t="s">
        <v>2283</v>
      </c>
      <c r="E31" s="44">
        <v>3</v>
      </c>
      <c r="F31" s="44">
        <v>2</v>
      </c>
      <c r="G31" s="44">
        <v>51</v>
      </c>
      <c r="H31" s="44">
        <v>4139</v>
      </c>
    </row>
    <row r="32" spans="4:8" s="41" customFormat="1" x14ac:dyDescent="0.2">
      <c r="D32" s="43" t="s">
        <v>1150</v>
      </c>
      <c r="E32" s="44">
        <v>4</v>
      </c>
      <c r="F32" s="44">
        <v>1</v>
      </c>
      <c r="G32" s="44">
        <v>47</v>
      </c>
      <c r="H32" s="44">
        <v>3739</v>
      </c>
    </row>
    <row r="33" spans="4:8" s="41" customFormat="1" x14ac:dyDescent="0.2">
      <c r="D33" s="43" t="s">
        <v>33</v>
      </c>
      <c r="E33" s="44">
        <v>2</v>
      </c>
      <c r="F33" s="44">
        <v>1</v>
      </c>
      <c r="G33" s="44">
        <v>52</v>
      </c>
      <c r="H33" s="44">
        <v>3559</v>
      </c>
    </row>
    <row r="34" spans="4:8" s="41" customFormat="1" x14ac:dyDescent="0.2">
      <c r="D34" s="43" t="s">
        <v>1107</v>
      </c>
      <c r="E34" s="44">
        <v>2</v>
      </c>
      <c r="F34" s="44">
        <v>2</v>
      </c>
      <c r="G34" s="44">
        <v>28</v>
      </c>
      <c r="H34" s="44">
        <v>3212</v>
      </c>
    </row>
    <row r="35" spans="4:8" s="41" customFormat="1" x14ac:dyDescent="0.2">
      <c r="D35" s="43" t="s">
        <v>141</v>
      </c>
      <c r="E35" s="44">
        <v>1</v>
      </c>
      <c r="F35" s="44">
        <v>1</v>
      </c>
      <c r="G35" s="44">
        <v>40</v>
      </c>
      <c r="H35" s="44">
        <v>2978</v>
      </c>
    </row>
    <row r="36" spans="4:8" s="41" customFormat="1" x14ac:dyDescent="0.2">
      <c r="D36" s="43" t="s">
        <v>2501</v>
      </c>
      <c r="E36" s="44">
        <v>1</v>
      </c>
      <c r="F36" s="44">
        <v>1</v>
      </c>
      <c r="G36" s="44">
        <v>15</v>
      </c>
      <c r="H36" s="44">
        <v>2869</v>
      </c>
    </row>
    <row r="37" spans="4:8" s="41" customFormat="1" x14ac:dyDescent="0.2">
      <c r="D37" s="43" t="s">
        <v>119</v>
      </c>
      <c r="E37" s="44">
        <v>1</v>
      </c>
      <c r="F37" s="44">
        <v>1</v>
      </c>
      <c r="G37" s="44">
        <v>10</v>
      </c>
      <c r="H37" s="44">
        <v>2794</v>
      </c>
    </row>
    <row r="38" spans="4:8" s="41" customFormat="1" x14ac:dyDescent="0.2">
      <c r="D38" s="43" t="s">
        <v>2052</v>
      </c>
      <c r="E38" s="44">
        <v>1</v>
      </c>
      <c r="F38" s="44">
        <v>1</v>
      </c>
      <c r="G38" s="44">
        <v>16</v>
      </c>
      <c r="H38" s="44">
        <v>2768</v>
      </c>
    </row>
    <row r="39" spans="4:8" s="41" customFormat="1" x14ac:dyDescent="0.2">
      <c r="D39" s="43" t="s">
        <v>1207</v>
      </c>
      <c r="E39" s="44">
        <v>1</v>
      </c>
      <c r="F39" s="44">
        <v>1</v>
      </c>
      <c r="G39" s="44">
        <v>20</v>
      </c>
      <c r="H39" s="44">
        <v>2673</v>
      </c>
    </row>
    <row r="40" spans="4:8" s="41" customFormat="1" x14ac:dyDescent="0.2">
      <c r="D40" s="43" t="s">
        <v>2636</v>
      </c>
      <c r="E40" s="44">
        <v>1</v>
      </c>
      <c r="F40" s="44"/>
      <c r="G40" s="44">
        <v>4</v>
      </c>
      <c r="H40" s="44">
        <v>2565</v>
      </c>
    </row>
    <row r="41" spans="4:8" s="41" customFormat="1" x14ac:dyDescent="0.2">
      <c r="D41" s="43" t="s">
        <v>1593</v>
      </c>
      <c r="E41" s="44">
        <v>1</v>
      </c>
      <c r="F41" s="44">
        <v>1</v>
      </c>
      <c r="G41" s="44">
        <v>16</v>
      </c>
      <c r="H41" s="44">
        <v>2366</v>
      </c>
    </row>
    <row r="42" spans="4:8" s="41" customFormat="1" x14ac:dyDescent="0.2">
      <c r="D42" s="43" t="s">
        <v>1088</v>
      </c>
      <c r="E42" s="44">
        <v>1</v>
      </c>
      <c r="F42" s="44">
        <v>1</v>
      </c>
      <c r="G42" s="44">
        <v>17</v>
      </c>
      <c r="H42" s="44">
        <v>2296</v>
      </c>
    </row>
    <row r="43" spans="4:8" s="41" customFormat="1" x14ac:dyDescent="0.2">
      <c r="D43" s="43" t="s">
        <v>1478</v>
      </c>
      <c r="E43" s="44"/>
      <c r="F43" s="44"/>
      <c r="G43" s="44"/>
      <c r="H43" s="44">
        <v>2237</v>
      </c>
    </row>
    <row r="44" spans="4:8" s="41" customFormat="1" x14ac:dyDescent="0.2">
      <c r="D44" s="43" t="s">
        <v>1622</v>
      </c>
      <c r="E44" s="44">
        <v>2</v>
      </c>
      <c r="F44" s="44">
        <v>2</v>
      </c>
      <c r="G44" s="44">
        <v>31</v>
      </c>
      <c r="H44" s="44">
        <v>2073</v>
      </c>
    </row>
    <row r="45" spans="4:8" s="41" customFormat="1" x14ac:dyDescent="0.2">
      <c r="D45" s="43" t="s">
        <v>1131</v>
      </c>
      <c r="E45" s="44">
        <v>1</v>
      </c>
      <c r="F45" s="44"/>
      <c r="G45" s="44">
        <v>16</v>
      </c>
      <c r="H45" s="44">
        <v>1997</v>
      </c>
    </row>
    <row r="46" spans="4:8" s="41" customFormat="1" x14ac:dyDescent="0.2">
      <c r="D46" s="43" t="s">
        <v>548</v>
      </c>
      <c r="E46" s="44">
        <v>1</v>
      </c>
      <c r="F46" s="44">
        <v>1</v>
      </c>
      <c r="G46" s="44">
        <v>41</v>
      </c>
      <c r="H46" s="44">
        <v>1920</v>
      </c>
    </row>
    <row r="47" spans="4:8" s="41" customFormat="1" x14ac:dyDescent="0.2">
      <c r="D47" s="43" t="s">
        <v>2268</v>
      </c>
      <c r="E47" s="44"/>
      <c r="F47" s="44"/>
      <c r="G47" s="44"/>
      <c r="H47" s="44">
        <v>1507</v>
      </c>
    </row>
    <row r="48" spans="4:8" s="41" customFormat="1" x14ac:dyDescent="0.2">
      <c r="D48" s="43" t="s">
        <v>806</v>
      </c>
      <c r="E48" s="44">
        <v>1</v>
      </c>
      <c r="F48" s="44">
        <v>1</v>
      </c>
      <c r="G48" s="44">
        <v>15</v>
      </c>
      <c r="H48" s="44">
        <v>1471</v>
      </c>
    </row>
    <row r="49" spans="4:9" s="41" customFormat="1" x14ac:dyDescent="0.2">
      <c r="D49" s="43" t="s">
        <v>1913</v>
      </c>
      <c r="E49" s="44"/>
      <c r="F49" s="44"/>
      <c r="G49" s="44"/>
      <c r="H49" s="44">
        <v>1453</v>
      </c>
    </row>
    <row r="50" spans="4:9" s="41" customFormat="1" x14ac:dyDescent="0.2">
      <c r="D50" s="43" t="s">
        <v>1574</v>
      </c>
      <c r="E50" s="44"/>
      <c r="F50" s="44"/>
      <c r="G50" s="44"/>
      <c r="H50" s="44">
        <v>1357</v>
      </c>
    </row>
    <row r="51" spans="4:9" s="41" customFormat="1" x14ac:dyDescent="0.2">
      <c r="D51" s="43" t="s">
        <v>537</v>
      </c>
      <c r="E51" s="44"/>
      <c r="F51" s="44"/>
      <c r="G51" s="44"/>
      <c r="H51" s="44">
        <v>1277</v>
      </c>
    </row>
    <row r="52" spans="4:9" s="41" customFormat="1" x14ac:dyDescent="0.2">
      <c r="D52" s="43" t="s">
        <v>2039</v>
      </c>
      <c r="E52" s="44">
        <v>2</v>
      </c>
      <c r="F52" s="44">
        <v>1</v>
      </c>
      <c r="G52" s="44">
        <v>33</v>
      </c>
      <c r="H52" s="44">
        <v>1264</v>
      </c>
    </row>
    <row r="53" spans="4:9" s="41" customFormat="1" x14ac:dyDescent="0.2">
      <c r="D53" s="43" t="s">
        <v>794</v>
      </c>
      <c r="E53" s="44">
        <v>1</v>
      </c>
      <c r="F53" s="44">
        <v>1</v>
      </c>
      <c r="G53" s="44">
        <v>7</v>
      </c>
      <c r="H53" s="44">
        <v>1246</v>
      </c>
    </row>
    <row r="54" spans="4:9" s="41" customFormat="1" x14ac:dyDescent="0.2">
      <c r="D54" s="43" t="s">
        <v>1637</v>
      </c>
      <c r="E54" s="44"/>
      <c r="F54" s="44"/>
      <c r="G54" s="44"/>
      <c r="H54" s="44">
        <v>1207</v>
      </c>
      <c r="I54"/>
    </row>
    <row r="55" spans="4:9" s="41" customFormat="1" x14ac:dyDescent="0.2">
      <c r="D55" s="43" t="s">
        <v>1193</v>
      </c>
      <c r="E55" s="44">
        <v>1</v>
      </c>
      <c r="F55" s="44"/>
      <c r="G55" s="44">
        <v>6</v>
      </c>
      <c r="H55" s="44">
        <v>1048</v>
      </c>
      <c r="I55"/>
    </row>
    <row r="56" spans="4:9" s="41" customFormat="1" x14ac:dyDescent="0.2">
      <c r="D56" s="43" t="s">
        <v>2230</v>
      </c>
      <c r="E56" s="44">
        <v>1</v>
      </c>
      <c r="F56" s="44">
        <v>1</v>
      </c>
      <c r="G56" s="44"/>
      <c r="H56" s="44">
        <v>719</v>
      </c>
      <c r="I56"/>
    </row>
    <row r="57" spans="4:9" s="41" customFormat="1" x14ac:dyDescent="0.2">
      <c r="D57" s="43" t="s">
        <v>2534</v>
      </c>
      <c r="E57" s="44">
        <v>1</v>
      </c>
      <c r="F57" s="44"/>
      <c r="G57" s="44">
        <v>9</v>
      </c>
      <c r="H57" s="44">
        <v>620</v>
      </c>
      <c r="I57"/>
    </row>
    <row r="58" spans="4:9" s="41" customFormat="1" x14ac:dyDescent="0.2">
      <c r="D58" s="43" t="s">
        <v>23</v>
      </c>
      <c r="E58" s="44"/>
      <c r="F58" s="44"/>
      <c r="G58" s="44"/>
      <c r="H58" s="44">
        <v>574</v>
      </c>
      <c r="I58"/>
    </row>
    <row r="59" spans="4:9" s="41" customFormat="1" x14ac:dyDescent="0.2">
      <c r="D59" s="43" t="s">
        <v>1723</v>
      </c>
      <c r="E59" s="44">
        <v>1</v>
      </c>
      <c r="F59" s="44">
        <v>1</v>
      </c>
      <c r="G59" s="44">
        <v>10</v>
      </c>
      <c r="H59" s="44">
        <v>556</v>
      </c>
      <c r="I59"/>
    </row>
    <row r="60" spans="4:9" s="41" customFormat="1" x14ac:dyDescent="0.2">
      <c r="D60" s="43" t="s">
        <v>2753</v>
      </c>
      <c r="E60" s="44">
        <v>120</v>
      </c>
      <c r="F60" s="44">
        <v>89</v>
      </c>
      <c r="G60" s="44">
        <v>2080</v>
      </c>
      <c r="H60" s="44">
        <v>288443</v>
      </c>
      <c r="I60"/>
    </row>
    <row r="61" spans="4:9" s="41" customFormat="1" x14ac:dyDescent="0.2">
      <c r="D61"/>
      <c r="E61"/>
      <c r="F61"/>
      <c r="G61"/>
      <c r="H61"/>
    </row>
    <row r="62" spans="4:9" s="41" customFormat="1" x14ac:dyDescent="0.2">
      <c r="D62"/>
      <c r="E62"/>
      <c r="F62"/>
      <c r="G62"/>
      <c r="H62"/>
    </row>
    <row r="63" spans="4:9" s="41" customFormat="1" x14ac:dyDescent="0.2">
      <c r="D63"/>
      <c r="E63"/>
      <c r="F63"/>
      <c r="G63"/>
      <c r="H63"/>
    </row>
    <row r="64" spans="4:9" s="41" customFormat="1" x14ac:dyDescent="0.2">
      <c r="D64"/>
      <c r="E64"/>
      <c r="F64"/>
      <c r="G64"/>
      <c r="H64"/>
    </row>
    <row r="65" spans="4:8" s="41" customFormat="1" x14ac:dyDescent="0.2">
      <c r="D65"/>
      <c r="E65"/>
      <c r="F65"/>
      <c r="G65"/>
      <c r="H65"/>
    </row>
    <row r="66" spans="4:8" s="41" customFormat="1" x14ac:dyDescent="0.2">
      <c r="D66"/>
      <c r="E66"/>
      <c r="F66"/>
      <c r="G66"/>
      <c r="H66"/>
    </row>
    <row r="67" spans="4:8" s="41" customFormat="1" x14ac:dyDescent="0.2">
      <c r="D67"/>
      <c r="E67"/>
      <c r="F67"/>
      <c r="G67"/>
      <c r="H67"/>
    </row>
    <row r="68" spans="4:8" s="41" customFormat="1" x14ac:dyDescent="0.2">
      <c r="D68"/>
      <c r="E68"/>
      <c r="F68"/>
      <c r="G68"/>
      <c r="H68"/>
    </row>
    <row r="69" spans="4:8" s="41" customFormat="1" x14ac:dyDescent="0.2">
      <c r="D69"/>
      <c r="E69"/>
      <c r="F69"/>
      <c r="G69"/>
      <c r="H69"/>
    </row>
    <row r="70" spans="4:8" s="41" customFormat="1" x14ac:dyDescent="0.2">
      <c r="D70"/>
      <c r="E70"/>
      <c r="F70"/>
      <c r="G70"/>
      <c r="H70"/>
    </row>
    <row r="71" spans="4:8" s="41" customFormat="1" x14ac:dyDescent="0.2">
      <c r="D71"/>
      <c r="E71"/>
      <c r="F71"/>
      <c r="G71"/>
      <c r="H71"/>
    </row>
    <row r="72" spans="4:8" s="41" customFormat="1" x14ac:dyDescent="0.2">
      <c r="D72"/>
      <c r="E72"/>
      <c r="F72"/>
      <c r="G72"/>
      <c r="H72"/>
    </row>
    <row r="73" spans="4:8" s="41" customFormat="1" x14ac:dyDescent="0.2">
      <c r="D73"/>
      <c r="E73"/>
      <c r="F73"/>
      <c r="G73"/>
      <c r="H73"/>
    </row>
    <row r="74" spans="4:8" s="41" customFormat="1" x14ac:dyDescent="0.2">
      <c r="D74"/>
      <c r="E74"/>
      <c r="F74"/>
      <c r="G74"/>
      <c r="H74"/>
    </row>
    <row r="75" spans="4:8" s="41" customFormat="1" x14ac:dyDescent="0.2">
      <c r="D75"/>
      <c r="E75"/>
      <c r="F75"/>
      <c r="G75"/>
      <c r="H75"/>
    </row>
    <row r="76" spans="4:8" s="41" customFormat="1" x14ac:dyDescent="0.2">
      <c r="D76"/>
      <c r="E76"/>
      <c r="F76"/>
      <c r="G76"/>
      <c r="H76"/>
    </row>
    <row r="77" spans="4:8" s="41" customFormat="1" x14ac:dyDescent="0.2">
      <c r="D77"/>
      <c r="E77"/>
      <c r="F77"/>
      <c r="G77"/>
      <c r="H77"/>
    </row>
    <row r="78" spans="4:8" s="41" customFormat="1" x14ac:dyDescent="0.2">
      <c r="D78"/>
      <c r="E78"/>
      <c r="F78"/>
      <c r="G78"/>
      <c r="H78"/>
    </row>
    <row r="79" spans="4:8" s="41" customFormat="1" x14ac:dyDescent="0.2">
      <c r="D79"/>
      <c r="E79"/>
      <c r="F79"/>
      <c r="G79"/>
      <c r="H79"/>
    </row>
    <row r="80" spans="4:8" s="41" customFormat="1" x14ac:dyDescent="0.2">
      <c r="D80"/>
      <c r="E80"/>
      <c r="F80"/>
      <c r="G80"/>
      <c r="H80"/>
    </row>
    <row r="81" spans="4:8" s="41" customFormat="1" x14ac:dyDescent="0.2">
      <c r="D81"/>
      <c r="E81"/>
      <c r="F81"/>
      <c r="G81"/>
      <c r="H81"/>
    </row>
    <row r="82" spans="4:8" s="41" customFormat="1" x14ac:dyDescent="0.2">
      <c r="D82"/>
      <c r="E82"/>
      <c r="F82"/>
      <c r="G82"/>
      <c r="H82"/>
    </row>
    <row r="83" spans="4:8" s="41" customFormat="1" x14ac:dyDescent="0.2">
      <c r="D83"/>
      <c r="E83"/>
      <c r="F83"/>
      <c r="G83"/>
      <c r="H83"/>
    </row>
    <row r="84" spans="4:8" s="41" customFormat="1" x14ac:dyDescent="0.2">
      <c r="D84"/>
      <c r="E84"/>
      <c r="F84"/>
      <c r="G84"/>
      <c r="H84"/>
    </row>
    <row r="85" spans="4:8" s="41" customFormat="1" x14ac:dyDescent="0.2">
      <c r="D85"/>
      <c r="E85"/>
      <c r="F85"/>
      <c r="G85"/>
      <c r="H85"/>
    </row>
    <row r="86" spans="4:8" s="41" customFormat="1" x14ac:dyDescent="0.2">
      <c r="D86"/>
      <c r="E86"/>
      <c r="F86"/>
      <c r="G86"/>
      <c r="H86"/>
    </row>
    <row r="87" spans="4:8" s="41" customFormat="1" x14ac:dyDescent="0.2">
      <c r="D87"/>
      <c r="E87"/>
      <c r="F87"/>
      <c r="G87"/>
      <c r="H87"/>
    </row>
    <row r="88" spans="4:8" s="41" customFormat="1" x14ac:dyDescent="0.2">
      <c r="D88"/>
      <c r="E88"/>
      <c r="F88"/>
      <c r="G88"/>
      <c r="H88"/>
    </row>
    <row r="89" spans="4:8" s="41" customFormat="1" x14ac:dyDescent="0.2">
      <c r="D89"/>
      <c r="E89"/>
      <c r="F89"/>
      <c r="G89"/>
      <c r="H89"/>
    </row>
    <row r="90" spans="4:8" s="41" customFormat="1" x14ac:dyDescent="0.2">
      <c r="D90"/>
      <c r="E90"/>
      <c r="F90"/>
      <c r="G90"/>
      <c r="H90"/>
    </row>
    <row r="91" spans="4:8" s="41" customFormat="1" x14ac:dyDescent="0.2">
      <c r="D91"/>
      <c r="E91"/>
      <c r="F91"/>
      <c r="G91"/>
      <c r="H91"/>
    </row>
    <row r="92" spans="4:8" s="41" customFormat="1" x14ac:dyDescent="0.2">
      <c r="D92"/>
      <c r="E92"/>
      <c r="F92"/>
      <c r="G92"/>
      <c r="H92"/>
    </row>
    <row r="93" spans="4:8" s="41" customFormat="1" x14ac:dyDescent="0.2">
      <c r="D93"/>
      <c r="E93"/>
      <c r="F93"/>
      <c r="G93"/>
      <c r="H93"/>
    </row>
    <row r="94" spans="4:8" s="41" customFormat="1" x14ac:dyDescent="0.2">
      <c r="D94"/>
      <c r="E94"/>
      <c r="F94"/>
      <c r="G94"/>
      <c r="H94"/>
    </row>
    <row r="95" spans="4:8" s="41" customFormat="1" x14ac:dyDescent="0.2">
      <c r="D95"/>
      <c r="E95"/>
      <c r="F95"/>
      <c r="G95"/>
      <c r="H95"/>
    </row>
    <row r="96" spans="4:8" s="41" customFormat="1" x14ac:dyDescent="0.2">
      <c r="D96"/>
      <c r="E96"/>
      <c r="F96"/>
      <c r="G96"/>
      <c r="H96"/>
    </row>
    <row r="97" spans="4:8" s="41" customFormat="1" x14ac:dyDescent="0.2">
      <c r="D97"/>
      <c r="E97"/>
      <c r="F97"/>
      <c r="G97"/>
      <c r="H97"/>
    </row>
    <row r="98" spans="4:8" s="41" customFormat="1" x14ac:dyDescent="0.2">
      <c r="D98"/>
      <c r="E98"/>
      <c r="F98"/>
      <c r="G98"/>
      <c r="H98"/>
    </row>
    <row r="99" spans="4:8" s="41" customFormat="1" x14ac:dyDescent="0.2">
      <c r="D99"/>
      <c r="E99"/>
      <c r="F99"/>
      <c r="G99"/>
      <c r="H99"/>
    </row>
    <row r="100" spans="4:8" s="41" customFormat="1" x14ac:dyDescent="0.2">
      <c r="D100"/>
      <c r="E100"/>
      <c r="F100"/>
      <c r="G100"/>
      <c r="H100"/>
    </row>
    <row r="101" spans="4:8" s="41" customFormat="1" x14ac:dyDescent="0.2">
      <c r="D101"/>
      <c r="E101"/>
      <c r="F101"/>
      <c r="G101"/>
      <c r="H101"/>
    </row>
    <row r="102" spans="4:8" s="41" customFormat="1" x14ac:dyDescent="0.2">
      <c r="D102"/>
      <c r="E102"/>
      <c r="F102"/>
      <c r="G102"/>
      <c r="H102"/>
    </row>
    <row r="103" spans="4:8" s="41" customFormat="1" x14ac:dyDescent="0.2">
      <c r="D103"/>
      <c r="E103"/>
      <c r="F103"/>
      <c r="G103"/>
      <c r="H103"/>
    </row>
    <row r="104" spans="4:8" s="41" customFormat="1" x14ac:dyDescent="0.2">
      <c r="D104"/>
      <c r="E104"/>
      <c r="F104"/>
      <c r="G104"/>
      <c r="H104"/>
    </row>
    <row r="105" spans="4:8" s="41" customFormat="1" x14ac:dyDescent="0.2">
      <c r="D105"/>
      <c r="E105"/>
      <c r="F105"/>
      <c r="G105"/>
      <c r="H105"/>
    </row>
    <row r="106" spans="4:8" s="41" customFormat="1" x14ac:dyDescent="0.2">
      <c r="D106"/>
      <c r="E106"/>
      <c r="F106"/>
      <c r="G106"/>
      <c r="H106"/>
    </row>
    <row r="107" spans="4:8" s="41" customFormat="1" x14ac:dyDescent="0.2">
      <c r="D107"/>
      <c r="E107"/>
      <c r="F107"/>
      <c r="G107"/>
      <c r="H107"/>
    </row>
    <row r="108" spans="4:8" s="41" customFormat="1" x14ac:dyDescent="0.2">
      <c r="D108"/>
      <c r="E108"/>
      <c r="F108"/>
      <c r="G108"/>
      <c r="H108"/>
    </row>
    <row r="109" spans="4:8" s="41" customFormat="1" x14ac:dyDescent="0.2">
      <c r="D109"/>
      <c r="E109"/>
      <c r="F109"/>
      <c r="G109"/>
      <c r="H109"/>
    </row>
    <row r="110" spans="4:8" s="41" customFormat="1" x14ac:dyDescent="0.2">
      <c r="D110"/>
      <c r="E110"/>
      <c r="F110"/>
      <c r="G110"/>
      <c r="H110"/>
    </row>
    <row r="111" spans="4:8" s="41" customFormat="1" x14ac:dyDescent="0.2">
      <c r="D111"/>
      <c r="E111"/>
      <c r="F111"/>
      <c r="G111"/>
      <c r="H111"/>
    </row>
    <row r="112" spans="4:8" s="41" customFormat="1" x14ac:dyDescent="0.2">
      <c r="D112"/>
      <c r="E112"/>
      <c r="F112"/>
      <c r="G112"/>
      <c r="H112"/>
    </row>
    <row r="113" spans="4:8" s="41" customFormat="1" x14ac:dyDescent="0.2">
      <c r="D113"/>
      <c r="E113"/>
      <c r="F113"/>
      <c r="G113"/>
      <c r="H113"/>
    </row>
    <row r="114" spans="4:8" s="41" customFormat="1" x14ac:dyDescent="0.2">
      <c r="D114"/>
      <c r="E114"/>
      <c r="F114"/>
      <c r="G114"/>
      <c r="H114"/>
    </row>
    <row r="115" spans="4:8" s="41" customFormat="1" x14ac:dyDescent="0.2">
      <c r="D115"/>
      <c r="E115"/>
      <c r="F115"/>
      <c r="G115"/>
      <c r="H115"/>
    </row>
    <row r="116" spans="4:8" s="41" customFormat="1" x14ac:dyDescent="0.2">
      <c r="D116"/>
      <c r="E116"/>
      <c r="F116"/>
      <c r="G116"/>
      <c r="H116"/>
    </row>
    <row r="117" spans="4:8" s="41" customFormat="1" x14ac:dyDescent="0.2">
      <c r="D117"/>
      <c r="E117"/>
      <c r="F117"/>
      <c r="G117"/>
      <c r="H117"/>
    </row>
    <row r="118" spans="4:8" s="41" customFormat="1" x14ac:dyDescent="0.2">
      <c r="D118"/>
      <c r="E118"/>
      <c r="F118"/>
      <c r="G118"/>
      <c r="H118"/>
    </row>
    <row r="119" spans="4:8" s="41" customFormat="1" x14ac:dyDescent="0.2">
      <c r="D119"/>
      <c r="E119"/>
      <c r="F119"/>
      <c r="G119"/>
      <c r="H119"/>
    </row>
    <row r="120" spans="4:8" s="41" customFormat="1" x14ac:dyDescent="0.2">
      <c r="D120"/>
      <c r="E120"/>
      <c r="F120"/>
      <c r="G120"/>
      <c r="H120"/>
    </row>
    <row r="121" spans="4:8" s="41" customFormat="1" x14ac:dyDescent="0.2">
      <c r="D121"/>
      <c r="E121"/>
      <c r="F121"/>
      <c r="G121"/>
      <c r="H121"/>
    </row>
    <row r="122" spans="4:8" s="41" customFormat="1" x14ac:dyDescent="0.2">
      <c r="D122"/>
      <c r="E122"/>
      <c r="F122"/>
      <c r="G122"/>
      <c r="H122"/>
    </row>
    <row r="123" spans="4:8" s="41" customFormat="1" x14ac:dyDescent="0.2">
      <c r="D123"/>
      <c r="E123"/>
      <c r="F123"/>
      <c r="G123"/>
      <c r="H123"/>
    </row>
    <row r="124" spans="4:8" s="41" customFormat="1" x14ac:dyDescent="0.2">
      <c r="D124"/>
      <c r="E124"/>
      <c r="F124"/>
      <c r="G124"/>
      <c r="H124"/>
    </row>
    <row r="125" spans="4:8" s="41" customFormat="1" x14ac:dyDescent="0.2">
      <c r="D125"/>
      <c r="E125"/>
      <c r="F125"/>
      <c r="G125"/>
      <c r="H125"/>
    </row>
    <row r="126" spans="4:8" s="41" customFormat="1" x14ac:dyDescent="0.2">
      <c r="D126"/>
      <c r="E126"/>
      <c r="F126"/>
      <c r="G126"/>
      <c r="H126"/>
    </row>
    <row r="127" spans="4:8" s="41" customFormat="1" x14ac:dyDescent="0.2">
      <c r="D127"/>
      <c r="E127"/>
      <c r="F127"/>
      <c r="G127"/>
      <c r="H127"/>
    </row>
    <row r="128" spans="4:8" s="41" customFormat="1" x14ac:dyDescent="0.2">
      <c r="D128"/>
      <c r="E128"/>
      <c r="F128"/>
      <c r="G128"/>
      <c r="H128"/>
    </row>
    <row r="129" spans="4:8" s="41" customFormat="1" x14ac:dyDescent="0.2">
      <c r="D129"/>
      <c r="E129"/>
      <c r="F129"/>
      <c r="G129"/>
      <c r="H129"/>
    </row>
    <row r="130" spans="4:8" s="41" customFormat="1" x14ac:dyDescent="0.2">
      <c r="D130"/>
      <c r="E130"/>
      <c r="F130"/>
      <c r="G130"/>
      <c r="H130"/>
    </row>
    <row r="131" spans="4:8" s="41" customFormat="1" x14ac:dyDescent="0.2">
      <c r="D131"/>
      <c r="E131"/>
      <c r="F131"/>
      <c r="G131"/>
      <c r="H131"/>
    </row>
    <row r="132" spans="4:8" s="41" customFormat="1" x14ac:dyDescent="0.2">
      <c r="D132"/>
      <c r="E132"/>
      <c r="F132"/>
      <c r="G132"/>
      <c r="H132"/>
    </row>
    <row r="133" spans="4:8" s="41" customFormat="1" x14ac:dyDescent="0.2">
      <c r="D133"/>
      <c r="E133"/>
      <c r="F133"/>
      <c r="G133"/>
      <c r="H133"/>
    </row>
    <row r="134" spans="4:8" s="41" customFormat="1" x14ac:dyDescent="0.2">
      <c r="D134"/>
      <c r="E134"/>
      <c r="F134"/>
      <c r="G134"/>
      <c r="H134"/>
    </row>
    <row r="135" spans="4:8" s="41" customFormat="1" x14ac:dyDescent="0.2">
      <c r="D135"/>
      <c r="E135"/>
      <c r="F135"/>
      <c r="G135"/>
      <c r="H135"/>
    </row>
    <row r="136" spans="4:8" s="41" customFormat="1" x14ac:dyDescent="0.2">
      <c r="D136"/>
      <c r="E136"/>
      <c r="F136"/>
      <c r="G136"/>
      <c r="H136"/>
    </row>
    <row r="137" spans="4:8" s="41" customFormat="1" x14ac:dyDescent="0.2">
      <c r="D137"/>
      <c r="E137"/>
      <c r="F137"/>
      <c r="G137"/>
      <c r="H137"/>
    </row>
    <row r="138" spans="4:8" s="41" customFormat="1" x14ac:dyDescent="0.2">
      <c r="D138"/>
      <c r="E138"/>
      <c r="F138"/>
      <c r="G138"/>
      <c r="H138"/>
    </row>
    <row r="139" spans="4:8" s="41" customFormat="1" x14ac:dyDescent="0.2">
      <c r="D139"/>
      <c r="E139"/>
      <c r="F139"/>
      <c r="G139"/>
      <c r="H139"/>
    </row>
    <row r="140" spans="4:8" s="41" customFormat="1" x14ac:dyDescent="0.2">
      <c r="D140"/>
      <c r="E140"/>
      <c r="F140"/>
      <c r="G140"/>
      <c r="H140"/>
    </row>
    <row r="141" spans="4:8" s="41" customFormat="1" x14ac:dyDescent="0.2">
      <c r="D141"/>
      <c r="E141"/>
      <c r="F141"/>
      <c r="G141"/>
      <c r="H141"/>
    </row>
    <row r="142" spans="4:8" s="41" customFormat="1" x14ac:dyDescent="0.2">
      <c r="D142"/>
      <c r="E142"/>
      <c r="F142"/>
      <c r="G142"/>
      <c r="H142"/>
    </row>
    <row r="143" spans="4:8" s="41" customFormat="1" x14ac:dyDescent="0.2">
      <c r="D143"/>
      <c r="E143"/>
      <c r="F143"/>
      <c r="G143"/>
      <c r="H143"/>
    </row>
    <row r="144" spans="4:8" s="41" customFormat="1" x14ac:dyDescent="0.2">
      <c r="D144"/>
      <c r="E144"/>
      <c r="F144"/>
      <c r="G144"/>
      <c r="H144"/>
    </row>
    <row r="145" spans="4:8" s="41" customFormat="1" x14ac:dyDescent="0.2">
      <c r="D145"/>
      <c r="E145"/>
      <c r="F145"/>
      <c r="G145"/>
      <c r="H145"/>
    </row>
    <row r="146" spans="4:8" s="41" customFormat="1" x14ac:dyDescent="0.2">
      <c r="D146"/>
      <c r="E146"/>
      <c r="F146"/>
      <c r="G146"/>
      <c r="H146"/>
    </row>
    <row r="147" spans="4:8" s="41" customFormat="1" x14ac:dyDescent="0.2">
      <c r="D147"/>
      <c r="E147"/>
      <c r="F147"/>
      <c r="G147"/>
      <c r="H147"/>
    </row>
    <row r="148" spans="4:8" s="41" customFormat="1" x14ac:dyDescent="0.2">
      <c r="D148"/>
      <c r="E148"/>
      <c r="F148"/>
      <c r="G148"/>
      <c r="H148"/>
    </row>
    <row r="149" spans="4:8" s="41" customFormat="1" x14ac:dyDescent="0.2">
      <c r="D149"/>
      <c r="E149"/>
      <c r="F149"/>
      <c r="G149"/>
      <c r="H149"/>
    </row>
    <row r="150" spans="4:8" s="41" customFormat="1" x14ac:dyDescent="0.2">
      <c r="D150"/>
      <c r="E150"/>
      <c r="F150"/>
      <c r="G150"/>
      <c r="H150"/>
    </row>
    <row r="151" spans="4:8" s="41" customFormat="1" x14ac:dyDescent="0.2">
      <c r="D151"/>
      <c r="E151"/>
      <c r="F151"/>
      <c r="G151"/>
      <c r="H151"/>
    </row>
    <row r="152" spans="4:8" s="41" customFormat="1" x14ac:dyDescent="0.2">
      <c r="D152"/>
      <c r="E152"/>
      <c r="F152"/>
      <c r="G152"/>
      <c r="H152"/>
    </row>
    <row r="153" spans="4:8" s="41" customFormat="1" x14ac:dyDescent="0.2">
      <c r="D153"/>
      <c r="E153"/>
      <c r="F153"/>
      <c r="G153"/>
      <c r="H153"/>
    </row>
    <row r="154" spans="4:8" s="41" customFormat="1" x14ac:dyDescent="0.2">
      <c r="D154"/>
      <c r="E154"/>
      <c r="F154"/>
      <c r="G154"/>
      <c r="H154"/>
    </row>
    <row r="155" spans="4:8" s="41" customFormat="1" x14ac:dyDescent="0.2">
      <c r="D155"/>
      <c r="E155"/>
      <c r="F155"/>
      <c r="G155"/>
      <c r="H155"/>
    </row>
    <row r="156" spans="4:8" s="41" customFormat="1" x14ac:dyDescent="0.2">
      <c r="D156"/>
      <c r="E156"/>
      <c r="F156"/>
      <c r="G156"/>
      <c r="H156"/>
    </row>
    <row r="157" spans="4:8" s="41" customFormat="1" x14ac:dyDescent="0.2">
      <c r="D157"/>
      <c r="E157"/>
      <c r="F157"/>
      <c r="G157"/>
      <c r="H157"/>
    </row>
    <row r="158" spans="4:8" s="41" customFormat="1" x14ac:dyDescent="0.2">
      <c r="D158"/>
      <c r="E158"/>
      <c r="F158"/>
      <c r="G158"/>
      <c r="H158"/>
    </row>
    <row r="159" spans="4:8" s="41" customFormat="1" x14ac:dyDescent="0.2">
      <c r="D159"/>
      <c r="E159"/>
      <c r="F159"/>
      <c r="G159"/>
      <c r="H159"/>
    </row>
    <row r="160" spans="4:8" s="41" customFormat="1" x14ac:dyDescent="0.2">
      <c r="D160"/>
      <c r="E160"/>
      <c r="F160"/>
      <c r="G160"/>
      <c r="H160"/>
    </row>
    <row r="161" spans="4:8" s="41" customFormat="1" x14ac:dyDescent="0.2">
      <c r="D161"/>
      <c r="E161"/>
      <c r="F161"/>
      <c r="G161"/>
      <c r="H161"/>
    </row>
    <row r="162" spans="4:8" s="41" customFormat="1" x14ac:dyDescent="0.2">
      <c r="D162"/>
      <c r="E162"/>
      <c r="F162"/>
      <c r="G162"/>
      <c r="H162"/>
    </row>
    <row r="163" spans="4:8" s="41" customFormat="1" x14ac:dyDescent="0.2">
      <c r="D163"/>
      <c r="E163"/>
      <c r="F163"/>
      <c r="G163"/>
      <c r="H163"/>
    </row>
    <row r="164" spans="4:8" s="41" customFormat="1" x14ac:dyDescent="0.2">
      <c r="D164"/>
      <c r="E164"/>
      <c r="F164"/>
      <c r="G164"/>
      <c r="H164"/>
    </row>
    <row r="165" spans="4:8" s="41" customFormat="1" x14ac:dyDescent="0.2">
      <c r="D165"/>
      <c r="E165"/>
      <c r="F165"/>
      <c r="G165"/>
      <c r="H165"/>
    </row>
    <row r="166" spans="4:8" s="41" customFormat="1" x14ac:dyDescent="0.2">
      <c r="D166"/>
      <c r="E166"/>
      <c r="F166"/>
      <c r="G166"/>
      <c r="H166"/>
    </row>
    <row r="167" spans="4:8" s="41" customFormat="1" x14ac:dyDescent="0.2">
      <c r="D167"/>
      <c r="E167"/>
      <c r="F167"/>
      <c r="G167"/>
      <c r="H167"/>
    </row>
    <row r="168" spans="4:8" s="41" customFormat="1" x14ac:dyDescent="0.2">
      <c r="D168"/>
      <c r="E168"/>
      <c r="F168"/>
      <c r="G168"/>
      <c r="H168"/>
    </row>
    <row r="169" spans="4:8" s="41" customFormat="1" x14ac:dyDescent="0.2">
      <c r="D169"/>
      <c r="E169"/>
      <c r="F169"/>
      <c r="G169"/>
      <c r="H169"/>
    </row>
    <row r="170" spans="4:8" s="41" customFormat="1" x14ac:dyDescent="0.2"/>
    <row r="171" spans="4:8" s="41" customFormat="1" x14ac:dyDescent="0.2"/>
    <row r="172" spans="4:8" s="41" customFormat="1" x14ac:dyDescent="0.2"/>
    <row r="173" spans="4:8" s="41" customFormat="1" x14ac:dyDescent="0.2"/>
    <row r="174" spans="4:8" s="41" customFormat="1" x14ac:dyDescent="0.2"/>
    <row r="175" spans="4:8" s="41" customFormat="1" x14ac:dyDescent="0.2"/>
    <row r="176" spans="4:8" s="41" customFormat="1" x14ac:dyDescent="0.2"/>
    <row r="177" s="41" customFormat="1" x14ac:dyDescent="0.2"/>
    <row r="178" s="41" customFormat="1" x14ac:dyDescent="0.2"/>
    <row r="179" s="41" customFormat="1" x14ac:dyDescent="0.2"/>
    <row r="180" s="41" customFormat="1" x14ac:dyDescent="0.2"/>
    <row r="181" s="41" customFormat="1" x14ac:dyDescent="0.2"/>
    <row r="182" s="41" customFormat="1" x14ac:dyDescent="0.2"/>
    <row r="183" s="41" customFormat="1" x14ac:dyDescent="0.2"/>
    <row r="184" s="41" customFormat="1" x14ac:dyDescent="0.2"/>
    <row r="185" s="41" customFormat="1" x14ac:dyDescent="0.2"/>
    <row r="186" s="41" customFormat="1" x14ac:dyDescent="0.2"/>
    <row r="187" s="41" customFormat="1" x14ac:dyDescent="0.2"/>
    <row r="188" s="41" customFormat="1" x14ac:dyDescent="0.2"/>
    <row r="189" s="41" customFormat="1" x14ac:dyDescent="0.2"/>
    <row r="190" s="41" customFormat="1" x14ac:dyDescent="0.2"/>
    <row r="191" s="41" customFormat="1" x14ac:dyDescent="0.2"/>
    <row r="192" s="41" customFormat="1" x14ac:dyDescent="0.2"/>
    <row r="193" s="41" customFormat="1" x14ac:dyDescent="0.2"/>
    <row r="194" s="41" customFormat="1" x14ac:dyDescent="0.2"/>
    <row r="195" s="41" customFormat="1" x14ac:dyDescent="0.2"/>
    <row r="196" s="41" customFormat="1" x14ac:dyDescent="0.2"/>
    <row r="197" s="41" customFormat="1" x14ac:dyDescent="0.2"/>
    <row r="198" s="41" customFormat="1" x14ac:dyDescent="0.2"/>
    <row r="199" s="41" customFormat="1" x14ac:dyDescent="0.2"/>
    <row r="200" s="41" customFormat="1" x14ac:dyDescent="0.2"/>
    <row r="201" s="41" customFormat="1" x14ac:dyDescent="0.2"/>
    <row r="202" s="41" customFormat="1" x14ac:dyDescent="0.2"/>
    <row r="203" s="41" customFormat="1" x14ac:dyDescent="0.2"/>
    <row r="204" s="41" customFormat="1" x14ac:dyDescent="0.2"/>
    <row r="205" s="41" customFormat="1" x14ac:dyDescent="0.2"/>
    <row r="206" s="41" customFormat="1" x14ac:dyDescent="0.2"/>
    <row r="207" s="41" customFormat="1" x14ac:dyDescent="0.2"/>
    <row r="208" s="41" customFormat="1" x14ac:dyDescent="0.2"/>
    <row r="209" s="41" customFormat="1" x14ac:dyDescent="0.2"/>
    <row r="210" s="41" customFormat="1" x14ac:dyDescent="0.2"/>
    <row r="211" s="41" customFormat="1" x14ac:dyDescent="0.2"/>
    <row r="212" s="41" customFormat="1" x14ac:dyDescent="0.2"/>
    <row r="213" s="41" customFormat="1" x14ac:dyDescent="0.2"/>
    <row r="214" s="41" customFormat="1" x14ac:dyDescent="0.2"/>
    <row r="215" s="41" customFormat="1" x14ac:dyDescent="0.2"/>
    <row r="216" s="41" customFormat="1" x14ac:dyDescent="0.2"/>
    <row r="217" s="41" customFormat="1" x14ac:dyDescent="0.2"/>
    <row r="218" s="41" customFormat="1" x14ac:dyDescent="0.2"/>
    <row r="219" s="41" customFormat="1" x14ac:dyDescent="0.2"/>
    <row r="220" s="41" customFormat="1" x14ac:dyDescent="0.2"/>
    <row r="221" s="41" customFormat="1" x14ac:dyDescent="0.2"/>
    <row r="222" s="41" customFormat="1" x14ac:dyDescent="0.2"/>
    <row r="223" s="41" customFormat="1" x14ac:dyDescent="0.2"/>
    <row r="224" s="41" customFormat="1" x14ac:dyDescent="0.2"/>
    <row r="225" s="41" customFormat="1" x14ac:dyDescent="0.2"/>
    <row r="226" s="41" customFormat="1" x14ac:dyDescent="0.2"/>
    <row r="227" s="41" customFormat="1" x14ac:dyDescent="0.2"/>
    <row r="228" s="41" customFormat="1" x14ac:dyDescent="0.2"/>
    <row r="229" s="41" customFormat="1" x14ac:dyDescent="0.2"/>
    <row r="230" s="41" customFormat="1" x14ac:dyDescent="0.2"/>
    <row r="231" s="41" customFormat="1" x14ac:dyDescent="0.2"/>
    <row r="232" s="41" customFormat="1" x14ac:dyDescent="0.2"/>
    <row r="233" s="41" customFormat="1" x14ac:dyDescent="0.2"/>
    <row r="234" s="41" customFormat="1" x14ac:dyDescent="0.2"/>
    <row r="235" s="41" customFormat="1" x14ac:dyDescent="0.2"/>
    <row r="236" s="41" customFormat="1" x14ac:dyDescent="0.2"/>
    <row r="237" s="41" customFormat="1" x14ac:dyDescent="0.2"/>
    <row r="238" s="41" customFormat="1" x14ac:dyDescent="0.2"/>
    <row r="239" s="41" customFormat="1" x14ac:dyDescent="0.2"/>
    <row r="240" s="41" customFormat="1" x14ac:dyDescent="0.2"/>
    <row r="241" s="41" customFormat="1" x14ac:dyDescent="0.2"/>
    <row r="242" s="41" customFormat="1" x14ac:dyDescent="0.2"/>
    <row r="243" s="41" customFormat="1" x14ac:dyDescent="0.2"/>
    <row r="244" s="41" customFormat="1" x14ac:dyDescent="0.2"/>
    <row r="245" s="41" customFormat="1" x14ac:dyDescent="0.2"/>
    <row r="246" s="41" customFormat="1" x14ac:dyDescent="0.2"/>
    <row r="247" s="41" customFormat="1" x14ac:dyDescent="0.2"/>
    <row r="248" s="41" customFormat="1" x14ac:dyDescent="0.2"/>
    <row r="249" s="41" customFormat="1" x14ac:dyDescent="0.2"/>
    <row r="250" s="41" customFormat="1" x14ac:dyDescent="0.2"/>
    <row r="251" s="41" customFormat="1" x14ac:dyDescent="0.2"/>
    <row r="252" s="41" customFormat="1" x14ac:dyDescent="0.2"/>
    <row r="253" s="41" customFormat="1" x14ac:dyDescent="0.2"/>
    <row r="254" s="41" customFormat="1" x14ac:dyDescent="0.2"/>
    <row r="255" s="41" customFormat="1" x14ac:dyDescent="0.2"/>
    <row r="256" s="41" customFormat="1" x14ac:dyDescent="0.2"/>
    <row r="257" s="41" customFormat="1" x14ac:dyDescent="0.2"/>
    <row r="258" s="41" customFormat="1" x14ac:dyDescent="0.2"/>
    <row r="259" s="41" customFormat="1" x14ac:dyDescent="0.2"/>
    <row r="260" s="41" customFormat="1" x14ac:dyDescent="0.2"/>
    <row r="261" s="41" customFormat="1" x14ac:dyDescent="0.2"/>
    <row r="262" s="41" customFormat="1" x14ac:dyDescent="0.2"/>
    <row r="263" s="41" customFormat="1" x14ac:dyDescent="0.2"/>
    <row r="264" s="41" customFormat="1" x14ac:dyDescent="0.2"/>
    <row r="265" s="41" customFormat="1" x14ac:dyDescent="0.2"/>
    <row r="266" s="41" customFormat="1" x14ac:dyDescent="0.2"/>
    <row r="267" s="41" customFormat="1" x14ac:dyDescent="0.2"/>
    <row r="268" s="41" customFormat="1" x14ac:dyDescent="0.2"/>
    <row r="269" s="41" customFormat="1" x14ac:dyDescent="0.2"/>
    <row r="270" s="41" customFormat="1" x14ac:dyDescent="0.2"/>
    <row r="271" s="41" customFormat="1" x14ac:dyDescent="0.2"/>
    <row r="272" s="41" customFormat="1" x14ac:dyDescent="0.2"/>
    <row r="273" s="41" customFormat="1" x14ac:dyDescent="0.2"/>
    <row r="274" s="41" customFormat="1" x14ac:dyDescent="0.2"/>
    <row r="275" s="41" customFormat="1" x14ac:dyDescent="0.2"/>
    <row r="276" s="41" customFormat="1" x14ac:dyDescent="0.2"/>
    <row r="277" s="41" customFormat="1" x14ac:dyDescent="0.2"/>
    <row r="278" s="41" customFormat="1" x14ac:dyDescent="0.2"/>
    <row r="279" s="41" customFormat="1" x14ac:dyDescent="0.2"/>
    <row r="280" s="41" customFormat="1" x14ac:dyDescent="0.2"/>
    <row r="281" s="41" customFormat="1" x14ac:dyDescent="0.2"/>
    <row r="282" s="41" customFormat="1" x14ac:dyDescent="0.2"/>
    <row r="283" s="41" customFormat="1" x14ac:dyDescent="0.2"/>
    <row r="284" s="41" customFormat="1" x14ac:dyDescent="0.2"/>
    <row r="285" s="41" customFormat="1" x14ac:dyDescent="0.2"/>
    <row r="286" s="41" customFormat="1" x14ac:dyDescent="0.2"/>
    <row r="287" s="41" customFormat="1" x14ac:dyDescent="0.2"/>
    <row r="288" s="41" customFormat="1" x14ac:dyDescent="0.2"/>
    <row r="289" s="41" customFormat="1" x14ac:dyDescent="0.2"/>
    <row r="290" s="41" customFormat="1" x14ac:dyDescent="0.2"/>
    <row r="291" s="41" customFormat="1" x14ac:dyDescent="0.2"/>
    <row r="292" s="41" customFormat="1" x14ac:dyDescent="0.2"/>
    <row r="293" s="41" customFormat="1" x14ac:dyDescent="0.2"/>
    <row r="294" s="41" customFormat="1" x14ac:dyDescent="0.2"/>
    <row r="295" s="41" customFormat="1" x14ac:dyDescent="0.2"/>
    <row r="296" s="41" customFormat="1" x14ac:dyDescent="0.2"/>
    <row r="297" s="41" customFormat="1" x14ac:dyDescent="0.2"/>
    <row r="298" s="41" customFormat="1" x14ac:dyDescent="0.2"/>
    <row r="299" s="41" customFormat="1" x14ac:dyDescent="0.2"/>
    <row r="300" s="41" customFormat="1" x14ac:dyDescent="0.2"/>
    <row r="301" s="41" customFormat="1" x14ac:dyDescent="0.2"/>
    <row r="302" s="41" customFormat="1" x14ac:dyDescent="0.2"/>
    <row r="303" s="41" customFormat="1" x14ac:dyDescent="0.2"/>
    <row r="304" s="41" customFormat="1" x14ac:dyDescent="0.2"/>
    <row r="305" s="41" customFormat="1" x14ac:dyDescent="0.2"/>
    <row r="306" s="41" customFormat="1" x14ac:dyDescent="0.2"/>
    <row r="307" s="41" customFormat="1" x14ac:dyDescent="0.2"/>
    <row r="308" s="41" customFormat="1" x14ac:dyDescent="0.2"/>
    <row r="309" s="41" customFormat="1" x14ac:dyDescent="0.2"/>
    <row r="310" s="41" customFormat="1" x14ac:dyDescent="0.2"/>
    <row r="311" s="41" customFormat="1" x14ac:dyDescent="0.2"/>
    <row r="312" s="41" customFormat="1" x14ac:dyDescent="0.2"/>
    <row r="313" s="41" customFormat="1" x14ac:dyDescent="0.2"/>
    <row r="314" s="41" customFormat="1" x14ac:dyDescent="0.2"/>
    <row r="315" s="41" customFormat="1" x14ac:dyDescent="0.2"/>
    <row r="316" s="41" customFormat="1" x14ac:dyDescent="0.2"/>
    <row r="317" s="41" customFormat="1" x14ac:dyDescent="0.2"/>
    <row r="318" s="41" customFormat="1" x14ac:dyDescent="0.2"/>
    <row r="319" s="41" customFormat="1" x14ac:dyDescent="0.2"/>
    <row r="320" s="41" customFormat="1" x14ac:dyDescent="0.2"/>
    <row r="321" s="41" customFormat="1" x14ac:dyDescent="0.2"/>
    <row r="322" s="41" customFormat="1" x14ac:dyDescent="0.2"/>
    <row r="323" s="41" customFormat="1" x14ac:dyDescent="0.2"/>
    <row r="324" s="41" customFormat="1" x14ac:dyDescent="0.2"/>
    <row r="325" s="41" customFormat="1" x14ac:dyDescent="0.2"/>
    <row r="326" s="41" customFormat="1" x14ac:dyDescent="0.2"/>
    <row r="327" s="41" customFormat="1" x14ac:dyDescent="0.2"/>
    <row r="328" s="41" customFormat="1" x14ac:dyDescent="0.2"/>
    <row r="329" s="41" customFormat="1" x14ac:dyDescent="0.2"/>
    <row r="330" s="41" customFormat="1" x14ac:dyDescent="0.2"/>
    <row r="331" s="41" customFormat="1" x14ac:dyDescent="0.2"/>
  </sheetData>
  <conditionalFormatting pivot="1" sqref="E10:E26 E28:E59">
    <cfRule type="dataBar" priority="11">
      <dataBar>
        <cfvo type="min"/>
        <cfvo type="max"/>
        <color rgb="FF7030A0"/>
      </dataBar>
      <extLst>
        <ext xmlns:x14="http://schemas.microsoft.com/office/spreadsheetml/2009/9/main" uri="{B025F937-C7B1-47D3-B67F-A62EFF666E3E}">
          <x14:id>{A6D66DAE-53BD-4C1F-8B50-CA6E47306271}</x14:id>
        </ext>
      </extLst>
    </cfRule>
  </conditionalFormatting>
  <conditionalFormatting pivot="1" sqref="F10:F26 F28:F59">
    <cfRule type="dataBar" priority="20">
      <dataBar>
        <cfvo type="min"/>
        <cfvo type="max"/>
        <color rgb="FFFFC000"/>
      </dataBar>
      <extLst>
        <ext xmlns:x14="http://schemas.microsoft.com/office/spreadsheetml/2009/9/main" uri="{B025F937-C7B1-47D3-B67F-A62EFF666E3E}">
          <x14:id>{36516EEE-EE84-4B3C-9BA9-7347FD97C93E}</x14:id>
        </ext>
      </extLst>
    </cfRule>
  </conditionalFormatting>
  <conditionalFormatting pivot="1" sqref="F10:F26 F28:F59">
    <cfRule type="dataBar" priority="10">
      <dataBar>
        <cfvo type="min"/>
        <cfvo type="max"/>
        <color rgb="FFFFB628"/>
      </dataBar>
      <extLst>
        <ext xmlns:x14="http://schemas.microsoft.com/office/spreadsheetml/2009/9/main" uri="{B025F937-C7B1-47D3-B67F-A62EFF666E3E}">
          <x14:id>{315FC340-4C16-48F8-8CC5-0E8D2590A73D}</x14:id>
        </ext>
      </extLst>
    </cfRule>
  </conditionalFormatting>
  <conditionalFormatting pivot="1" sqref="E10">
    <cfRule type="dataBar" priority="12">
      <dataBar>
        <cfvo type="min"/>
        <cfvo type="max"/>
        <color rgb="FFFFB628"/>
      </dataBar>
      <extLst>
        <ext xmlns:x14="http://schemas.microsoft.com/office/spreadsheetml/2009/9/main" uri="{B025F937-C7B1-47D3-B67F-A62EFF666E3E}">
          <x14:id>{CA0465B3-E671-4003-9F6D-8AD13ECA9126}</x14:id>
        </ext>
      </extLst>
    </cfRule>
  </conditionalFormatting>
  <conditionalFormatting pivot="1" sqref="H10:H26 H28:H59">
    <cfRule type="dataBar" priority="7">
      <dataBar>
        <cfvo type="min"/>
        <cfvo type="max"/>
        <color rgb="FF7030A0"/>
      </dataBar>
      <extLst>
        <ext xmlns:x14="http://schemas.microsoft.com/office/spreadsheetml/2009/9/main" uri="{B025F937-C7B1-47D3-B67F-A62EFF666E3E}">
          <x14:id>{6E3D1EFC-F097-4BF5-B340-5449ADF611E6}</x14:id>
        </ext>
      </extLst>
    </cfRule>
  </conditionalFormatting>
  <conditionalFormatting pivot="1" sqref="H10:H26 H28:H59">
    <cfRule type="dataBar" priority="5">
      <dataBar>
        <cfvo type="min"/>
        <cfvo type="max"/>
        <color rgb="FF008AEF"/>
      </dataBar>
      <extLst>
        <ext xmlns:x14="http://schemas.microsoft.com/office/spreadsheetml/2009/9/main" uri="{B025F937-C7B1-47D3-B67F-A62EFF666E3E}">
          <x14:id>{4FB5B93C-3C1C-4AAA-9984-EE75EA30B8ED}</x14:id>
        </ext>
      </extLst>
    </cfRule>
  </conditionalFormatting>
  <conditionalFormatting pivot="1" sqref="H10:H26 H28:H59">
    <cfRule type="dataBar" priority="2">
      <dataBar>
        <cfvo type="min"/>
        <cfvo type="max"/>
        <color rgb="FFFFB628"/>
      </dataBar>
      <extLst>
        <ext xmlns:x14="http://schemas.microsoft.com/office/spreadsheetml/2009/9/main" uri="{B025F937-C7B1-47D3-B67F-A62EFF666E3E}">
          <x14:id>{9B8443E9-6CB4-45C9-A15C-9C97E950CB0D}</x14:id>
        </ext>
      </extLst>
    </cfRule>
  </conditionalFormatting>
  <conditionalFormatting pivot="1" sqref="G10:G59">
    <cfRule type="dataBar" priority="1">
      <dataBar>
        <cfvo type="min"/>
        <cfvo type="max"/>
        <color rgb="FF7030A0"/>
      </dataBar>
      <extLst>
        <ext xmlns:x14="http://schemas.microsoft.com/office/spreadsheetml/2009/9/main" uri="{B025F937-C7B1-47D3-B67F-A62EFF666E3E}">
          <x14:id>{4E39CE91-F0C2-4949-8A7C-033DBB467F79}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6D66DAE-53BD-4C1F-8B50-CA6E47306271}">
            <x14:dataBar minLength="0" maxLength="100">
              <x14:cfvo type="autoMin"/>
              <x14:cfvo type="autoMax"/>
              <x14:negativeFillColor rgb="FFFF0000"/>
              <x14:axisColor rgb="FF000000"/>
            </x14:dataBar>
          </x14:cfRule>
          <xm:sqref>E10:E26 E28:E59</xm:sqref>
        </x14:conditionalFormatting>
        <x14:conditionalFormatting xmlns:xm="http://schemas.microsoft.com/office/excel/2006/main" pivot="1">
          <x14:cfRule type="dataBar" id="{36516EEE-EE84-4B3C-9BA9-7347FD97C93E}">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315FC340-4C16-48F8-8CC5-0E8D2590A73D}">
            <x14:dataBar minLength="0" maxLength="100">
              <x14:cfvo type="autoMin"/>
              <x14:cfvo type="autoMax"/>
              <x14:negativeFillColor rgb="FFFF0000"/>
              <x14:axisColor rgb="FF000000"/>
            </x14:dataBar>
          </x14:cfRule>
          <xm:sqref>F10:F26 F28:F59</xm:sqref>
        </x14:conditionalFormatting>
        <x14:conditionalFormatting xmlns:xm="http://schemas.microsoft.com/office/excel/2006/main" pivot="1">
          <x14:cfRule type="dataBar" id="{CA0465B3-E671-4003-9F6D-8AD13ECA9126}">
            <x14:dataBar minLength="0" maxLength="100">
              <x14:cfvo type="autoMin"/>
              <x14:cfvo type="autoMax"/>
              <x14:negativeFillColor rgb="FFFF0000"/>
              <x14:axisColor rgb="FF000000"/>
            </x14:dataBar>
          </x14:cfRule>
          <xm:sqref>E10</xm:sqref>
        </x14:conditionalFormatting>
        <x14:conditionalFormatting xmlns:xm="http://schemas.microsoft.com/office/excel/2006/main" pivot="1">
          <x14:cfRule type="dataBar" id="{6E3D1EFC-F097-4BF5-B340-5449ADF611E6}">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FB5B93C-3C1C-4AAA-9984-EE75EA30B8E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9B8443E9-6CB4-45C9-A15C-9C97E950CB0D}">
            <x14:dataBar minLength="0" maxLength="100">
              <x14:cfvo type="autoMin"/>
              <x14:cfvo type="autoMax"/>
              <x14:negativeFillColor rgb="FFFF0000"/>
              <x14:axisColor rgb="FF000000"/>
            </x14:dataBar>
          </x14:cfRule>
          <xm:sqref>H10:H26 H28:H59</xm:sqref>
        </x14:conditionalFormatting>
        <x14:conditionalFormatting xmlns:xm="http://schemas.microsoft.com/office/excel/2006/main" pivot="1">
          <x14:cfRule type="dataBar" id="{4E39CE91-F0C2-4949-8A7C-033DBB467F79}">
            <x14:dataBar minLength="0" maxLength="100">
              <x14:cfvo type="autoMin"/>
              <x14:cfvo type="autoMax"/>
              <x14:negativeFillColor rgb="FFFF0000"/>
              <x14:axisColor rgb="FF000000"/>
            </x14:dataBar>
          </x14:cfRule>
          <xm:sqref>G10:G59</xm:sqref>
        </x14:conditionalFormatting>
        <x14:conditionalFormatting xmlns:xm="http://schemas.microsoft.com/office/excel/2006/main">
          <x14:cfRule type="expression" priority="8" id="{CEEBAEF0-DC78-43B3-9DCB-5821CD94074A}">
            <xm:f>$D10=Analysis!$A$15</xm:f>
            <x14:dxf>
              <border>
                <top style="thin">
                  <color rgb="FF7030A0"/>
                </top>
                <bottom style="thin">
                  <color rgb="FF7030A0"/>
                </bottom>
                <vertical/>
                <horizontal/>
              </border>
            </x14:dxf>
          </x14:cfRule>
          <xm:sqref>D10:D59</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272F8-6E48-420E-8532-987F168261A6}">
  <dimension ref="A3:D11"/>
  <sheetViews>
    <sheetView showGridLines="0" tabSelected="1" workbookViewId="0">
      <selection activeCell="H19" sqref="H19"/>
    </sheetView>
  </sheetViews>
  <sheetFormatPr baseColWidth="10" defaultColWidth="8.83203125" defaultRowHeight="15" x14ac:dyDescent="0.2"/>
  <cols>
    <col min="2" max="2" width="8.5" bestFit="1" customWidth="1"/>
  </cols>
  <sheetData>
    <row r="3" spans="1:4" x14ac:dyDescent="0.2">
      <c r="A3" t="s">
        <v>2803</v>
      </c>
      <c r="B3" t="s">
        <v>2817</v>
      </c>
      <c r="C3">
        <f>MAX(B4:B7)*1.3</f>
        <v>1101.1000000000001</v>
      </c>
      <c r="D3" t="s">
        <v>2818</v>
      </c>
    </row>
    <row r="4" spans="1:4" x14ac:dyDescent="0.2">
      <c r="A4" t="s">
        <v>2806</v>
      </c>
      <c r="B4">
        <v>847</v>
      </c>
      <c r="C4">
        <f>$C$3-B4</f>
        <v>254.10000000000014</v>
      </c>
    </row>
    <row r="5" spans="1:4" x14ac:dyDescent="0.2">
      <c r="A5" t="s">
        <v>2804</v>
      </c>
      <c r="B5">
        <v>513</v>
      </c>
      <c r="C5">
        <f t="shared" ref="C5:C7" si="0">$C$3-B5</f>
        <v>588.10000000000014</v>
      </c>
    </row>
    <row r="6" spans="1:4" x14ac:dyDescent="0.2">
      <c r="A6" t="s">
        <v>2807</v>
      </c>
      <c r="B6">
        <v>406</v>
      </c>
      <c r="C6">
        <f t="shared" si="0"/>
        <v>695.10000000000014</v>
      </c>
    </row>
    <row r="7" spans="1:4" x14ac:dyDescent="0.2">
      <c r="A7" t="s">
        <v>2805</v>
      </c>
      <c r="B7">
        <v>314</v>
      </c>
      <c r="C7">
        <f t="shared" si="0"/>
        <v>787.10000000000014</v>
      </c>
    </row>
    <row r="11" spans="1:4" x14ac:dyDescent="0.2">
      <c r="A11" t="s">
        <v>2819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3543-0250-47FF-B13E-7CFEE57F58BD}">
  <dimension ref="A3:B7"/>
  <sheetViews>
    <sheetView workbookViewId="0">
      <selection activeCell="Q8" sqref="Q8"/>
    </sheetView>
  </sheetViews>
  <sheetFormatPr baseColWidth="10" defaultColWidth="8.83203125" defaultRowHeight="15" x14ac:dyDescent="0.2"/>
  <cols>
    <col min="1" max="1" width="9.6640625" bestFit="1" customWidth="1"/>
    <col min="2" max="2" width="27" bestFit="1" customWidth="1"/>
    <col min="3" max="3" width="10" bestFit="1" customWidth="1"/>
    <col min="4" max="4" width="6.33203125" bestFit="1" customWidth="1"/>
    <col min="5" max="5" width="5.6640625" bestFit="1" customWidth="1"/>
  </cols>
  <sheetData>
    <row r="3" spans="1:2" x14ac:dyDescent="0.2">
      <c r="A3" s="16" t="s">
        <v>2803</v>
      </c>
      <c r="B3" t="s">
        <v>2820</v>
      </c>
    </row>
    <row r="4" spans="1:2" x14ac:dyDescent="0.2">
      <c r="A4" t="s">
        <v>2804</v>
      </c>
      <c r="B4">
        <v>513</v>
      </c>
    </row>
    <row r="5" spans="1:2" x14ac:dyDescent="0.2">
      <c r="A5" t="s">
        <v>2805</v>
      </c>
      <c r="B5">
        <v>314</v>
      </c>
    </row>
    <row r="6" spans="1:2" x14ac:dyDescent="0.2">
      <c r="A6" t="s">
        <v>2806</v>
      </c>
      <c r="B6">
        <v>847</v>
      </c>
    </row>
    <row r="7" spans="1:2" x14ac:dyDescent="0.2">
      <c r="A7" t="s">
        <v>2807</v>
      </c>
      <c r="B7">
        <v>406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0C4A-4E5C-41F3-BE42-2813EA44E79C}">
  <dimension ref="A1:BP65"/>
  <sheetViews>
    <sheetView showGridLines="0" topLeftCell="AV1" workbookViewId="0">
      <selection activeCell="C30" sqref="C30"/>
    </sheetView>
  </sheetViews>
  <sheetFormatPr baseColWidth="10" defaultColWidth="8.83203125" defaultRowHeight="15" x14ac:dyDescent="0.2"/>
  <cols>
    <col min="1" max="1" width="18.6640625" bestFit="1" customWidth="1"/>
    <col min="2" max="2" width="9" bestFit="1" customWidth="1"/>
    <col min="3" max="3" width="47" bestFit="1" customWidth="1"/>
    <col min="4" max="4" width="18.6640625" bestFit="1" customWidth="1"/>
    <col min="5" max="5" width="46.33203125" bestFit="1" customWidth="1"/>
    <col min="6" max="6" width="18.83203125" bestFit="1" customWidth="1"/>
    <col min="8" max="8" width="14.33203125" style="17" bestFit="1" customWidth="1"/>
    <col min="9" max="14" width="14.33203125" style="17" customWidth="1"/>
    <col min="15" max="15" width="19.1640625" customWidth="1"/>
    <col min="16" max="16" width="15.6640625" style="53" customWidth="1"/>
    <col min="18" max="18" width="18.6640625" bestFit="1" customWidth="1"/>
    <col min="19" max="19" width="46.33203125" bestFit="1" customWidth="1"/>
    <col min="22" max="22" width="18.6640625" bestFit="1" customWidth="1"/>
    <col min="23" max="23" width="22.33203125" bestFit="1" customWidth="1"/>
    <col min="24" max="24" width="19.5" bestFit="1" customWidth="1"/>
    <col min="25" max="25" width="16" bestFit="1" customWidth="1"/>
    <col min="26" max="26" width="12.1640625" customWidth="1"/>
    <col min="28" max="28" width="13.5" bestFit="1" customWidth="1"/>
    <col min="29" max="29" width="46.33203125" bestFit="1" customWidth="1"/>
    <col min="31" max="31" width="14.6640625" bestFit="1" customWidth="1"/>
    <col min="33" max="33" width="14.33203125" bestFit="1" customWidth="1"/>
    <col min="35" max="35" width="46.33203125" bestFit="1" customWidth="1"/>
    <col min="36" max="36" width="16.83203125" bestFit="1" customWidth="1"/>
    <col min="37" max="37" width="7.83203125" bestFit="1" customWidth="1"/>
    <col min="38" max="38" width="7" bestFit="1" customWidth="1"/>
    <col min="39" max="39" width="11.33203125" bestFit="1" customWidth="1"/>
    <col min="41" max="41" width="54.6640625" bestFit="1" customWidth="1"/>
    <col min="42" max="42" width="16.83203125" bestFit="1" customWidth="1"/>
    <col min="43" max="43" width="11.33203125" bestFit="1" customWidth="1"/>
    <col min="44" max="44" width="7" bestFit="1" customWidth="1"/>
    <col min="45" max="45" width="11.33203125" bestFit="1" customWidth="1"/>
    <col min="48" max="48" width="15.33203125" bestFit="1" customWidth="1"/>
    <col min="49" max="49" width="45.5" bestFit="1" customWidth="1"/>
    <col min="50" max="50" width="3" bestFit="1" customWidth="1"/>
    <col min="51" max="57" width="4" bestFit="1" customWidth="1"/>
    <col min="58" max="58" width="18.6640625" bestFit="1" customWidth="1"/>
    <col min="59" max="59" width="22.33203125" bestFit="1" customWidth="1"/>
    <col min="60" max="60" width="19.5" bestFit="1" customWidth="1"/>
    <col min="61" max="61" width="16" bestFit="1" customWidth="1"/>
    <col min="62" max="62" width="9.6640625" bestFit="1" customWidth="1"/>
    <col min="63" max="65" width="4" bestFit="1" customWidth="1"/>
    <col min="66" max="66" width="18.6640625" bestFit="1" customWidth="1"/>
    <col min="67" max="67" width="27" bestFit="1" customWidth="1"/>
    <col min="68" max="68" width="22.6640625" bestFit="1" customWidth="1"/>
    <col min="69" max="173" width="4" bestFit="1" customWidth="1"/>
    <col min="174" max="174" width="11.33203125" bestFit="1" customWidth="1"/>
  </cols>
  <sheetData>
    <row r="1" spans="1:68" x14ac:dyDescent="0.2">
      <c r="A1" s="16" t="s">
        <v>19</v>
      </c>
      <c r="B1" t="s">
        <v>2797</v>
      </c>
      <c r="R1" s="16" t="s">
        <v>1</v>
      </c>
      <c r="S1" t="s">
        <v>2797</v>
      </c>
    </row>
    <row r="2" spans="1:68" x14ac:dyDescent="0.2">
      <c r="W2" t="s">
        <v>2808</v>
      </c>
      <c r="AO2" s="16" t="s">
        <v>1</v>
      </c>
      <c r="AP2" t="s">
        <v>1575</v>
      </c>
    </row>
    <row r="3" spans="1:68" x14ac:dyDescent="0.2">
      <c r="A3" s="16" t="s">
        <v>2785</v>
      </c>
      <c r="D3" s="16" t="s">
        <v>2752</v>
      </c>
      <c r="E3" t="s">
        <v>2793</v>
      </c>
      <c r="R3" s="16" t="s">
        <v>2752</v>
      </c>
      <c r="S3" t="s">
        <v>2793</v>
      </c>
      <c r="V3" t="s">
        <v>2755</v>
      </c>
      <c r="W3" t="s">
        <v>2788</v>
      </c>
      <c r="X3" s="17" t="s">
        <v>2795</v>
      </c>
      <c r="Y3" s="52" t="s">
        <v>2794</v>
      </c>
      <c r="Z3" t="s">
        <v>2803</v>
      </c>
      <c r="AF3" t="s">
        <v>2810</v>
      </c>
      <c r="AV3" s="16" t="s">
        <v>2752</v>
      </c>
      <c r="AW3" t="s">
        <v>2784</v>
      </c>
      <c r="BF3" t="s">
        <v>2755</v>
      </c>
      <c r="BG3" t="s">
        <v>2788</v>
      </c>
      <c r="BH3" s="17" t="s">
        <v>2795</v>
      </c>
      <c r="BI3" s="52" t="s">
        <v>2794</v>
      </c>
      <c r="BJ3" t="s">
        <v>2803</v>
      </c>
      <c r="BN3" s="16" t="s">
        <v>2752</v>
      </c>
      <c r="BO3" t="s">
        <v>2820</v>
      </c>
      <c r="BP3" t="s">
        <v>2821</v>
      </c>
    </row>
    <row r="4" spans="1:68" x14ac:dyDescent="0.2">
      <c r="A4" s="1" t="s">
        <v>2783</v>
      </c>
      <c r="B4" s="18">
        <v>120</v>
      </c>
      <c r="D4" s="1" t="s">
        <v>2317</v>
      </c>
      <c r="E4" s="18">
        <v>206</v>
      </c>
      <c r="F4" t="str" cm="1">
        <f t="array" ref="F4:G53">D4:E53</f>
        <v>Texas</v>
      </c>
      <c r="G4">
        <v>206</v>
      </c>
      <c r="H4" s="17">
        <f>_xlfn.XLOOKUP(D4,'State Population (2026)'!B:B,'State Population (2026)'!C:C,0)</f>
        <v>31709821</v>
      </c>
      <c r="R4" s="1" t="s">
        <v>2317</v>
      </c>
      <c r="S4" s="18">
        <v>206</v>
      </c>
      <c r="V4" t="s">
        <v>2317</v>
      </c>
      <c r="W4">
        <v>206</v>
      </c>
      <c r="X4" s="17">
        <v>31709821</v>
      </c>
      <c r="Y4" s="56">
        <f>(Table2[[#This Row],[Dedicated Burn Beds]]/Table2[[#This Row],[Total population]])*100000</f>
        <v>0.64964100554210003</v>
      </c>
      <c r="Z4" t="str">
        <f>_xlfn.XLOOKUP(Table2[[#This Row],[State]],'[1]State Regions'!$A:$A,'[1]State Regions'!$B:$B)</f>
        <v>South</v>
      </c>
      <c r="AB4" s="16" t="s">
        <v>2752</v>
      </c>
      <c r="AC4" t="s">
        <v>2793</v>
      </c>
      <c r="AD4" t="s">
        <v>2803</v>
      </c>
      <c r="AE4" t="s">
        <v>2811</v>
      </c>
      <c r="AF4">
        <f>MAX(AE5:AE8)*1.3</f>
        <v>1101.1000000000001</v>
      </c>
      <c r="AG4" t="s">
        <v>2812</v>
      </c>
      <c r="AI4" s="16" t="s">
        <v>2793</v>
      </c>
      <c r="AJ4" s="16" t="s">
        <v>2813</v>
      </c>
      <c r="AP4" s="16" t="s">
        <v>2813</v>
      </c>
      <c r="AV4" s="1" t="s">
        <v>2807</v>
      </c>
      <c r="AW4" s="18">
        <v>50886</v>
      </c>
      <c r="BF4" t="s">
        <v>2317</v>
      </c>
      <c r="BG4">
        <v>206</v>
      </c>
      <c r="BH4" s="17">
        <v>31709821</v>
      </c>
      <c r="BI4" s="56">
        <f>(Table24[[#This Row],[Dedicated Burn Beds]]/Table24[[#This Row],[Total population]])*100000</f>
        <v>0.64964100554210003</v>
      </c>
      <c r="BJ4" t="str">
        <f>_xlfn.XLOOKUP(Table24[[#This Row],[State]],'[1]State Regions'!$A:$A,'[1]State Regions'!$B:$B)</f>
        <v>South</v>
      </c>
      <c r="BN4" s="1" t="s">
        <v>146</v>
      </c>
      <c r="BO4">
        <v>140</v>
      </c>
      <c r="BP4" s="18">
        <v>39355309</v>
      </c>
    </row>
    <row r="5" spans="1:68" x14ac:dyDescent="0.2">
      <c r="A5" s="1" t="s">
        <v>2782</v>
      </c>
      <c r="B5" s="18">
        <v>89</v>
      </c>
      <c r="D5" s="1" t="s">
        <v>1730</v>
      </c>
      <c r="E5" s="18">
        <v>143</v>
      </c>
      <c r="F5" t="str">
        <v>New York</v>
      </c>
      <c r="G5">
        <v>143</v>
      </c>
      <c r="H5" s="17">
        <f>_xlfn.XLOOKUP(D5,'State Population (2026)'!B:B,'State Population (2026)'!C:C,0)</f>
        <v>20002427</v>
      </c>
      <c r="R5" s="1" t="s">
        <v>1730</v>
      </c>
      <c r="S5" s="18">
        <v>143</v>
      </c>
      <c r="V5" t="s">
        <v>1730</v>
      </c>
      <c r="W5">
        <v>143</v>
      </c>
      <c r="X5" s="17">
        <v>20002427</v>
      </c>
      <c r="Y5" s="56">
        <f>(Table2[[#This Row],[Dedicated Burn Beds]]/Table2[[#This Row],[Total population]])*100000</f>
        <v>0.71491324527768552</v>
      </c>
      <c r="Z5" t="str">
        <f>_xlfn.XLOOKUP(Table2[[#This Row],[State]],'[1]State Regions'!$A:$A,'[1]State Regions'!$B:$B)</f>
        <v>Northeast</v>
      </c>
      <c r="AB5" s="1" t="s">
        <v>2806</v>
      </c>
      <c r="AC5" s="18">
        <v>847</v>
      </c>
      <c r="AD5" t="str" cm="1">
        <f t="array" ref="AD5:AE8">AB5:AC8</f>
        <v>South</v>
      </c>
      <c r="AE5">
        <v>847</v>
      </c>
      <c r="AF5">
        <f>$AF$4-AE5</f>
        <v>254.10000000000014</v>
      </c>
      <c r="AG5" t="str">
        <f>AD5&amp;"("&amp;AE5&amp;")"</f>
        <v>South(847)</v>
      </c>
      <c r="AI5" s="16" t="s">
        <v>2752</v>
      </c>
      <c r="AJ5" t="s">
        <v>39</v>
      </c>
      <c r="AK5" t="s">
        <v>2798</v>
      </c>
      <c r="AL5" t="s">
        <v>28</v>
      </c>
      <c r="AM5" t="s">
        <v>2753</v>
      </c>
      <c r="AO5" s="16" t="s">
        <v>2752</v>
      </c>
      <c r="AP5" t="s">
        <v>2798</v>
      </c>
      <c r="AQ5" t="s">
        <v>2753</v>
      </c>
      <c r="AV5" s="54" t="s">
        <v>146</v>
      </c>
      <c r="AW5" s="18">
        <v>22552</v>
      </c>
      <c r="BF5" t="s">
        <v>1730</v>
      </c>
      <c r="BG5">
        <v>143</v>
      </c>
      <c r="BH5" s="17">
        <v>20002427</v>
      </c>
      <c r="BI5" s="56">
        <f>(Table24[[#This Row],[Dedicated Burn Beds]]/Table24[[#This Row],[Total population]])*100000</f>
        <v>0.71491324527768552</v>
      </c>
      <c r="BJ5" t="str">
        <f>_xlfn.XLOOKUP(Table24[[#This Row],[State]],'[1]State Regions'!$A:$A,'[1]State Regions'!$B:$B)</f>
        <v>Northeast</v>
      </c>
      <c r="BN5" s="1" t="s">
        <v>2317</v>
      </c>
      <c r="BO5">
        <v>206</v>
      </c>
      <c r="BP5" s="18">
        <v>31709821</v>
      </c>
    </row>
    <row r="6" spans="1:68" x14ac:dyDescent="0.2">
      <c r="A6" s="1" t="s">
        <v>2793</v>
      </c>
      <c r="B6" s="18">
        <v>2080</v>
      </c>
      <c r="D6" s="1" t="s">
        <v>146</v>
      </c>
      <c r="E6" s="18">
        <v>140</v>
      </c>
      <c r="F6" t="str">
        <v>California</v>
      </c>
      <c r="G6">
        <v>140</v>
      </c>
      <c r="H6" s="17">
        <f>_xlfn.XLOOKUP(D6,'State Population (2026)'!B:B,'State Population (2026)'!C:C,0)</f>
        <v>39355309</v>
      </c>
      <c r="R6" s="1" t="s">
        <v>146</v>
      </c>
      <c r="S6" s="18">
        <v>140</v>
      </c>
      <c r="V6" t="s">
        <v>146</v>
      </c>
      <c r="W6">
        <v>140</v>
      </c>
      <c r="X6" s="17">
        <v>39355309</v>
      </c>
      <c r="Y6" s="56">
        <f>(Table2[[#This Row],[Dedicated Burn Beds]]/Table2[[#This Row],[Total population]])*100000</f>
        <v>0.35573345390325867</v>
      </c>
      <c r="Z6" t="str">
        <f>_xlfn.XLOOKUP(Table2[[#This Row],[State]],'[1]State Regions'!$A:$A,'[1]State Regions'!$B:$B)</f>
        <v>West</v>
      </c>
      <c r="AB6" s="1" t="s">
        <v>2804</v>
      </c>
      <c r="AC6" s="18">
        <v>513</v>
      </c>
      <c r="AD6" t="str">
        <v>Midwest</v>
      </c>
      <c r="AE6">
        <v>513</v>
      </c>
      <c r="AF6">
        <f t="shared" ref="AF6:AF8" si="0">$AF$4-AE6</f>
        <v>588.10000000000014</v>
      </c>
      <c r="AG6" t="str">
        <f t="shared" ref="AG6:AG8" si="1">AD6&amp;"("&amp;AE6&amp;")"</f>
        <v>Midwest(513)</v>
      </c>
      <c r="AI6" s="1" t="s">
        <v>2806</v>
      </c>
      <c r="AJ6" s="18">
        <v>345</v>
      </c>
      <c r="AK6" s="18">
        <v>52</v>
      </c>
      <c r="AL6" s="18">
        <v>450</v>
      </c>
      <c r="AM6" s="18">
        <v>847</v>
      </c>
      <c r="AO6" s="1" t="s">
        <v>1574</v>
      </c>
      <c r="AP6" s="18"/>
      <c r="AQ6" s="18"/>
      <c r="AV6" s="54" t="s">
        <v>401</v>
      </c>
      <c r="AW6" s="18">
        <v>6332</v>
      </c>
      <c r="BF6" t="s">
        <v>146</v>
      </c>
      <c r="BG6">
        <v>140</v>
      </c>
      <c r="BH6" s="17">
        <v>39355309</v>
      </c>
      <c r="BI6" s="56">
        <f>(Table24[[#This Row],[Dedicated Burn Beds]]/Table24[[#This Row],[Total population]])*100000</f>
        <v>0.35573345390325867</v>
      </c>
      <c r="BJ6" t="str">
        <f>_xlfn.XLOOKUP(Table24[[#This Row],[State]],'[1]State Regions'!$A:$A,'[1]State Regions'!$B:$B)</f>
        <v>West</v>
      </c>
      <c r="BN6" s="1" t="s">
        <v>562</v>
      </c>
      <c r="BO6">
        <v>85</v>
      </c>
      <c r="BP6" s="18">
        <v>23462518</v>
      </c>
    </row>
    <row r="7" spans="1:68" x14ac:dyDescent="0.2">
      <c r="A7" s="1" t="s">
        <v>2784</v>
      </c>
      <c r="B7" s="18">
        <v>288443</v>
      </c>
      <c r="D7" s="1" t="s">
        <v>722</v>
      </c>
      <c r="E7" s="18">
        <v>129</v>
      </c>
      <c r="F7" t="str">
        <v>Georgia</v>
      </c>
      <c r="G7">
        <v>129</v>
      </c>
      <c r="H7" s="17">
        <f>_xlfn.XLOOKUP(D7,'State Population (2026)'!B:B,'State Population (2026)'!C:C,0)</f>
        <v>11302748</v>
      </c>
      <c r="R7" s="1" t="s">
        <v>722</v>
      </c>
      <c r="S7" s="18">
        <v>129</v>
      </c>
      <c r="V7" t="s">
        <v>722</v>
      </c>
      <c r="W7">
        <v>129</v>
      </c>
      <c r="X7" s="17">
        <v>11302748</v>
      </c>
      <c r="Y7" s="56">
        <f>(Table2[[#This Row],[Dedicated Burn Beds]]/Table2[[#This Row],[Total population]])*100000</f>
        <v>1.1413153686165523</v>
      </c>
      <c r="Z7" t="str">
        <f>_xlfn.XLOOKUP(Table2[[#This Row],[State]],'[1]State Regions'!$A:$A,'[1]State Regions'!$B:$B)</f>
        <v>South</v>
      </c>
      <c r="AB7" s="1" t="s">
        <v>2807</v>
      </c>
      <c r="AC7" s="18">
        <v>406</v>
      </c>
      <c r="AD7" t="str">
        <v>West</v>
      </c>
      <c r="AE7">
        <v>406</v>
      </c>
      <c r="AF7">
        <f t="shared" si="0"/>
        <v>695.10000000000014</v>
      </c>
      <c r="AG7" t="str">
        <f t="shared" si="1"/>
        <v>West(406)</v>
      </c>
      <c r="AI7" s="1" t="s">
        <v>2804</v>
      </c>
      <c r="AJ7" s="18">
        <v>204</v>
      </c>
      <c r="AK7" s="18"/>
      <c r="AL7" s="18">
        <v>309</v>
      </c>
      <c r="AM7" s="18">
        <v>513</v>
      </c>
      <c r="AO7" s="54" t="s">
        <v>1576</v>
      </c>
      <c r="AP7" s="18"/>
      <c r="AQ7" s="18"/>
      <c r="AV7" s="54" t="s">
        <v>63</v>
      </c>
      <c r="AW7" s="18">
        <v>6110</v>
      </c>
      <c r="BF7" t="s">
        <v>722</v>
      </c>
      <c r="BG7">
        <v>129</v>
      </c>
      <c r="BH7" s="17">
        <v>11302748</v>
      </c>
      <c r="BI7" s="56">
        <f>(Table24[[#This Row],[Dedicated Burn Beds]]/Table24[[#This Row],[Total population]])*100000</f>
        <v>1.1413153686165523</v>
      </c>
      <c r="BJ7" t="str">
        <f>_xlfn.XLOOKUP(Table24[[#This Row],[State]],'[1]State Regions'!$A:$A,'[1]State Regions'!$B:$B)</f>
        <v>South</v>
      </c>
      <c r="BN7" s="1" t="s">
        <v>1730</v>
      </c>
      <c r="BO7">
        <v>143</v>
      </c>
      <c r="BP7" s="18">
        <v>20002427</v>
      </c>
    </row>
    <row r="8" spans="1:68" x14ac:dyDescent="0.2">
      <c r="D8" s="1" t="s">
        <v>1940</v>
      </c>
      <c r="E8" s="18">
        <v>94</v>
      </c>
      <c r="F8" t="str">
        <v>Ohio</v>
      </c>
      <c r="G8">
        <v>94</v>
      </c>
      <c r="H8" s="17">
        <f>_xlfn.XLOOKUP(D8,'State Population (2026)'!B:B,'State Population (2026)'!C:C,0)</f>
        <v>11900510</v>
      </c>
      <c r="R8" s="1" t="s">
        <v>1940</v>
      </c>
      <c r="S8" s="18">
        <v>94</v>
      </c>
      <c r="V8" t="s">
        <v>1940</v>
      </c>
      <c r="W8">
        <v>94</v>
      </c>
      <c r="X8" s="17">
        <v>11900510</v>
      </c>
      <c r="Y8" s="56">
        <f>(Table2[[#This Row],[Dedicated Burn Beds]]/Table2[[#This Row],[Total population]])*100000</f>
        <v>0.78988211429594191</v>
      </c>
      <c r="Z8" t="str">
        <f>_xlfn.XLOOKUP(Table2[[#This Row],[State]],'[1]State Regions'!$A:$A,'[1]State Regions'!$B:$B)</f>
        <v>Midwest</v>
      </c>
      <c r="AB8" s="1" t="s">
        <v>2805</v>
      </c>
      <c r="AC8" s="18">
        <v>314</v>
      </c>
      <c r="AD8" t="str">
        <v>Northeast</v>
      </c>
      <c r="AE8">
        <v>314</v>
      </c>
      <c r="AF8">
        <f t="shared" si="0"/>
        <v>787.10000000000014</v>
      </c>
      <c r="AG8" t="str">
        <f t="shared" si="1"/>
        <v>Northeast(314)</v>
      </c>
      <c r="AI8" s="1" t="s">
        <v>2807</v>
      </c>
      <c r="AJ8" s="18">
        <v>126</v>
      </c>
      <c r="AK8" s="18"/>
      <c r="AL8" s="18">
        <v>280</v>
      </c>
      <c r="AM8" s="18">
        <v>406</v>
      </c>
      <c r="AO8" s="55" t="s">
        <v>2793</v>
      </c>
      <c r="AP8" s="18"/>
      <c r="AQ8" s="18"/>
      <c r="AV8" s="54" t="s">
        <v>141</v>
      </c>
      <c r="AW8" s="18">
        <v>2978</v>
      </c>
      <c r="BF8" t="s">
        <v>1940</v>
      </c>
      <c r="BG8">
        <v>94</v>
      </c>
      <c r="BH8" s="17">
        <v>11900510</v>
      </c>
      <c r="BI8" s="56">
        <f>(Table24[[#This Row],[Dedicated Burn Beds]]/Table24[[#This Row],[Total population]])*100000</f>
        <v>0.78988211429594191</v>
      </c>
      <c r="BJ8" t="str">
        <f>_xlfn.XLOOKUP(Table24[[#This Row],[State]],'[1]State Regions'!$A:$A,'[1]State Regions'!$B:$B)</f>
        <v>Midwest</v>
      </c>
      <c r="BN8" s="1" t="s">
        <v>2083</v>
      </c>
      <c r="BO8">
        <v>83</v>
      </c>
      <c r="BP8" s="18">
        <v>13059432</v>
      </c>
    </row>
    <row r="9" spans="1:68" x14ac:dyDescent="0.2">
      <c r="D9" s="1" t="s">
        <v>1499</v>
      </c>
      <c r="E9" s="18">
        <v>93</v>
      </c>
      <c r="F9" t="str">
        <v>Missouri</v>
      </c>
      <c r="G9">
        <v>93</v>
      </c>
      <c r="H9" s="17">
        <f>_xlfn.XLOOKUP(D9,'State Population (2026)'!B:B,'State Population (2026)'!C:C,0)</f>
        <v>6270541</v>
      </c>
      <c r="R9" s="1" t="s">
        <v>1499</v>
      </c>
      <c r="S9" s="18">
        <v>93</v>
      </c>
      <c r="V9" t="s">
        <v>1499</v>
      </c>
      <c r="W9">
        <v>93</v>
      </c>
      <c r="X9" s="17">
        <v>6270541</v>
      </c>
      <c r="Y9" s="56">
        <f>(Table2[[#This Row],[Dedicated Burn Beds]]/Table2[[#This Row],[Total population]])*100000</f>
        <v>1.4831256186667148</v>
      </c>
      <c r="Z9" t="str">
        <f>_xlfn.XLOOKUP(Table2[[#This Row],[State]],'[1]State Regions'!$A:$A,'[1]State Regions'!$B:$B)</f>
        <v>Midwest</v>
      </c>
      <c r="AB9" s="1" t="s">
        <v>2753</v>
      </c>
      <c r="AC9" s="18">
        <v>2080</v>
      </c>
      <c r="AI9" s="1" t="s">
        <v>2805</v>
      </c>
      <c r="AJ9" s="18">
        <v>82</v>
      </c>
      <c r="AK9" s="18"/>
      <c r="AL9" s="18">
        <v>232</v>
      </c>
      <c r="AM9" s="18">
        <v>314</v>
      </c>
      <c r="AO9" s="55" t="s">
        <v>2784</v>
      </c>
      <c r="AP9" s="18">
        <v>530</v>
      </c>
      <c r="AQ9" s="18">
        <v>530</v>
      </c>
      <c r="AV9" s="54" t="s">
        <v>2501</v>
      </c>
      <c r="AW9" s="18">
        <v>2869</v>
      </c>
      <c r="BF9" t="s">
        <v>1499</v>
      </c>
      <c r="BG9">
        <v>93</v>
      </c>
      <c r="BH9" s="17">
        <v>6270541</v>
      </c>
      <c r="BI9" s="56">
        <f>(Table24[[#This Row],[Dedicated Burn Beds]]/Table24[[#This Row],[Total population]])*100000</f>
        <v>1.4831256186667148</v>
      </c>
      <c r="BJ9" t="str">
        <f>_xlfn.XLOOKUP(Table24[[#This Row],[State]],'[1]State Regions'!$A:$A,'[1]State Regions'!$B:$B)</f>
        <v>Midwest</v>
      </c>
      <c r="BN9" s="1" t="s">
        <v>825</v>
      </c>
      <c r="BO9">
        <v>77</v>
      </c>
      <c r="BP9" s="18">
        <v>12719141</v>
      </c>
    </row>
    <row r="10" spans="1:68" x14ac:dyDescent="0.2">
      <c r="D10" s="1" t="s">
        <v>562</v>
      </c>
      <c r="E10" s="18">
        <v>85</v>
      </c>
      <c r="F10" t="str">
        <v>Florida</v>
      </c>
      <c r="G10">
        <v>85</v>
      </c>
      <c r="H10" s="17">
        <f>_xlfn.XLOOKUP(D10,'State Population (2026)'!B:B,'State Population (2026)'!C:C,0)</f>
        <v>23462518</v>
      </c>
      <c r="R10" s="1" t="s">
        <v>562</v>
      </c>
      <c r="S10" s="18">
        <v>85</v>
      </c>
      <c r="V10" t="s">
        <v>562</v>
      </c>
      <c r="W10">
        <v>85</v>
      </c>
      <c r="X10" s="17">
        <v>23462518</v>
      </c>
      <c r="Y10" s="56">
        <f>(Table2[[#This Row],[Dedicated Burn Beds]]/Table2[[#This Row],[Total population]])*100000</f>
        <v>0.36227995648207917</v>
      </c>
      <c r="Z10" t="str">
        <f>_xlfn.XLOOKUP(Table2[[#This Row],[State]],'[1]State Regions'!$A:$A,'[1]State Regions'!$B:$B)</f>
        <v>South</v>
      </c>
      <c r="AI10" s="1" t="s">
        <v>2753</v>
      </c>
      <c r="AJ10" s="18">
        <v>757</v>
      </c>
      <c r="AK10" s="18">
        <v>52</v>
      </c>
      <c r="AL10" s="18">
        <v>1271</v>
      </c>
      <c r="AM10" s="18">
        <v>2080</v>
      </c>
      <c r="AO10" s="54" t="s">
        <v>1581</v>
      </c>
      <c r="AP10" s="18"/>
      <c r="AQ10" s="18"/>
      <c r="AV10" s="54" t="s">
        <v>2052</v>
      </c>
      <c r="AW10" s="18">
        <v>2768</v>
      </c>
      <c r="BF10" t="s">
        <v>562</v>
      </c>
      <c r="BG10">
        <v>85</v>
      </c>
      <c r="BH10" s="17">
        <v>23462518</v>
      </c>
      <c r="BI10" s="56">
        <f>(Table24[[#This Row],[Dedicated Burn Beds]]/Table24[[#This Row],[Total population]])*100000</f>
        <v>0.36227995648207917</v>
      </c>
      <c r="BJ10" t="str">
        <f>_xlfn.XLOOKUP(Table24[[#This Row],[State]],'[1]State Regions'!$A:$A,'[1]State Regions'!$B:$B)</f>
        <v>South</v>
      </c>
      <c r="BN10" s="1" t="s">
        <v>1940</v>
      </c>
      <c r="BO10">
        <v>94</v>
      </c>
      <c r="BP10" s="18">
        <v>11900510</v>
      </c>
    </row>
    <row r="11" spans="1:68" x14ac:dyDescent="0.2">
      <c r="D11" s="1" t="s">
        <v>2083</v>
      </c>
      <c r="E11" s="18">
        <v>83</v>
      </c>
      <c r="F11" t="str">
        <v>Pennsylvania</v>
      </c>
      <c r="G11">
        <v>83</v>
      </c>
      <c r="H11" s="17">
        <f>_xlfn.XLOOKUP(D11,'State Population (2026)'!B:B,'State Population (2026)'!C:C,0)</f>
        <v>13059432</v>
      </c>
      <c r="R11" s="1" t="s">
        <v>2083</v>
      </c>
      <c r="S11" s="18">
        <v>83</v>
      </c>
      <c r="V11" t="s">
        <v>2083</v>
      </c>
      <c r="W11">
        <v>83</v>
      </c>
      <c r="X11" s="17">
        <v>13059432</v>
      </c>
      <c r="Y11" s="56">
        <f>(Table2[[#This Row],[Dedicated Burn Beds]]/Table2[[#This Row],[Total population]])*100000</f>
        <v>0.63555597211272286</v>
      </c>
      <c r="Z11" t="str">
        <f>_xlfn.XLOOKUP(Table2[[#This Row],[State]],'[1]State Regions'!$A:$A,'[1]State Regions'!$B:$B)</f>
        <v>Northeast</v>
      </c>
      <c r="AO11" s="55" t="s">
        <v>2793</v>
      </c>
      <c r="AP11" s="18"/>
      <c r="AQ11" s="18"/>
      <c r="AV11" s="54" t="s">
        <v>1622</v>
      </c>
      <c r="AW11" s="18">
        <v>2073</v>
      </c>
      <c r="BF11" t="s">
        <v>2083</v>
      </c>
      <c r="BG11">
        <v>83</v>
      </c>
      <c r="BH11" s="17">
        <v>13059432</v>
      </c>
      <c r="BI11" s="56">
        <f>(Table24[[#This Row],[Dedicated Burn Beds]]/Table24[[#This Row],[Total population]])*100000</f>
        <v>0.63555597211272286</v>
      </c>
      <c r="BJ11" t="str">
        <f>_xlfn.XLOOKUP(Table24[[#This Row],[State]],'[1]State Regions'!$A:$A,'[1]State Regions'!$B:$B)</f>
        <v>Northeast</v>
      </c>
      <c r="BN11" s="1" t="s">
        <v>722</v>
      </c>
      <c r="BO11">
        <v>129</v>
      </c>
      <c r="BP11" s="18">
        <v>11302748</v>
      </c>
    </row>
    <row r="12" spans="1:68" x14ac:dyDescent="0.2">
      <c r="D12" s="1" t="s">
        <v>63</v>
      </c>
      <c r="E12" s="18">
        <v>80</v>
      </c>
      <c r="F12" t="str">
        <v>Arizona</v>
      </c>
      <c r="G12">
        <v>80</v>
      </c>
      <c r="H12" s="17">
        <f>_xlfn.XLOOKUP(D12,'State Population (2026)'!B:B,'State Population (2026)'!C:C,0)</f>
        <v>7623818</v>
      </c>
      <c r="R12" s="1" t="s">
        <v>63</v>
      </c>
      <c r="S12" s="18">
        <v>80</v>
      </c>
      <c r="V12" t="s">
        <v>63</v>
      </c>
      <c r="W12">
        <v>80</v>
      </c>
      <c r="X12" s="17">
        <v>7623818</v>
      </c>
      <c r="Y12" s="56">
        <f>(Table2[[#This Row],[Dedicated Burn Beds]]/Table2[[#This Row],[Total population]])*100000</f>
        <v>1.0493429932351481</v>
      </c>
      <c r="Z12" t="str">
        <f>_xlfn.XLOOKUP(Table2[[#This Row],[State]],'[1]State Regions'!$A:$A,'[1]State Regions'!$B:$B)</f>
        <v>West</v>
      </c>
      <c r="AJ12" t="s">
        <v>2815</v>
      </c>
      <c r="AM12" s="57">
        <f>GETPIVOTDATA("BURN_BEDS(beds dedicated to burn care)",$AI$4,"ABA_VERIFIED","Yes")/GETPIVOTDATA("BURN_BEDS(beds dedicated to burn care)",$AI$4)</f>
        <v>0.61105769230769236</v>
      </c>
      <c r="AO12" s="55" t="s">
        <v>2784</v>
      </c>
      <c r="AP12" s="18">
        <v>237</v>
      </c>
      <c r="AQ12" s="18">
        <v>237</v>
      </c>
      <c r="AV12" s="54" t="s">
        <v>806</v>
      </c>
      <c r="AW12" s="18">
        <v>1471</v>
      </c>
      <c r="BF12" t="s">
        <v>63</v>
      </c>
      <c r="BG12">
        <v>80</v>
      </c>
      <c r="BH12" s="17">
        <v>7623818</v>
      </c>
      <c r="BI12" s="56">
        <f>(Table24[[#This Row],[Dedicated Burn Beds]]/Table24[[#This Row],[Total population]])*100000</f>
        <v>1.0493429932351481</v>
      </c>
      <c r="BJ12" t="str">
        <f>_xlfn.XLOOKUP(Table24[[#This Row],[State]],'[1]State Regions'!$A:$A,'[1]State Regions'!$B:$B)</f>
        <v>West</v>
      </c>
      <c r="BN12" s="1" t="s">
        <v>1869</v>
      </c>
      <c r="BO12">
        <v>60</v>
      </c>
      <c r="BP12" s="18">
        <v>11197968</v>
      </c>
    </row>
    <row r="13" spans="1:68" x14ac:dyDescent="0.2">
      <c r="D13" s="1" t="s">
        <v>825</v>
      </c>
      <c r="E13" s="18">
        <v>77</v>
      </c>
      <c r="F13" t="str">
        <v>Illinois</v>
      </c>
      <c r="G13">
        <v>77</v>
      </c>
      <c r="H13" s="17">
        <f>_xlfn.XLOOKUP(D13,'State Population (2026)'!B:B,'State Population (2026)'!C:C,0)</f>
        <v>12719141</v>
      </c>
      <c r="R13" s="1" t="s">
        <v>825</v>
      </c>
      <c r="S13" s="18">
        <v>77</v>
      </c>
      <c r="V13" t="s">
        <v>825</v>
      </c>
      <c r="W13">
        <v>77</v>
      </c>
      <c r="X13" s="17">
        <v>12719141</v>
      </c>
      <c r="Y13" s="56">
        <f>(Table2[[#This Row],[Dedicated Burn Beds]]/Table2[[#This Row],[Total population]])*100000</f>
        <v>0.60538679459564138</v>
      </c>
      <c r="Z13" t="str">
        <f>_xlfn.XLOOKUP(Table2[[#This Row],[State]],'[1]State Regions'!$A:$A,'[1]State Regions'!$B:$B)</f>
        <v>Midwest</v>
      </c>
      <c r="AO13" s="54" t="s">
        <v>1585</v>
      </c>
      <c r="AP13" s="18"/>
      <c r="AQ13" s="18"/>
      <c r="AV13" s="54" t="s">
        <v>1574</v>
      </c>
      <c r="AW13" s="18">
        <v>1357</v>
      </c>
      <c r="BF13" t="s">
        <v>825</v>
      </c>
      <c r="BG13">
        <v>77</v>
      </c>
      <c r="BH13" s="17">
        <v>12719141</v>
      </c>
      <c r="BI13" s="56">
        <f>(Table24[[#This Row],[Dedicated Burn Beds]]/Table24[[#This Row],[Total population]])*100000</f>
        <v>0.60538679459564138</v>
      </c>
      <c r="BJ13" t="str">
        <f>_xlfn.XLOOKUP(Table24[[#This Row],[State]],'[1]State Regions'!$A:$A,'[1]State Regions'!$B:$B)</f>
        <v>Midwest</v>
      </c>
      <c r="BN13" s="1" t="s">
        <v>1285</v>
      </c>
      <c r="BO13">
        <v>69</v>
      </c>
      <c r="BP13" s="18">
        <v>10127884</v>
      </c>
    </row>
    <row r="14" spans="1:68" x14ac:dyDescent="0.2">
      <c r="A14" s="16" t="s">
        <v>2752</v>
      </c>
      <c r="D14" s="1" t="s">
        <v>1285</v>
      </c>
      <c r="E14" s="18">
        <v>69</v>
      </c>
      <c r="F14" t="str">
        <v>Michigan</v>
      </c>
      <c r="G14">
        <v>69</v>
      </c>
      <c r="H14" s="17">
        <f>_xlfn.XLOOKUP(D14,'State Population (2026)'!B:B,'State Population (2026)'!C:C,0)</f>
        <v>10127884</v>
      </c>
      <c r="R14" s="1" t="s">
        <v>1285</v>
      </c>
      <c r="S14" s="18">
        <v>69</v>
      </c>
      <c r="V14" t="s">
        <v>1285</v>
      </c>
      <c r="W14">
        <v>69</v>
      </c>
      <c r="X14" s="17">
        <v>10127884</v>
      </c>
      <c r="Y14" s="56">
        <f>(Table2[[#This Row],[Dedicated Burn Beds]]/Table2[[#This Row],[Total population]])*100000</f>
        <v>0.68128742390809371</v>
      </c>
      <c r="Z14" t="str">
        <f>_xlfn.XLOOKUP(Table2[[#This Row],[State]],'[1]State Regions'!$A:$A,'[1]State Regions'!$B:$B)</f>
        <v>Midwest</v>
      </c>
      <c r="AO14" s="55" t="s">
        <v>2793</v>
      </c>
      <c r="AP14" s="18"/>
      <c r="AQ14" s="18"/>
      <c r="AV14" s="54" t="s">
        <v>794</v>
      </c>
      <c r="AW14" s="18">
        <v>1246</v>
      </c>
      <c r="BF14" t="s">
        <v>1285</v>
      </c>
      <c r="BG14">
        <v>69</v>
      </c>
      <c r="BH14" s="17">
        <v>10127884</v>
      </c>
      <c r="BI14" s="56">
        <f>(Table24[[#This Row],[Dedicated Burn Beds]]/Table24[[#This Row],[Total population]])*100000</f>
        <v>0.68128742390809371</v>
      </c>
      <c r="BJ14" t="str">
        <f>_xlfn.XLOOKUP(Table24[[#This Row],[State]],'[1]State Regions'!$A:$A,'[1]State Regions'!$B:$B)</f>
        <v>Midwest</v>
      </c>
      <c r="BN14" s="1" t="s">
        <v>1662</v>
      </c>
      <c r="BO14">
        <v>12</v>
      </c>
      <c r="BP14" s="18">
        <v>9548215</v>
      </c>
    </row>
    <row r="15" spans="1:68" x14ac:dyDescent="0.2">
      <c r="A15" s="1" t="s">
        <v>33</v>
      </c>
      <c r="D15" s="1" t="s">
        <v>2541</v>
      </c>
      <c r="E15" s="18">
        <v>68</v>
      </c>
      <c r="F15" t="str">
        <v>Virginia</v>
      </c>
      <c r="G15">
        <v>68</v>
      </c>
      <c r="H15" s="17">
        <f>_xlfn.XLOOKUP(D15,'State Population (2026)'!B:B,'State Population (2026)'!C:C,0)</f>
        <v>8880107</v>
      </c>
      <c r="R15" s="1" t="s">
        <v>2541</v>
      </c>
      <c r="S15" s="18">
        <v>68</v>
      </c>
      <c r="V15" t="s">
        <v>2541</v>
      </c>
      <c r="W15">
        <v>68</v>
      </c>
      <c r="X15" s="17">
        <v>8880107</v>
      </c>
      <c r="Y15" s="56">
        <f>(Table2[[#This Row],[Dedicated Burn Beds]]/Table2[[#This Row],[Total population]])*100000</f>
        <v>0.7657565387444093</v>
      </c>
      <c r="Z15" t="str">
        <f>_xlfn.XLOOKUP(Table2[[#This Row],[State]],'[1]State Regions'!$A:$A,'[1]State Regions'!$B:$B)</f>
        <v>South</v>
      </c>
      <c r="AO15" s="55" t="s">
        <v>2784</v>
      </c>
      <c r="AP15" s="18">
        <v>590</v>
      </c>
      <c r="AQ15" s="18">
        <v>590</v>
      </c>
      <c r="AV15" s="54" t="s">
        <v>23</v>
      </c>
      <c r="AW15" s="18">
        <v>574</v>
      </c>
      <c r="BF15" t="s">
        <v>2541</v>
      </c>
      <c r="BG15">
        <v>68</v>
      </c>
      <c r="BH15" s="17">
        <v>8880107</v>
      </c>
      <c r="BI15" s="56">
        <f>(Table24[[#This Row],[Dedicated Burn Beds]]/Table24[[#This Row],[Total population]])*100000</f>
        <v>0.7657565387444093</v>
      </c>
      <c r="BJ15" t="str">
        <f>_xlfn.XLOOKUP(Table24[[#This Row],[State]],'[1]State Regions'!$A:$A,'[1]State Regions'!$B:$B)</f>
        <v>South</v>
      </c>
      <c r="BN15" s="1" t="s">
        <v>2541</v>
      </c>
      <c r="BO15">
        <v>68</v>
      </c>
      <c r="BP15" s="18">
        <v>8880107</v>
      </c>
    </row>
    <row r="16" spans="1:68" x14ac:dyDescent="0.2">
      <c r="A16" s="1" t="s">
        <v>23</v>
      </c>
      <c r="D16" s="1" t="s">
        <v>1869</v>
      </c>
      <c r="E16" s="18">
        <v>60</v>
      </c>
      <c r="F16" t="str">
        <v>North Carolina</v>
      </c>
      <c r="G16">
        <v>60</v>
      </c>
      <c r="H16" s="17">
        <f>_xlfn.XLOOKUP(D16,'State Population (2026)'!B:B,'State Population (2026)'!C:C,0)</f>
        <v>11197968</v>
      </c>
      <c r="R16" s="1" t="s">
        <v>1869</v>
      </c>
      <c r="S16" s="18">
        <v>60</v>
      </c>
      <c r="V16" t="s">
        <v>1869</v>
      </c>
      <c r="W16">
        <v>60</v>
      </c>
      <c r="X16" s="17">
        <v>11197968</v>
      </c>
      <c r="Y16" s="56">
        <f>(Table2[[#This Row],[Dedicated Burn Beds]]/Table2[[#This Row],[Total population]])*100000</f>
        <v>0.53581149722878296</v>
      </c>
      <c r="Z16" t="str">
        <f>_xlfn.XLOOKUP(Table2[[#This Row],[State]],'[1]State Regions'!$A:$A,'[1]State Regions'!$B:$B)</f>
        <v>South</v>
      </c>
      <c r="AO16" s="1" t="s">
        <v>2799</v>
      </c>
      <c r="AP16" s="18"/>
      <c r="AQ16" s="18"/>
      <c r="AV16" s="54" t="s">
        <v>1723</v>
      </c>
      <c r="AW16" s="18">
        <v>556</v>
      </c>
      <c r="BF16" t="s">
        <v>1869</v>
      </c>
      <c r="BG16">
        <v>60</v>
      </c>
      <c r="BH16" s="17">
        <v>11197968</v>
      </c>
      <c r="BI16" s="56">
        <f>(Table24[[#This Row],[Dedicated Burn Beds]]/Table24[[#This Row],[Total population]])*100000</f>
        <v>0.53581149722878296</v>
      </c>
      <c r="BJ16" t="str">
        <f>_xlfn.XLOOKUP(Table24[[#This Row],[State]],'[1]State Regions'!$A:$A,'[1]State Regions'!$B:$B)</f>
        <v>South</v>
      </c>
      <c r="BN16" s="1" t="s">
        <v>141</v>
      </c>
      <c r="BO16">
        <v>40</v>
      </c>
      <c r="BP16" s="18">
        <v>8001020</v>
      </c>
    </row>
    <row r="17" spans="1:68" x14ac:dyDescent="0.2">
      <c r="A17" s="1" t="s">
        <v>63</v>
      </c>
      <c r="D17" s="1" t="s">
        <v>33</v>
      </c>
      <c r="E17" s="18">
        <v>52</v>
      </c>
      <c r="F17" t="str">
        <v>Alabama</v>
      </c>
      <c r="G17">
        <v>52</v>
      </c>
      <c r="H17" s="17">
        <f>_xlfn.XLOOKUP(D17,'State Population (2026)'!B:B,'State Population (2026)'!C:C,0)</f>
        <v>5193088</v>
      </c>
      <c r="R17" s="1" t="s">
        <v>33</v>
      </c>
      <c r="S17" s="18">
        <v>52</v>
      </c>
      <c r="V17" t="s">
        <v>33</v>
      </c>
      <c r="W17">
        <v>52</v>
      </c>
      <c r="X17" s="17">
        <v>5193088</v>
      </c>
      <c r="Y17" s="56">
        <f>(Table2[[#This Row],[Dedicated Burn Beds]]/Table2[[#This Row],[Total population]])*100000</f>
        <v>1.0013309999753519</v>
      </c>
      <c r="Z17" t="str">
        <f>_xlfn.XLOOKUP(Table2[[#This Row],[State]],'[1]State Regions'!$A:$A,'[1]State Regions'!$B:$B)</f>
        <v>South</v>
      </c>
      <c r="AO17" s="1" t="s">
        <v>2800</v>
      </c>
      <c r="AP17" s="18">
        <v>1357</v>
      </c>
      <c r="AQ17" s="18">
        <v>1357</v>
      </c>
      <c r="AV17" s="1" t="s">
        <v>2753</v>
      </c>
      <c r="AW17" s="18">
        <v>50886</v>
      </c>
      <c r="BF17" t="s">
        <v>33</v>
      </c>
      <c r="BG17">
        <v>52</v>
      </c>
      <c r="BH17" s="17">
        <v>5193088</v>
      </c>
      <c r="BI17" s="56">
        <f>(Table24[[#This Row],[Dedicated Burn Beds]]/Table24[[#This Row],[Total population]])*100000</f>
        <v>1.0013309999753519</v>
      </c>
      <c r="BJ17" t="str">
        <f>_xlfn.XLOOKUP(Table24[[#This Row],[State]],'[1]State Regions'!$A:$A,'[1]State Regions'!$B:$B)</f>
        <v>South</v>
      </c>
      <c r="BN17" s="1" t="s">
        <v>63</v>
      </c>
      <c r="BO17">
        <v>80</v>
      </c>
      <c r="BP17" s="18">
        <v>7623818</v>
      </c>
    </row>
    <row r="18" spans="1:68" x14ac:dyDescent="0.2">
      <c r="A18" s="1" t="s">
        <v>119</v>
      </c>
      <c r="D18" s="1" t="s">
        <v>401</v>
      </c>
      <c r="E18" s="18">
        <v>52</v>
      </c>
      <c r="F18" t="str">
        <v>Colorado</v>
      </c>
      <c r="G18">
        <v>52</v>
      </c>
      <c r="H18" s="17">
        <f>_xlfn.XLOOKUP(D18,'State Population (2026)'!B:B,'State Population (2026)'!C:C,0)</f>
        <v>6012561</v>
      </c>
      <c r="R18" s="1" t="s">
        <v>401</v>
      </c>
      <c r="S18" s="18">
        <v>52</v>
      </c>
      <c r="V18" t="s">
        <v>401</v>
      </c>
      <c r="W18">
        <v>52</v>
      </c>
      <c r="X18" s="17">
        <v>6012561</v>
      </c>
      <c r="Y18" s="56">
        <f>(Table2[[#This Row],[Dedicated Burn Beds]]/Table2[[#This Row],[Total population]])*100000</f>
        <v>0.86485609044132772</v>
      </c>
      <c r="Z18" t="str">
        <f>_xlfn.XLOOKUP(Table2[[#This Row],[State]],'[1]State Regions'!$A:$A,'[1]State Regions'!$B:$B)</f>
        <v>West</v>
      </c>
      <c r="AO18" s="1" t="s">
        <v>2801</v>
      </c>
      <c r="AP18" s="18"/>
      <c r="AQ18" s="18"/>
      <c r="BF18" t="s">
        <v>401</v>
      </c>
      <c r="BG18">
        <v>52</v>
      </c>
      <c r="BH18" s="17">
        <v>6012561</v>
      </c>
      <c r="BI18" s="56">
        <f>(Table24[[#This Row],[Dedicated Burn Beds]]/Table24[[#This Row],[Total population]])*100000</f>
        <v>0.86485609044132772</v>
      </c>
      <c r="BJ18" t="str">
        <f>_xlfn.XLOOKUP(Table24[[#This Row],[State]],'[1]State Regions'!$A:$A,'[1]State Regions'!$B:$B)</f>
        <v>West</v>
      </c>
      <c r="BN18" s="1" t="s">
        <v>2283</v>
      </c>
      <c r="BO18">
        <v>51</v>
      </c>
      <c r="BP18" s="18">
        <v>7315076</v>
      </c>
    </row>
    <row r="19" spans="1:68" x14ac:dyDescent="0.2">
      <c r="A19" s="1" t="s">
        <v>146</v>
      </c>
      <c r="D19" s="1" t="s">
        <v>1232</v>
      </c>
      <c r="E19" s="18">
        <v>52</v>
      </c>
      <c r="F19" t="str">
        <v>Massachusetts</v>
      </c>
      <c r="G19">
        <v>52</v>
      </c>
      <c r="H19" s="17">
        <f>_xlfn.XLOOKUP(D19,'State Population (2026)'!B:B,'State Population (2026)'!C:C,0)</f>
        <v>7154084</v>
      </c>
      <c r="R19" s="1" t="s">
        <v>1232</v>
      </c>
      <c r="S19" s="18">
        <v>52</v>
      </c>
      <c r="V19" t="s">
        <v>1232</v>
      </c>
      <c r="W19">
        <v>52</v>
      </c>
      <c r="X19" s="17">
        <v>7154084</v>
      </c>
      <c r="Y19" s="56">
        <f>(Table2[[#This Row],[Dedicated Burn Beds]]/Table2[[#This Row],[Total population]])*100000</f>
        <v>0.72685755437034283</v>
      </c>
      <c r="Z19" t="str">
        <f>_xlfn.XLOOKUP(Table2[[#This Row],[State]],'[1]State Regions'!$A:$A,'[1]State Regions'!$B:$B)</f>
        <v>Northeast</v>
      </c>
      <c r="AO19" s="1" t="s">
        <v>2802</v>
      </c>
      <c r="AP19" s="18">
        <v>1357</v>
      </c>
      <c r="AQ19" s="18">
        <v>1357</v>
      </c>
      <c r="BF19" t="s">
        <v>1232</v>
      </c>
      <c r="BG19">
        <v>52</v>
      </c>
      <c r="BH19" s="17">
        <v>7154084</v>
      </c>
      <c r="BI19" s="56">
        <f>(Table24[[#This Row],[Dedicated Burn Beds]]/Table24[[#This Row],[Total population]])*100000</f>
        <v>0.72685755437034283</v>
      </c>
      <c r="BJ19" t="str">
        <f>_xlfn.XLOOKUP(Table24[[#This Row],[State]],'[1]State Regions'!$A:$A,'[1]State Regions'!$B:$B)</f>
        <v>Northeast</v>
      </c>
      <c r="BN19" s="1" t="s">
        <v>1232</v>
      </c>
      <c r="BO19">
        <v>52</v>
      </c>
      <c r="BP19" s="18">
        <v>7154084</v>
      </c>
    </row>
    <row r="20" spans="1:68" x14ac:dyDescent="0.2">
      <c r="A20" s="1" t="s">
        <v>401</v>
      </c>
      <c r="D20" s="1" t="s">
        <v>2283</v>
      </c>
      <c r="E20" s="18">
        <v>51</v>
      </c>
      <c r="F20" t="str">
        <v>Tennessee</v>
      </c>
      <c r="G20">
        <v>51</v>
      </c>
      <c r="H20" s="17">
        <f>_xlfn.XLOOKUP(D20,'State Population (2026)'!B:B,'State Population (2026)'!C:C,0)</f>
        <v>7315076</v>
      </c>
      <c r="R20" s="1" t="s">
        <v>2283</v>
      </c>
      <c r="S20" s="18">
        <v>51</v>
      </c>
      <c r="V20" t="s">
        <v>2283</v>
      </c>
      <c r="W20">
        <v>51</v>
      </c>
      <c r="X20" s="17">
        <v>7315076</v>
      </c>
      <c r="Y20" s="56">
        <f>(Table2[[#This Row],[Dedicated Burn Beds]]/Table2[[#This Row],[Total population]])*100000</f>
        <v>0.69719029576726199</v>
      </c>
      <c r="Z20" t="str">
        <f>_xlfn.XLOOKUP(Table2[[#This Row],[State]],'[1]State Regions'!$A:$A,'[1]State Regions'!$B:$B)</f>
        <v>South</v>
      </c>
      <c r="BF20" t="s">
        <v>2283</v>
      </c>
      <c r="BG20">
        <v>51</v>
      </c>
      <c r="BH20" s="17">
        <v>7315076</v>
      </c>
      <c r="BI20" s="56">
        <f>(Table24[[#This Row],[Dedicated Burn Beds]]/Table24[[#This Row],[Total population]])*100000</f>
        <v>0.69719029576726199</v>
      </c>
      <c r="BJ20" t="str">
        <f>_xlfn.XLOOKUP(Table24[[#This Row],[State]],'[1]State Regions'!$A:$A,'[1]State Regions'!$B:$B)</f>
        <v>South</v>
      </c>
      <c r="BN20" s="1" t="s">
        <v>1052</v>
      </c>
      <c r="BO20">
        <v>41</v>
      </c>
      <c r="BP20" s="18">
        <v>6973333</v>
      </c>
    </row>
    <row r="21" spans="1:68" x14ac:dyDescent="0.2">
      <c r="A21" s="1" t="s">
        <v>481</v>
      </c>
      <c r="D21" s="1" t="s">
        <v>2754</v>
      </c>
      <c r="E21" s="18">
        <v>50</v>
      </c>
      <c r="F21" t="str">
        <v>Minnesota</v>
      </c>
      <c r="G21">
        <v>50</v>
      </c>
      <c r="H21" s="17">
        <f>_xlfn.XLOOKUP(D21,'State Population (2026)'!B:B,'State Population (2026)'!C:C,0)</f>
        <v>5830405</v>
      </c>
      <c r="R21" s="1" t="s">
        <v>2754</v>
      </c>
      <c r="S21" s="18">
        <v>50</v>
      </c>
      <c r="V21" t="s">
        <v>2754</v>
      </c>
      <c r="W21">
        <v>50</v>
      </c>
      <c r="X21" s="17">
        <v>5830405</v>
      </c>
      <c r="Y21" s="56">
        <f>(Table2[[#This Row],[Dedicated Burn Beds]]/Table2[[#This Row],[Total population]])*100000</f>
        <v>0.85757335896905962</v>
      </c>
      <c r="Z21" t="str">
        <f>_xlfn.XLOOKUP(Table2[[#This Row],[State]],'[1]State Regions'!$A:$A,'[1]State Regions'!$B:$B)</f>
        <v>Midwest</v>
      </c>
      <c r="BF21" t="s">
        <v>2754</v>
      </c>
      <c r="BG21">
        <v>50</v>
      </c>
      <c r="BH21" s="17">
        <v>5830405</v>
      </c>
      <c r="BI21" s="56">
        <f>(Table24[[#This Row],[Dedicated Burn Beds]]/Table24[[#This Row],[Total population]])*100000</f>
        <v>0.85757335896905962</v>
      </c>
      <c r="BJ21" t="str">
        <f>_xlfn.XLOOKUP(Table24[[#This Row],[State]],'[1]State Regions'!$A:$A,'[1]State Regions'!$B:$B)</f>
        <v>Midwest</v>
      </c>
      <c r="BN21" s="1" t="s">
        <v>1499</v>
      </c>
      <c r="BO21">
        <v>93</v>
      </c>
      <c r="BP21" s="18">
        <v>6270541</v>
      </c>
    </row>
    <row r="22" spans="1:68" x14ac:dyDescent="0.2">
      <c r="A22" s="1" t="s">
        <v>537</v>
      </c>
      <c r="D22" s="1" t="s">
        <v>1150</v>
      </c>
      <c r="E22" s="18">
        <v>47</v>
      </c>
      <c r="F22" t="str">
        <v>Louisiana</v>
      </c>
      <c r="G22">
        <v>47</v>
      </c>
      <c r="H22" s="17">
        <f>_xlfn.XLOOKUP(D22,'State Population (2026)'!B:B,'State Population (2026)'!C:C,0)</f>
        <v>4618189</v>
      </c>
      <c r="R22" s="1" t="s">
        <v>1150</v>
      </c>
      <c r="S22" s="18">
        <v>47</v>
      </c>
      <c r="V22" t="s">
        <v>1150</v>
      </c>
      <c r="W22">
        <v>47</v>
      </c>
      <c r="X22" s="17">
        <v>4618189</v>
      </c>
      <c r="Y22" s="56">
        <f>(Table2[[#This Row],[Dedicated Burn Beds]]/Table2[[#This Row],[Total population]])*100000</f>
        <v>1.0177149527661167</v>
      </c>
      <c r="Z22" t="str">
        <f>_xlfn.XLOOKUP(Table2[[#This Row],[State]],'[1]State Regions'!$A:$A,'[1]State Regions'!$B:$B)</f>
        <v>South</v>
      </c>
      <c r="BF22" t="s">
        <v>1150</v>
      </c>
      <c r="BG22">
        <v>47</v>
      </c>
      <c r="BH22" s="17">
        <v>4618189</v>
      </c>
      <c r="BI22" s="56">
        <f>(Table24[[#This Row],[Dedicated Burn Beds]]/Table24[[#This Row],[Total population]])*100000</f>
        <v>1.0177149527661167</v>
      </c>
      <c r="BJ22" t="str">
        <f>_xlfn.XLOOKUP(Table24[[#This Row],[State]],'[1]State Regions'!$A:$A,'[1]State Regions'!$B:$B)</f>
        <v>South</v>
      </c>
      <c r="BN22" s="1" t="s">
        <v>1207</v>
      </c>
      <c r="BO22">
        <v>20</v>
      </c>
      <c r="BP22" s="18">
        <v>6265347</v>
      </c>
    </row>
    <row r="23" spans="1:68" x14ac:dyDescent="0.2">
      <c r="A23" s="1" t="s">
        <v>548</v>
      </c>
      <c r="D23" s="1" t="s">
        <v>1052</v>
      </c>
      <c r="E23" s="18">
        <v>41</v>
      </c>
      <c r="F23" t="str">
        <v>Indiana</v>
      </c>
      <c r="G23">
        <v>41</v>
      </c>
      <c r="H23" s="17">
        <f>_xlfn.XLOOKUP(D23,'State Population (2026)'!B:B,'State Population (2026)'!C:C,0)</f>
        <v>6973333</v>
      </c>
      <c r="R23" s="1" t="s">
        <v>1052</v>
      </c>
      <c r="S23" s="18">
        <v>41</v>
      </c>
      <c r="V23" t="s">
        <v>1052</v>
      </c>
      <c r="W23">
        <v>41</v>
      </c>
      <c r="X23" s="17">
        <v>6973333</v>
      </c>
      <c r="Y23" s="56">
        <f>(Table2[[#This Row],[Dedicated Burn Beds]]/Table2[[#This Row],[Total population]])*100000</f>
        <v>0.58795413900354399</v>
      </c>
      <c r="Z23" t="str">
        <f>_xlfn.XLOOKUP(Table2[[#This Row],[State]],'[1]State Regions'!$A:$A,'[1]State Regions'!$B:$B)</f>
        <v>Midwest</v>
      </c>
      <c r="BF23" t="s">
        <v>1052</v>
      </c>
      <c r="BG23">
        <v>41</v>
      </c>
      <c r="BH23" s="17">
        <v>6973333</v>
      </c>
      <c r="BI23" s="56">
        <f>(Table24[[#This Row],[Dedicated Burn Beds]]/Table24[[#This Row],[Total population]])*100000</f>
        <v>0.58795413900354399</v>
      </c>
      <c r="BJ23" t="str">
        <f>_xlfn.XLOOKUP(Table24[[#This Row],[State]],'[1]State Regions'!$A:$A,'[1]State Regions'!$B:$B)</f>
        <v>Midwest</v>
      </c>
      <c r="BN23" s="1" t="s">
        <v>401</v>
      </c>
      <c r="BO23">
        <v>52</v>
      </c>
      <c r="BP23" s="18">
        <v>6012561</v>
      </c>
    </row>
    <row r="24" spans="1:68" x14ac:dyDescent="0.2">
      <c r="A24" s="1" t="s">
        <v>562</v>
      </c>
      <c r="D24" s="1" t="s">
        <v>548</v>
      </c>
      <c r="E24" s="18">
        <v>41</v>
      </c>
      <c r="F24" t="str">
        <v>District of Columbia</v>
      </c>
      <c r="G24">
        <v>41</v>
      </c>
      <c r="H24" s="17">
        <f>_xlfn.XLOOKUP(D24,'State Population (2026)'!B:B,'State Population (2026)'!C:C,0)</f>
        <v>693645</v>
      </c>
      <c r="R24" s="1" t="s">
        <v>548</v>
      </c>
      <c r="S24" s="18">
        <v>41</v>
      </c>
      <c r="V24" t="s">
        <v>548</v>
      </c>
      <c r="W24">
        <v>41</v>
      </c>
      <c r="X24" s="17">
        <v>693645</v>
      </c>
      <c r="Y24" s="56">
        <f>(Table2[[#This Row],[Dedicated Burn Beds]]/Table2[[#This Row],[Total population]])*100000</f>
        <v>5.9108045181613074</v>
      </c>
      <c r="Z24" t="str">
        <f>_xlfn.XLOOKUP(Table2[[#This Row],[State]],'[1]State Regions'!$A:$A,'[1]State Regions'!$B:$B)</f>
        <v>South</v>
      </c>
      <c r="BF24" t="s">
        <v>548</v>
      </c>
      <c r="BG24">
        <v>41</v>
      </c>
      <c r="BH24" s="17">
        <v>693645</v>
      </c>
      <c r="BI24" s="56">
        <f>(Table24[[#This Row],[Dedicated Burn Beds]]/Table24[[#This Row],[Total population]])*100000</f>
        <v>5.9108045181613074</v>
      </c>
      <c r="BJ24" t="str">
        <f>_xlfn.XLOOKUP(Table24[[#This Row],[State]],'[1]State Regions'!$A:$A,'[1]State Regions'!$B:$B)</f>
        <v>South</v>
      </c>
      <c r="BN24" s="1" t="s">
        <v>2658</v>
      </c>
      <c r="BO24">
        <v>28</v>
      </c>
      <c r="BP24" s="18">
        <v>5972787</v>
      </c>
    </row>
    <row r="25" spans="1:68" x14ac:dyDescent="0.2">
      <c r="A25" s="1" t="s">
        <v>722</v>
      </c>
      <c r="D25" s="1" t="s">
        <v>141</v>
      </c>
      <c r="E25" s="18">
        <v>40</v>
      </c>
      <c r="F25" t="str">
        <v>Washington</v>
      </c>
      <c r="G25">
        <v>40</v>
      </c>
      <c r="H25" s="17">
        <f>_xlfn.XLOOKUP(D25,'State Population (2026)'!B:B,'State Population (2026)'!C:C,0)</f>
        <v>8001020</v>
      </c>
      <c r="R25" s="1" t="s">
        <v>141</v>
      </c>
      <c r="S25" s="18">
        <v>40</v>
      </c>
      <c r="V25" t="s">
        <v>141</v>
      </c>
      <c r="W25">
        <v>40</v>
      </c>
      <c r="X25" s="17">
        <v>8001020</v>
      </c>
      <c r="Y25" s="56">
        <f>(Table2[[#This Row],[Dedicated Burn Beds]]/Table2[[#This Row],[Total population]])*100000</f>
        <v>0.49993625812708886</v>
      </c>
      <c r="Z25" t="str">
        <f>_xlfn.XLOOKUP(Table2[[#This Row],[State]],'[1]State Regions'!$A:$A,'[1]State Regions'!$B:$B)</f>
        <v>West</v>
      </c>
      <c r="BF25" t="s">
        <v>141</v>
      </c>
      <c r="BG25">
        <v>40</v>
      </c>
      <c r="BH25" s="17">
        <v>8001020</v>
      </c>
      <c r="BI25" s="56">
        <f>(Table24[[#This Row],[Dedicated Burn Beds]]/Table24[[#This Row],[Total population]])*100000</f>
        <v>0.49993625812708886</v>
      </c>
      <c r="BJ25" t="str">
        <f>_xlfn.XLOOKUP(Table24[[#This Row],[State]],'[1]State Regions'!$A:$A,'[1]State Regions'!$B:$B)</f>
        <v>West</v>
      </c>
      <c r="BN25" s="1" t="s">
        <v>2754</v>
      </c>
      <c r="BO25">
        <v>50</v>
      </c>
      <c r="BP25" s="18">
        <v>5830405</v>
      </c>
    </row>
    <row r="26" spans="1:68" x14ac:dyDescent="0.2">
      <c r="A26" s="1" t="s">
        <v>794</v>
      </c>
      <c r="D26" s="1" t="s">
        <v>2039</v>
      </c>
      <c r="E26" s="18">
        <v>33</v>
      </c>
      <c r="F26" t="str">
        <v>Oklahoma</v>
      </c>
      <c r="G26">
        <v>33</v>
      </c>
      <c r="H26" s="17">
        <f>_xlfn.XLOOKUP(D26,'State Population (2026)'!B:B,'State Population (2026)'!C:C,0)</f>
        <v>4123288</v>
      </c>
      <c r="R26" s="1" t="s">
        <v>2039</v>
      </c>
      <c r="S26" s="18">
        <v>33</v>
      </c>
      <c r="V26" t="s">
        <v>2039</v>
      </c>
      <c r="W26">
        <v>33</v>
      </c>
      <c r="X26" s="17">
        <v>4123288</v>
      </c>
      <c r="Y26" s="56">
        <f>(Table2[[#This Row],[Dedicated Burn Beds]]/Table2[[#This Row],[Total population]])*100000</f>
        <v>0.80033216209976121</v>
      </c>
      <c r="Z26" t="str">
        <f>_xlfn.XLOOKUP(Table2[[#This Row],[State]],'[1]State Regions'!$A:$A,'[1]State Regions'!$B:$B)</f>
        <v>South</v>
      </c>
      <c r="BF26" t="s">
        <v>2039</v>
      </c>
      <c r="BG26">
        <v>33</v>
      </c>
      <c r="BH26" s="17">
        <v>4123288</v>
      </c>
      <c r="BI26" s="56">
        <f>(Table24[[#This Row],[Dedicated Burn Beds]]/Table24[[#This Row],[Total population]])*100000</f>
        <v>0.80033216209976121</v>
      </c>
      <c r="BJ26" t="str">
        <f>_xlfn.XLOOKUP(Table24[[#This Row],[State]],'[1]State Regions'!$A:$A,'[1]State Regions'!$B:$B)</f>
        <v>South</v>
      </c>
      <c r="BN26" s="1" t="s">
        <v>2237</v>
      </c>
      <c r="BO26">
        <v>25</v>
      </c>
      <c r="BP26" s="18">
        <v>5570274</v>
      </c>
    </row>
    <row r="27" spans="1:68" x14ac:dyDescent="0.2">
      <c r="A27" s="1" t="s">
        <v>806</v>
      </c>
      <c r="D27" s="1" t="s">
        <v>1622</v>
      </c>
      <c r="E27" s="18">
        <v>31</v>
      </c>
      <c r="F27" t="str">
        <v>Nevada</v>
      </c>
      <c r="G27">
        <v>31</v>
      </c>
      <c r="H27" s="17">
        <f>_xlfn.XLOOKUP(D27,'State Population (2026)'!B:B,'State Population (2026)'!C:C,0)</f>
        <v>3282188</v>
      </c>
      <c r="R27" s="1" t="s">
        <v>1622</v>
      </c>
      <c r="S27" s="18">
        <v>31</v>
      </c>
      <c r="V27" t="s">
        <v>1622</v>
      </c>
      <c r="W27">
        <v>31</v>
      </c>
      <c r="X27" s="17">
        <v>3282188</v>
      </c>
      <c r="Y27" s="56">
        <f>(Table2[[#This Row],[Dedicated Burn Beds]]/Table2[[#This Row],[Total population]])*100000</f>
        <v>0.94449190600904032</v>
      </c>
      <c r="Z27" t="str">
        <f>_xlfn.XLOOKUP(Table2[[#This Row],[State]],'[1]State Regions'!$A:$A,'[1]State Regions'!$B:$B)</f>
        <v>West</v>
      </c>
      <c r="BF27" t="s">
        <v>1622</v>
      </c>
      <c r="BG27">
        <v>31</v>
      </c>
      <c r="BH27" s="17">
        <v>3282188</v>
      </c>
      <c r="BI27" s="56">
        <f>(Table24[[#This Row],[Dedicated Burn Beds]]/Table24[[#This Row],[Total population]])*100000</f>
        <v>0.94449190600904032</v>
      </c>
      <c r="BJ27" t="str">
        <f>_xlfn.XLOOKUP(Table24[[#This Row],[State]],'[1]State Regions'!$A:$A,'[1]State Regions'!$B:$B)</f>
        <v>West</v>
      </c>
      <c r="BN27" s="1" t="s">
        <v>33</v>
      </c>
      <c r="BO27">
        <v>52</v>
      </c>
      <c r="BP27" s="18">
        <v>5193088</v>
      </c>
    </row>
    <row r="28" spans="1:68" x14ac:dyDescent="0.2">
      <c r="A28" s="1" t="s">
        <v>825</v>
      </c>
      <c r="D28" s="1" t="s">
        <v>2658</v>
      </c>
      <c r="E28" s="18">
        <v>28</v>
      </c>
      <c r="F28" t="str">
        <v>Wisconsin</v>
      </c>
      <c r="G28">
        <v>28</v>
      </c>
      <c r="H28" s="17">
        <f>_xlfn.XLOOKUP(D28,'State Population (2026)'!B:B,'State Population (2026)'!C:C,0)</f>
        <v>5972787</v>
      </c>
      <c r="R28" s="1" t="s">
        <v>2658</v>
      </c>
      <c r="S28" s="18">
        <v>28</v>
      </c>
      <c r="V28" t="s">
        <v>2658</v>
      </c>
      <c r="W28">
        <v>28</v>
      </c>
      <c r="X28" s="17">
        <v>5972787</v>
      </c>
      <c r="Y28" s="56">
        <f>(Table2[[#This Row],[Dedicated Burn Beds]]/Table2[[#This Row],[Total population]])*100000</f>
        <v>0.46879287675920805</v>
      </c>
      <c r="Z28" t="str">
        <f>_xlfn.XLOOKUP(Table2[[#This Row],[State]],'[1]State Regions'!$A:$A,'[1]State Regions'!$B:$B)</f>
        <v>Midwest</v>
      </c>
      <c r="BF28" t="s">
        <v>2658</v>
      </c>
      <c r="BG28">
        <v>28</v>
      </c>
      <c r="BH28" s="17">
        <v>5972787</v>
      </c>
      <c r="BI28" s="56">
        <f>(Table24[[#This Row],[Dedicated Burn Beds]]/Table24[[#This Row],[Total population]])*100000</f>
        <v>0.46879287675920805</v>
      </c>
      <c r="BJ28" t="str">
        <f>_xlfn.XLOOKUP(Table24[[#This Row],[State]],'[1]State Regions'!$A:$A,'[1]State Regions'!$B:$B)</f>
        <v>Midwest</v>
      </c>
      <c r="BN28" s="1" t="s">
        <v>1150</v>
      </c>
      <c r="BO28">
        <v>47</v>
      </c>
      <c r="BP28" s="18">
        <v>4618189</v>
      </c>
    </row>
    <row r="29" spans="1:68" x14ac:dyDescent="0.2">
      <c r="A29" s="1" t="s">
        <v>1052</v>
      </c>
      <c r="D29" s="1" t="s">
        <v>1107</v>
      </c>
      <c r="E29" s="18">
        <v>28</v>
      </c>
      <c r="F29" t="str">
        <v>Kansas</v>
      </c>
      <c r="G29">
        <v>28</v>
      </c>
      <c r="H29" s="17">
        <f>_xlfn.XLOOKUP(D29,'State Population (2026)'!B:B,'State Population (2026)'!C:C,0)</f>
        <v>2977220</v>
      </c>
      <c r="R29" s="1" t="s">
        <v>1107</v>
      </c>
      <c r="S29" s="18">
        <v>28</v>
      </c>
      <c r="V29" t="s">
        <v>1107</v>
      </c>
      <c r="W29">
        <v>28</v>
      </c>
      <c r="X29" s="17">
        <v>2977220</v>
      </c>
      <c r="Y29" s="56">
        <f>(Table2[[#This Row],[Dedicated Burn Beds]]/Table2[[#This Row],[Total population]])*100000</f>
        <v>0.94047467100180704</v>
      </c>
      <c r="Z29" t="str">
        <f>_xlfn.XLOOKUP(Table2[[#This Row],[State]],'[1]State Regions'!$A:$A,'[1]State Regions'!$B:$B)</f>
        <v>Midwest</v>
      </c>
      <c r="BF29" t="s">
        <v>1107</v>
      </c>
      <c r="BG29">
        <v>28</v>
      </c>
      <c r="BH29" s="17">
        <v>2977220</v>
      </c>
      <c r="BI29" s="56">
        <f>(Table24[[#This Row],[Dedicated Burn Beds]]/Table24[[#This Row],[Total population]])*100000</f>
        <v>0.94047467100180704</v>
      </c>
      <c r="BJ29" t="str">
        <f>_xlfn.XLOOKUP(Table24[[#This Row],[State]],'[1]State Regions'!$A:$A,'[1]State Regions'!$B:$B)</f>
        <v>Midwest</v>
      </c>
      <c r="BN29" s="1" t="s">
        <v>1131</v>
      </c>
      <c r="BO29">
        <v>16</v>
      </c>
      <c r="BP29" s="18">
        <v>4606864</v>
      </c>
    </row>
    <row r="30" spans="1:68" x14ac:dyDescent="0.2">
      <c r="A30" s="1" t="s">
        <v>1088</v>
      </c>
      <c r="D30" s="1" t="s">
        <v>2237</v>
      </c>
      <c r="E30" s="18">
        <v>25</v>
      </c>
      <c r="F30" t="str">
        <v>South Carolina</v>
      </c>
      <c r="G30">
        <v>25</v>
      </c>
      <c r="H30" s="17">
        <f>_xlfn.XLOOKUP(D30,'State Population (2026)'!B:B,'State Population (2026)'!C:C,0)</f>
        <v>5570274</v>
      </c>
      <c r="R30" s="1" t="s">
        <v>2237</v>
      </c>
      <c r="S30" s="18">
        <v>25</v>
      </c>
      <c r="V30" t="s">
        <v>2237</v>
      </c>
      <c r="W30">
        <v>25</v>
      </c>
      <c r="X30" s="17">
        <v>5570274</v>
      </c>
      <c r="Y30" s="56">
        <f>(Table2[[#This Row],[Dedicated Burn Beds]]/Table2[[#This Row],[Total population]])*100000</f>
        <v>0.44881095615763245</v>
      </c>
      <c r="Z30" t="str">
        <f>_xlfn.XLOOKUP(Table2[[#This Row],[State]],'[1]State Regions'!$A:$A,'[1]State Regions'!$B:$B)</f>
        <v>South</v>
      </c>
      <c r="BF30" t="s">
        <v>2237</v>
      </c>
      <c r="BG30">
        <v>25</v>
      </c>
      <c r="BH30" s="17">
        <v>5570274</v>
      </c>
      <c r="BI30" s="56">
        <f>(Table24[[#This Row],[Dedicated Burn Beds]]/Table24[[#This Row],[Total population]])*100000</f>
        <v>0.44881095615763245</v>
      </c>
      <c r="BJ30" t="str">
        <f>_xlfn.XLOOKUP(Table24[[#This Row],[State]],'[1]State Regions'!$A:$A,'[1]State Regions'!$B:$B)</f>
        <v>South</v>
      </c>
      <c r="BN30" s="1" t="s">
        <v>2052</v>
      </c>
      <c r="BO30">
        <v>16</v>
      </c>
      <c r="BP30" s="18">
        <v>4273586</v>
      </c>
    </row>
    <row r="31" spans="1:68" x14ac:dyDescent="0.2">
      <c r="A31" s="1" t="s">
        <v>1107</v>
      </c>
      <c r="D31" s="1" t="s">
        <v>1207</v>
      </c>
      <c r="E31" s="18">
        <v>20</v>
      </c>
      <c r="F31" t="str">
        <v>Maryland</v>
      </c>
      <c r="G31">
        <v>20</v>
      </c>
      <c r="H31" s="17">
        <f>_xlfn.XLOOKUP(D31,'State Population (2026)'!B:B,'State Population (2026)'!C:C,0)</f>
        <v>6265347</v>
      </c>
      <c r="R31" s="1" t="s">
        <v>1207</v>
      </c>
      <c r="S31" s="18">
        <v>20</v>
      </c>
      <c r="V31" t="s">
        <v>1207</v>
      </c>
      <c r="W31">
        <v>20</v>
      </c>
      <c r="X31" s="17">
        <v>6265347</v>
      </c>
      <c r="Y31" s="56">
        <f>(Table2[[#This Row],[Dedicated Burn Beds]]/Table2[[#This Row],[Total population]])*100000</f>
        <v>0.31921615833887573</v>
      </c>
      <c r="Z31" t="str">
        <f>_xlfn.XLOOKUP(Table2[[#This Row],[State]],'[1]State Regions'!$A:$A,'[1]State Regions'!$B:$B)</f>
        <v>South</v>
      </c>
      <c r="BF31" t="s">
        <v>1207</v>
      </c>
      <c r="BG31">
        <v>20</v>
      </c>
      <c r="BH31" s="17">
        <v>6265347</v>
      </c>
      <c r="BI31" s="56">
        <f>(Table24[[#This Row],[Dedicated Burn Beds]]/Table24[[#This Row],[Total population]])*100000</f>
        <v>0.31921615833887573</v>
      </c>
      <c r="BJ31" t="str">
        <f>_xlfn.XLOOKUP(Table24[[#This Row],[State]],'[1]State Regions'!$A:$A,'[1]State Regions'!$B:$B)</f>
        <v>South</v>
      </c>
      <c r="BN31" s="1" t="s">
        <v>2039</v>
      </c>
      <c r="BO31">
        <v>33</v>
      </c>
      <c r="BP31" s="18">
        <v>4123288</v>
      </c>
    </row>
    <row r="32" spans="1:68" x14ac:dyDescent="0.2">
      <c r="A32" s="1" t="s">
        <v>1131</v>
      </c>
      <c r="D32" s="1" t="s">
        <v>1088</v>
      </c>
      <c r="E32" s="18">
        <v>17</v>
      </c>
      <c r="F32" t="str">
        <v>Iowa</v>
      </c>
      <c r="G32">
        <v>17</v>
      </c>
      <c r="H32" s="17">
        <f>_xlfn.XLOOKUP(D32,'State Population (2026)'!B:B,'State Population (2026)'!C:C,0)</f>
        <v>3238387</v>
      </c>
      <c r="R32" s="1" t="s">
        <v>1088</v>
      </c>
      <c r="S32" s="18">
        <v>17</v>
      </c>
      <c r="V32" t="s">
        <v>1088</v>
      </c>
      <c r="W32">
        <v>17</v>
      </c>
      <c r="X32" s="17">
        <v>3238387</v>
      </c>
      <c r="Y32" s="56">
        <f>(Table2[[#This Row],[Dedicated Burn Beds]]/Table2[[#This Row],[Total population]])*100000</f>
        <v>0.52495270021773188</v>
      </c>
      <c r="Z32" t="str">
        <f>_xlfn.XLOOKUP(Table2[[#This Row],[State]],'[1]State Regions'!$A:$A,'[1]State Regions'!$B:$B)</f>
        <v>Midwest</v>
      </c>
      <c r="AO32" t="s">
        <v>2814</v>
      </c>
      <c r="BF32" t="s">
        <v>1088</v>
      </c>
      <c r="BG32">
        <v>17</v>
      </c>
      <c r="BH32" s="17">
        <v>3238387</v>
      </c>
      <c r="BI32" s="56">
        <f>(Table24[[#This Row],[Dedicated Burn Beds]]/Table24[[#This Row],[Total population]])*100000</f>
        <v>0.52495270021773188</v>
      </c>
      <c r="BJ32" t="str">
        <f>_xlfn.XLOOKUP(Table24[[#This Row],[State]],'[1]State Regions'!$A:$A,'[1]State Regions'!$B:$B)</f>
        <v>Midwest</v>
      </c>
      <c r="BN32" s="1" t="s">
        <v>481</v>
      </c>
      <c r="BO32">
        <v>9</v>
      </c>
      <c r="BP32" s="18">
        <v>3688496</v>
      </c>
    </row>
    <row r="33" spans="1:68" x14ac:dyDescent="0.2">
      <c r="A33" s="1" t="s">
        <v>1150</v>
      </c>
      <c r="D33" s="1" t="s">
        <v>1593</v>
      </c>
      <c r="E33" s="18">
        <v>16</v>
      </c>
      <c r="F33" t="str">
        <v>Nebraska</v>
      </c>
      <c r="G33">
        <v>16</v>
      </c>
      <c r="H33" s="17">
        <f>_xlfn.XLOOKUP(D33,'State Population (2026)'!B:B,'State Population (2026)'!C:C,0)</f>
        <v>2018006</v>
      </c>
      <c r="R33" s="1" t="s">
        <v>1593</v>
      </c>
      <c r="S33" s="18">
        <v>16</v>
      </c>
      <c r="V33" t="s">
        <v>1593</v>
      </c>
      <c r="W33">
        <v>16</v>
      </c>
      <c r="X33" s="17">
        <v>2018006</v>
      </c>
      <c r="Y33" s="56">
        <f>(Table2[[#This Row],[Dedicated Burn Beds]]/Table2[[#This Row],[Total population]])*100000</f>
        <v>0.79286186463271169</v>
      </c>
      <c r="Z33" t="str">
        <f>_xlfn.XLOOKUP(Table2[[#This Row],[State]],'[1]State Regions'!$A:$A,'[1]State Regions'!$B:$B)</f>
        <v>Midwest</v>
      </c>
      <c r="AO33" t="s">
        <v>2816</v>
      </c>
      <c r="BF33" t="s">
        <v>1593</v>
      </c>
      <c r="BG33">
        <v>16</v>
      </c>
      <c r="BH33" s="17">
        <v>2018006</v>
      </c>
      <c r="BI33" s="56">
        <f>(Table24[[#This Row],[Dedicated Burn Beds]]/Table24[[#This Row],[Total population]])*100000</f>
        <v>0.79286186463271169</v>
      </c>
      <c r="BJ33" t="str">
        <f>_xlfn.XLOOKUP(Table24[[#This Row],[State]],'[1]State Regions'!$A:$A,'[1]State Regions'!$B:$B)</f>
        <v>Midwest</v>
      </c>
      <c r="BN33" s="1" t="s">
        <v>2501</v>
      </c>
      <c r="BO33">
        <v>15</v>
      </c>
      <c r="BP33" s="18">
        <v>3538904</v>
      </c>
    </row>
    <row r="34" spans="1:68" x14ac:dyDescent="0.2">
      <c r="A34" s="1" t="s">
        <v>1193</v>
      </c>
      <c r="D34" s="1" t="s">
        <v>1131</v>
      </c>
      <c r="E34" s="18">
        <v>16</v>
      </c>
      <c r="F34" t="str">
        <v>Kentucky</v>
      </c>
      <c r="G34">
        <v>16</v>
      </c>
      <c r="H34" s="17">
        <f>_xlfn.XLOOKUP(D34,'State Population (2026)'!B:B,'State Population (2026)'!C:C,0)</f>
        <v>4606864</v>
      </c>
      <c r="R34" s="1" t="s">
        <v>1131</v>
      </c>
      <c r="S34" s="18">
        <v>16</v>
      </c>
      <c r="V34" t="s">
        <v>1131</v>
      </c>
      <c r="W34">
        <v>16</v>
      </c>
      <c r="X34" s="17">
        <v>4606864</v>
      </c>
      <c r="Y34" s="56">
        <f>(Table2[[#This Row],[Dedicated Burn Beds]]/Table2[[#This Row],[Total population]])*100000</f>
        <v>0.34730784325302416</v>
      </c>
      <c r="Z34" t="str">
        <f>_xlfn.XLOOKUP(Table2[[#This Row],[State]],'[1]State Regions'!$A:$A,'[1]State Regions'!$B:$B)</f>
        <v>South</v>
      </c>
      <c r="BF34" t="s">
        <v>1131</v>
      </c>
      <c r="BG34">
        <v>16</v>
      </c>
      <c r="BH34" s="17">
        <v>4606864</v>
      </c>
      <c r="BI34" s="56">
        <f>(Table24[[#This Row],[Dedicated Burn Beds]]/Table24[[#This Row],[Total population]])*100000</f>
        <v>0.34730784325302416</v>
      </c>
      <c r="BJ34" t="str">
        <f>_xlfn.XLOOKUP(Table24[[#This Row],[State]],'[1]State Regions'!$A:$A,'[1]State Regions'!$B:$B)</f>
        <v>South</v>
      </c>
      <c r="BN34" s="1" t="s">
        <v>1622</v>
      </c>
      <c r="BO34">
        <v>31</v>
      </c>
      <c r="BP34" s="18">
        <v>3282188</v>
      </c>
    </row>
    <row r="35" spans="1:68" x14ac:dyDescent="0.2">
      <c r="A35" s="1" t="s">
        <v>1207</v>
      </c>
      <c r="D35" s="1" t="s">
        <v>2052</v>
      </c>
      <c r="E35" s="18">
        <v>16</v>
      </c>
      <c r="F35" t="str">
        <v>Oregon</v>
      </c>
      <c r="G35">
        <v>16</v>
      </c>
      <c r="H35" s="17">
        <f>_xlfn.XLOOKUP(D35,'State Population (2026)'!B:B,'State Population (2026)'!C:C,0)</f>
        <v>4273586</v>
      </c>
      <c r="R35" s="1" t="s">
        <v>2052</v>
      </c>
      <c r="S35" s="18">
        <v>16</v>
      </c>
      <c r="V35" t="s">
        <v>2052</v>
      </c>
      <c r="W35">
        <v>16</v>
      </c>
      <c r="X35" s="17">
        <v>4273586</v>
      </c>
      <c r="Y35" s="56">
        <f>(Table2[[#This Row],[Dedicated Burn Beds]]/Table2[[#This Row],[Total population]])*100000</f>
        <v>0.37439284011132573</v>
      </c>
      <c r="Z35" t="str">
        <f>_xlfn.XLOOKUP(Table2[[#This Row],[State]],'[1]State Regions'!$A:$A,'[1]State Regions'!$B:$B)</f>
        <v>West</v>
      </c>
      <c r="BF35" t="s">
        <v>2052</v>
      </c>
      <c r="BG35">
        <v>16</v>
      </c>
      <c r="BH35" s="17">
        <v>4273586</v>
      </c>
      <c r="BI35" s="56">
        <f>(Table24[[#This Row],[Dedicated Burn Beds]]/Table24[[#This Row],[Total population]])*100000</f>
        <v>0.37439284011132573</v>
      </c>
      <c r="BJ35" t="str">
        <f>_xlfn.XLOOKUP(Table24[[#This Row],[State]],'[1]State Regions'!$A:$A,'[1]State Regions'!$B:$B)</f>
        <v>West</v>
      </c>
      <c r="BN35" s="1" t="s">
        <v>1088</v>
      </c>
      <c r="BO35">
        <v>17</v>
      </c>
      <c r="BP35" s="18">
        <v>3238387</v>
      </c>
    </row>
    <row r="36" spans="1:68" x14ac:dyDescent="0.2">
      <c r="A36" s="1" t="s">
        <v>1232</v>
      </c>
      <c r="D36" s="1" t="s">
        <v>806</v>
      </c>
      <c r="E36" s="18">
        <v>15</v>
      </c>
      <c r="F36" t="str">
        <v>Idaho</v>
      </c>
      <c r="G36">
        <v>15</v>
      </c>
      <c r="H36" s="17">
        <f>_xlfn.XLOOKUP(D36,'State Population (2026)'!B:B,'State Population (2026)'!C:C,0)</f>
        <v>2029733</v>
      </c>
      <c r="R36" s="1" t="s">
        <v>806</v>
      </c>
      <c r="S36" s="18">
        <v>15</v>
      </c>
      <c r="V36" t="s">
        <v>806</v>
      </c>
      <c r="W36">
        <v>15</v>
      </c>
      <c r="X36" s="17">
        <v>2029733</v>
      </c>
      <c r="Y36" s="56">
        <f>(Table2[[#This Row],[Dedicated Burn Beds]]/Table2[[#This Row],[Total population]])*100000</f>
        <v>0.73901345644969074</v>
      </c>
      <c r="Z36" t="str">
        <f>_xlfn.XLOOKUP(Table2[[#This Row],[State]],'[1]State Regions'!$A:$A,'[1]State Regions'!$B:$B)</f>
        <v>West</v>
      </c>
      <c r="BF36" t="s">
        <v>806</v>
      </c>
      <c r="BG36">
        <v>15</v>
      </c>
      <c r="BH36" s="17">
        <v>2029733</v>
      </c>
      <c r="BI36" s="56">
        <f>(Table24[[#This Row],[Dedicated Burn Beds]]/Table24[[#This Row],[Total population]])*100000</f>
        <v>0.73901345644969074</v>
      </c>
      <c r="BJ36" t="str">
        <f>_xlfn.XLOOKUP(Table24[[#This Row],[State]],'[1]State Regions'!$A:$A,'[1]State Regions'!$B:$B)</f>
        <v>West</v>
      </c>
      <c r="BN36" s="1" t="s">
        <v>119</v>
      </c>
      <c r="BO36">
        <v>10</v>
      </c>
      <c r="BP36" s="18">
        <v>3114791</v>
      </c>
    </row>
    <row r="37" spans="1:68" x14ac:dyDescent="0.2">
      <c r="A37" s="1" t="s">
        <v>1285</v>
      </c>
      <c r="D37" s="1" t="s">
        <v>2501</v>
      </c>
      <c r="E37" s="18">
        <v>15</v>
      </c>
      <c r="F37" t="str">
        <v>Utah</v>
      </c>
      <c r="G37">
        <v>15</v>
      </c>
      <c r="H37" s="17">
        <f>_xlfn.XLOOKUP(D37,'State Population (2026)'!B:B,'State Population (2026)'!C:C,0)</f>
        <v>3538904</v>
      </c>
      <c r="R37" s="1" t="s">
        <v>2501</v>
      </c>
      <c r="S37" s="18">
        <v>15</v>
      </c>
      <c r="V37" t="s">
        <v>2501</v>
      </c>
      <c r="W37">
        <v>15</v>
      </c>
      <c r="X37" s="17">
        <v>3538904</v>
      </c>
      <c r="Y37" s="56">
        <f>(Table2[[#This Row],[Dedicated Burn Beds]]/Table2[[#This Row],[Total population]])*100000</f>
        <v>0.42386004254424531</v>
      </c>
      <c r="Z37" t="str">
        <f>_xlfn.XLOOKUP(Table2[[#This Row],[State]],'[1]State Regions'!$A:$A,'[1]State Regions'!$B:$B)</f>
        <v>West</v>
      </c>
      <c r="BF37" t="s">
        <v>2501</v>
      </c>
      <c r="BG37">
        <v>15</v>
      </c>
      <c r="BH37" s="17">
        <v>3538904</v>
      </c>
      <c r="BI37" s="56">
        <f>(Table24[[#This Row],[Dedicated Burn Beds]]/Table24[[#This Row],[Total population]])*100000</f>
        <v>0.42386004254424531</v>
      </c>
      <c r="BJ37" t="str">
        <f>_xlfn.XLOOKUP(Table24[[#This Row],[State]],'[1]State Regions'!$A:$A,'[1]State Regions'!$B:$B)</f>
        <v>West</v>
      </c>
      <c r="BN37" s="1" t="s">
        <v>1107</v>
      </c>
      <c r="BO37">
        <v>28</v>
      </c>
      <c r="BP37" s="18">
        <v>2977220</v>
      </c>
    </row>
    <row r="38" spans="1:68" x14ac:dyDescent="0.2">
      <c r="A38" s="1" t="s">
        <v>1478</v>
      </c>
      <c r="D38" s="1" t="s">
        <v>1662</v>
      </c>
      <c r="E38" s="18">
        <v>12</v>
      </c>
      <c r="F38" t="str">
        <v>New Jersey</v>
      </c>
      <c r="G38">
        <v>12</v>
      </c>
      <c r="H38" s="17">
        <f>_xlfn.XLOOKUP(D38,'State Population (2026)'!B:B,'State Population (2026)'!C:C,0)</f>
        <v>9548215</v>
      </c>
      <c r="R38" s="1" t="s">
        <v>1662</v>
      </c>
      <c r="S38" s="18">
        <v>12</v>
      </c>
      <c r="V38" t="s">
        <v>1662</v>
      </c>
      <c r="W38">
        <v>12</v>
      </c>
      <c r="X38" s="17">
        <v>9548215</v>
      </c>
      <c r="Y38" s="56">
        <f>(Table2[[#This Row],[Dedicated Burn Beds]]/Table2[[#This Row],[Total population]])*100000</f>
        <v>0.12567794085072448</v>
      </c>
      <c r="Z38" t="str">
        <f>_xlfn.XLOOKUP(Table2[[#This Row],[State]],'[1]State Regions'!$A:$A,'[1]State Regions'!$B:$B)</f>
        <v>Northeast</v>
      </c>
      <c r="BF38" t="s">
        <v>1662</v>
      </c>
      <c r="BG38">
        <v>12</v>
      </c>
      <c r="BH38" s="17">
        <v>9548215</v>
      </c>
      <c r="BI38" s="56">
        <f>(Table24[[#This Row],[Dedicated Burn Beds]]/Table24[[#This Row],[Total population]])*100000</f>
        <v>0.12567794085072448</v>
      </c>
      <c r="BJ38" t="str">
        <f>_xlfn.XLOOKUP(Table24[[#This Row],[State]],'[1]State Regions'!$A:$A,'[1]State Regions'!$B:$B)</f>
        <v>Northeast</v>
      </c>
      <c r="BN38" s="1" t="s">
        <v>1478</v>
      </c>
      <c r="BO38">
        <v>0</v>
      </c>
      <c r="BP38" s="18">
        <v>2954160</v>
      </c>
    </row>
    <row r="39" spans="1:68" x14ac:dyDescent="0.2">
      <c r="A39" s="1" t="s">
        <v>1499</v>
      </c>
      <c r="D39" s="1" t="s">
        <v>1723</v>
      </c>
      <c r="E39" s="18">
        <v>10</v>
      </c>
      <c r="F39" t="str">
        <v>New Mexico</v>
      </c>
      <c r="G39">
        <v>10</v>
      </c>
      <c r="H39" s="17">
        <f>_xlfn.XLOOKUP(D39,'State Population (2026)'!B:B,'State Population (2026)'!C:C,0)</f>
        <v>2125498</v>
      </c>
      <c r="R39" s="1" t="s">
        <v>1723</v>
      </c>
      <c r="S39" s="18">
        <v>10</v>
      </c>
      <c r="V39" t="s">
        <v>1723</v>
      </c>
      <c r="W39">
        <v>10</v>
      </c>
      <c r="X39" s="17">
        <v>2125498</v>
      </c>
      <c r="Y39" s="56">
        <f>(Table2[[#This Row],[Dedicated Burn Beds]]/Table2[[#This Row],[Total population]])*100000</f>
        <v>0.47047797739635605</v>
      </c>
      <c r="Z39" t="str">
        <f>_xlfn.XLOOKUP(Table2[[#This Row],[State]],'[1]State Regions'!$A:$A,'[1]State Regions'!$B:$B)</f>
        <v>West</v>
      </c>
      <c r="BF39" t="s">
        <v>1723</v>
      </c>
      <c r="BG39">
        <v>10</v>
      </c>
      <c r="BH39" s="17">
        <v>2125498</v>
      </c>
      <c r="BI39" s="56">
        <f>(Table24[[#This Row],[Dedicated Burn Beds]]/Table24[[#This Row],[Total population]])*100000</f>
        <v>0.47047797739635605</v>
      </c>
      <c r="BJ39" t="str">
        <f>_xlfn.XLOOKUP(Table24[[#This Row],[State]],'[1]State Regions'!$A:$A,'[1]State Regions'!$B:$B)</f>
        <v>West</v>
      </c>
      <c r="BN39" s="1" t="s">
        <v>1723</v>
      </c>
      <c r="BO39">
        <v>10</v>
      </c>
      <c r="BP39" s="18">
        <v>2125498</v>
      </c>
    </row>
    <row r="40" spans="1:68" x14ac:dyDescent="0.2">
      <c r="A40" s="1" t="s">
        <v>1574</v>
      </c>
      <c r="D40" s="1" t="s">
        <v>119</v>
      </c>
      <c r="E40" s="18">
        <v>10</v>
      </c>
      <c r="F40" t="str">
        <v>Arkansas</v>
      </c>
      <c r="G40">
        <v>10</v>
      </c>
      <c r="H40" s="17">
        <f>_xlfn.XLOOKUP(D40,'State Population (2026)'!B:B,'State Population (2026)'!C:C,0)</f>
        <v>3114791</v>
      </c>
      <c r="R40" s="1" t="s">
        <v>119</v>
      </c>
      <c r="S40" s="18">
        <v>10</v>
      </c>
      <c r="V40" t="s">
        <v>119</v>
      </c>
      <c r="W40">
        <v>10</v>
      </c>
      <c r="X40" s="17">
        <v>3114791</v>
      </c>
      <c r="Y40" s="56">
        <f>(Table2[[#This Row],[Dedicated Burn Beds]]/Table2[[#This Row],[Total population]])*100000</f>
        <v>0.32104882799520096</v>
      </c>
      <c r="Z40" t="str">
        <f>_xlfn.XLOOKUP(Table2[[#This Row],[State]],'[1]State Regions'!$A:$A,'[1]State Regions'!$B:$B)</f>
        <v>South</v>
      </c>
      <c r="BF40" t="s">
        <v>119</v>
      </c>
      <c r="BG40">
        <v>10</v>
      </c>
      <c r="BH40" s="17">
        <v>3114791</v>
      </c>
      <c r="BI40" s="56">
        <f>(Table24[[#This Row],[Dedicated Burn Beds]]/Table24[[#This Row],[Total population]])*100000</f>
        <v>0.32104882799520096</v>
      </c>
      <c r="BJ40" t="str">
        <f>_xlfn.XLOOKUP(Table24[[#This Row],[State]],'[1]State Regions'!$A:$A,'[1]State Regions'!$B:$B)</f>
        <v>South</v>
      </c>
      <c r="BN40" s="1" t="s">
        <v>806</v>
      </c>
      <c r="BO40">
        <v>15</v>
      </c>
      <c r="BP40" s="18">
        <v>2029733</v>
      </c>
    </row>
    <row r="41" spans="1:68" x14ac:dyDescent="0.2">
      <c r="A41" s="1" t="s">
        <v>1593</v>
      </c>
      <c r="D41" s="1" t="s">
        <v>2534</v>
      </c>
      <c r="E41" s="18">
        <v>9</v>
      </c>
      <c r="F41" t="str">
        <v>Vermont</v>
      </c>
      <c r="G41">
        <v>9</v>
      </c>
      <c r="H41" s="17">
        <f>_xlfn.XLOOKUP(D41,'State Population (2026)'!B:B,'State Population (2026)'!C:C,0)</f>
        <v>644663</v>
      </c>
      <c r="R41" s="1" t="s">
        <v>2534</v>
      </c>
      <c r="S41" s="18">
        <v>9</v>
      </c>
      <c r="V41" t="s">
        <v>2534</v>
      </c>
      <c r="W41">
        <v>9</v>
      </c>
      <c r="X41" s="17">
        <v>644663</v>
      </c>
      <c r="Y41" s="56">
        <f>(Table2[[#This Row],[Dedicated Burn Beds]]/Table2[[#This Row],[Total population]])*100000</f>
        <v>1.3960782610449181</v>
      </c>
      <c r="Z41" t="str">
        <f>_xlfn.XLOOKUP(Table2[[#This Row],[State]],'[1]State Regions'!$A:$A,'[1]State Regions'!$B:$B)</f>
        <v>Northeast</v>
      </c>
      <c r="BF41" t="s">
        <v>2534</v>
      </c>
      <c r="BG41">
        <v>9</v>
      </c>
      <c r="BH41" s="17">
        <v>644663</v>
      </c>
      <c r="BI41" s="56">
        <f>(Table24[[#This Row],[Dedicated Burn Beds]]/Table24[[#This Row],[Total population]])*100000</f>
        <v>1.3960782610449181</v>
      </c>
      <c r="BJ41" t="str">
        <f>_xlfn.XLOOKUP(Table24[[#This Row],[State]],'[1]State Regions'!$A:$A,'[1]State Regions'!$B:$B)</f>
        <v>Northeast</v>
      </c>
      <c r="BN41" s="1" t="s">
        <v>1593</v>
      </c>
      <c r="BO41">
        <v>16</v>
      </c>
      <c r="BP41" s="18">
        <v>2018006</v>
      </c>
    </row>
    <row r="42" spans="1:68" x14ac:dyDescent="0.2">
      <c r="A42" s="1" t="s">
        <v>1622</v>
      </c>
      <c r="D42" s="1" t="s">
        <v>481</v>
      </c>
      <c r="E42" s="18">
        <v>9</v>
      </c>
      <c r="F42" t="str">
        <v>Connecticut</v>
      </c>
      <c r="G42">
        <v>9</v>
      </c>
      <c r="H42" s="17">
        <f>_xlfn.XLOOKUP(D42,'State Population (2026)'!B:B,'State Population (2026)'!C:C,0)</f>
        <v>3688496</v>
      </c>
      <c r="R42" s="1" t="s">
        <v>481</v>
      </c>
      <c r="S42" s="18">
        <v>9</v>
      </c>
      <c r="V42" t="s">
        <v>481</v>
      </c>
      <c r="W42">
        <v>9</v>
      </c>
      <c r="X42" s="17">
        <v>3688496</v>
      </c>
      <c r="Y42" s="56">
        <f>(Table2[[#This Row],[Dedicated Burn Beds]]/Table2[[#This Row],[Total population]])*100000</f>
        <v>0.24400189128577068</v>
      </c>
      <c r="Z42" t="str">
        <f>_xlfn.XLOOKUP(Table2[[#This Row],[State]],'[1]State Regions'!$A:$A,'[1]State Regions'!$B:$B)</f>
        <v>Northeast</v>
      </c>
      <c r="BF42" t="s">
        <v>481</v>
      </c>
      <c r="BG42">
        <v>9</v>
      </c>
      <c r="BH42" s="17">
        <v>3688496</v>
      </c>
      <c r="BI42" s="56">
        <f>(Table24[[#This Row],[Dedicated Burn Beds]]/Table24[[#This Row],[Total population]])*100000</f>
        <v>0.24400189128577068</v>
      </c>
      <c r="BJ42" t="str">
        <f>_xlfn.XLOOKUP(Table24[[#This Row],[State]],'[1]State Regions'!$A:$A,'[1]State Regions'!$B:$B)</f>
        <v>Northeast</v>
      </c>
      <c r="BN42" s="1" t="s">
        <v>2636</v>
      </c>
      <c r="BO42">
        <v>4</v>
      </c>
      <c r="BP42" s="18">
        <v>1766147</v>
      </c>
    </row>
    <row r="43" spans="1:68" x14ac:dyDescent="0.2">
      <c r="A43" s="1" t="s">
        <v>1637</v>
      </c>
      <c r="D43" s="1" t="s">
        <v>794</v>
      </c>
      <c r="E43" s="18">
        <v>7</v>
      </c>
      <c r="F43" t="str">
        <v>Hawaii</v>
      </c>
      <c r="G43">
        <v>7</v>
      </c>
      <c r="H43" s="17">
        <f>_xlfn.XLOOKUP(D43,'State Population (2026)'!B:B,'State Population (2026)'!C:C,0)</f>
        <v>1432820</v>
      </c>
      <c r="R43" s="1" t="s">
        <v>794</v>
      </c>
      <c r="S43" s="18">
        <v>7</v>
      </c>
      <c r="V43" t="s">
        <v>794</v>
      </c>
      <c r="W43">
        <v>7</v>
      </c>
      <c r="X43" s="17">
        <v>1432820</v>
      </c>
      <c r="Y43" s="56">
        <f>(Table2[[#This Row],[Dedicated Burn Beds]]/Table2[[#This Row],[Total population]])*100000</f>
        <v>0.48854706104046564</v>
      </c>
      <c r="Z43" t="str">
        <f>_xlfn.XLOOKUP(Table2[[#This Row],[State]],'[1]State Regions'!$A:$A,'[1]State Regions'!$B:$B)</f>
        <v>West</v>
      </c>
      <c r="BF43" t="s">
        <v>794</v>
      </c>
      <c r="BG43">
        <v>7</v>
      </c>
      <c r="BH43" s="17">
        <v>1432820</v>
      </c>
      <c r="BI43" s="56">
        <f>(Table24[[#This Row],[Dedicated Burn Beds]]/Table24[[#This Row],[Total population]])*100000</f>
        <v>0.48854706104046564</v>
      </c>
      <c r="BJ43" t="str">
        <f>_xlfn.XLOOKUP(Table24[[#This Row],[State]],'[1]State Regions'!$A:$A,'[1]State Regions'!$B:$B)</f>
        <v>West</v>
      </c>
      <c r="BN43" s="1" t="s">
        <v>794</v>
      </c>
      <c r="BO43">
        <v>7</v>
      </c>
      <c r="BP43" s="18">
        <v>1432820</v>
      </c>
    </row>
    <row r="44" spans="1:68" x14ac:dyDescent="0.2">
      <c r="A44" s="1" t="s">
        <v>1662</v>
      </c>
      <c r="D44" s="1" t="s">
        <v>1193</v>
      </c>
      <c r="E44" s="18">
        <v>6</v>
      </c>
      <c r="F44" t="str">
        <v>Maine</v>
      </c>
      <c r="G44">
        <v>6</v>
      </c>
      <c r="H44" s="17">
        <f>_xlfn.XLOOKUP(D44,'State Population (2026)'!B:B,'State Population (2026)'!C:C,0)</f>
        <v>1414874</v>
      </c>
      <c r="R44" s="1" t="s">
        <v>1193</v>
      </c>
      <c r="S44" s="18">
        <v>6</v>
      </c>
      <c r="V44" t="s">
        <v>1193</v>
      </c>
      <c r="W44">
        <v>6</v>
      </c>
      <c r="X44" s="17">
        <v>1414874</v>
      </c>
      <c r="Y44" s="56">
        <f>(Table2[[#This Row],[Dedicated Burn Beds]]/Table2[[#This Row],[Total population]])*100000</f>
        <v>0.42406602990796355</v>
      </c>
      <c r="Z44" t="str">
        <f>_xlfn.XLOOKUP(Table2[[#This Row],[State]],'[1]State Regions'!$A:$A,'[1]State Regions'!$B:$B)</f>
        <v>Northeast</v>
      </c>
      <c r="BF44" t="s">
        <v>1193</v>
      </c>
      <c r="BG44">
        <v>6</v>
      </c>
      <c r="BH44" s="17">
        <v>1414874</v>
      </c>
      <c r="BI44" s="56">
        <f>(Table24[[#This Row],[Dedicated Burn Beds]]/Table24[[#This Row],[Total population]])*100000</f>
        <v>0.42406602990796355</v>
      </c>
      <c r="BJ44" t="str">
        <f>_xlfn.XLOOKUP(Table24[[#This Row],[State]],'[1]State Regions'!$A:$A,'[1]State Regions'!$B:$B)</f>
        <v>Northeast</v>
      </c>
      <c r="BN44" s="1" t="s">
        <v>1637</v>
      </c>
      <c r="BO44">
        <v>0</v>
      </c>
      <c r="BP44" s="18">
        <v>1415342</v>
      </c>
    </row>
    <row r="45" spans="1:68" x14ac:dyDescent="0.2">
      <c r="A45" s="1" t="s">
        <v>1723</v>
      </c>
      <c r="D45" s="1" t="s">
        <v>2636</v>
      </c>
      <c r="E45" s="18">
        <v>4</v>
      </c>
      <c r="F45" t="str">
        <v>West Virginia</v>
      </c>
      <c r="G45">
        <v>4</v>
      </c>
      <c r="H45" s="17">
        <f>_xlfn.XLOOKUP(D45,'State Population (2026)'!B:B,'State Population (2026)'!C:C,0)</f>
        <v>1766147</v>
      </c>
      <c r="R45" s="1" t="s">
        <v>2636</v>
      </c>
      <c r="S45" s="18">
        <v>4</v>
      </c>
      <c r="V45" t="s">
        <v>2636</v>
      </c>
      <c r="W45">
        <v>4</v>
      </c>
      <c r="X45" s="17">
        <v>1766147</v>
      </c>
      <c r="Y45" s="56">
        <f>(Table2[[#This Row],[Dedicated Burn Beds]]/Table2[[#This Row],[Total population]])*100000</f>
        <v>0.22648171414950172</v>
      </c>
      <c r="Z45" t="str">
        <f>_xlfn.XLOOKUP(Table2[[#This Row],[State]],'[1]State Regions'!$A:$A,'[1]State Regions'!$B:$B)</f>
        <v>South</v>
      </c>
      <c r="BF45" t="s">
        <v>2636</v>
      </c>
      <c r="BG45">
        <v>4</v>
      </c>
      <c r="BH45" s="17">
        <v>1766147</v>
      </c>
      <c r="BI45" s="56">
        <f>(Table24[[#This Row],[Dedicated Burn Beds]]/Table24[[#This Row],[Total population]])*100000</f>
        <v>0.22648171414950172</v>
      </c>
      <c r="BJ45" t="str">
        <f>_xlfn.XLOOKUP(Table24[[#This Row],[State]],'[1]State Regions'!$A:$A,'[1]State Regions'!$B:$B)</f>
        <v>South</v>
      </c>
      <c r="BN45" s="1" t="s">
        <v>1193</v>
      </c>
      <c r="BO45">
        <v>6</v>
      </c>
      <c r="BP45" s="18">
        <v>1414874</v>
      </c>
    </row>
    <row r="46" spans="1:68" x14ac:dyDescent="0.2">
      <c r="A46" s="1" t="s">
        <v>1730</v>
      </c>
      <c r="D46" s="1" t="s">
        <v>537</v>
      </c>
      <c r="E46" s="18"/>
      <c r="F46" t="str">
        <v>Delaware</v>
      </c>
      <c r="G46">
        <v>0</v>
      </c>
      <c r="H46" s="17">
        <f>_xlfn.XLOOKUP(D46,'State Population (2026)'!B:B,'State Population (2026)'!C:C,0)</f>
        <v>1059952</v>
      </c>
      <c r="R46" s="1" t="s">
        <v>537</v>
      </c>
      <c r="S46" s="18"/>
      <c r="V46" t="s">
        <v>537</v>
      </c>
      <c r="W46">
        <v>0</v>
      </c>
      <c r="X46" s="17">
        <v>1059952</v>
      </c>
      <c r="Y46" s="56">
        <f>(Table2[[#This Row],[Dedicated Burn Beds]]/Table2[[#This Row],[Total population]])*100000</f>
        <v>0</v>
      </c>
      <c r="Z46" t="str">
        <f>_xlfn.XLOOKUP(Table2[[#This Row],[State]],'[1]State Regions'!$A:$A,'[1]State Regions'!$B:$B)</f>
        <v>South</v>
      </c>
      <c r="BF46" t="s">
        <v>537</v>
      </c>
      <c r="BG46">
        <v>0</v>
      </c>
      <c r="BH46" s="17">
        <v>1059952</v>
      </c>
      <c r="BI46" s="56">
        <f>(Table24[[#This Row],[Dedicated Burn Beds]]/Table24[[#This Row],[Total population]])*100000</f>
        <v>0</v>
      </c>
      <c r="BJ46" t="str">
        <f>_xlfn.XLOOKUP(Table24[[#This Row],[State]],'[1]State Regions'!$A:$A,'[1]State Regions'!$B:$B)</f>
        <v>South</v>
      </c>
      <c r="BN46" s="1" t="s">
        <v>1574</v>
      </c>
      <c r="BO46">
        <v>0</v>
      </c>
      <c r="BP46" s="18">
        <v>1144694</v>
      </c>
    </row>
    <row r="47" spans="1:68" x14ac:dyDescent="0.2">
      <c r="A47" s="1" t="s">
        <v>1869</v>
      </c>
      <c r="D47" s="1" t="s">
        <v>1913</v>
      </c>
      <c r="E47" s="18"/>
      <c r="F47" t="str">
        <v>North Dakota</v>
      </c>
      <c r="G47">
        <v>0</v>
      </c>
      <c r="H47" s="17">
        <f>_xlfn.XLOOKUP(D47,'State Population (2026)'!B:B,'State Population (2026)'!C:C,0)</f>
        <v>799358</v>
      </c>
      <c r="R47" s="1" t="s">
        <v>1913</v>
      </c>
      <c r="S47" s="18"/>
      <c r="V47" t="s">
        <v>1913</v>
      </c>
      <c r="W47">
        <v>0</v>
      </c>
      <c r="X47" s="17">
        <v>799358</v>
      </c>
      <c r="Y47" s="56">
        <f>(Table2[[#This Row],[Dedicated Burn Beds]]/Table2[[#This Row],[Total population]])*100000</f>
        <v>0</v>
      </c>
      <c r="Z47" t="str">
        <f>_xlfn.XLOOKUP(Table2[[#This Row],[State]],'[1]State Regions'!$A:$A,'[1]State Regions'!$B:$B)</f>
        <v>Midwest</v>
      </c>
      <c r="BF47" t="s">
        <v>1913</v>
      </c>
      <c r="BG47">
        <v>0</v>
      </c>
      <c r="BH47" s="17">
        <v>799358</v>
      </c>
      <c r="BI47" s="56">
        <f>(Table24[[#This Row],[Dedicated Burn Beds]]/Table24[[#This Row],[Total population]])*100000</f>
        <v>0</v>
      </c>
      <c r="BJ47" t="str">
        <f>_xlfn.XLOOKUP(Table24[[#This Row],[State]],'[1]State Regions'!$A:$A,'[1]State Regions'!$B:$B)</f>
        <v>Midwest</v>
      </c>
      <c r="BN47" s="1" t="s">
        <v>2230</v>
      </c>
      <c r="BO47">
        <v>0</v>
      </c>
      <c r="BP47" s="18">
        <v>1114521</v>
      </c>
    </row>
    <row r="48" spans="1:68" x14ac:dyDescent="0.2">
      <c r="A48" s="1" t="s">
        <v>1913</v>
      </c>
      <c r="D48" s="1" t="s">
        <v>2230</v>
      </c>
      <c r="E48" s="18"/>
      <c r="F48" t="str">
        <v>Rhode Island</v>
      </c>
      <c r="G48">
        <v>0</v>
      </c>
      <c r="H48" s="17">
        <f>_xlfn.XLOOKUP(D48,'State Population (2026)'!B:B,'State Population (2026)'!C:C,0)</f>
        <v>1114521</v>
      </c>
      <c r="R48" s="1" t="s">
        <v>2230</v>
      </c>
      <c r="S48" s="18"/>
      <c r="V48" t="s">
        <v>2230</v>
      </c>
      <c r="W48">
        <v>0</v>
      </c>
      <c r="X48" s="17">
        <v>1114521</v>
      </c>
      <c r="Y48" s="56">
        <f>(Table2[[#This Row],[Dedicated Burn Beds]]/Table2[[#This Row],[Total population]])*100000</f>
        <v>0</v>
      </c>
      <c r="Z48" t="str">
        <f>_xlfn.XLOOKUP(Table2[[#This Row],[State]],'[1]State Regions'!$A:$A,'[1]State Regions'!$B:$B)</f>
        <v>Northeast</v>
      </c>
      <c r="BF48" t="s">
        <v>2230</v>
      </c>
      <c r="BG48">
        <v>0</v>
      </c>
      <c r="BH48" s="17">
        <v>1114521</v>
      </c>
      <c r="BI48" s="56">
        <f>(Table24[[#This Row],[Dedicated Burn Beds]]/Table24[[#This Row],[Total population]])*100000</f>
        <v>0</v>
      </c>
      <c r="BJ48" t="str">
        <f>_xlfn.XLOOKUP(Table24[[#This Row],[State]],'[1]State Regions'!$A:$A,'[1]State Regions'!$B:$B)</f>
        <v>Northeast</v>
      </c>
      <c r="BN48" s="1" t="s">
        <v>537</v>
      </c>
      <c r="BO48">
        <v>0</v>
      </c>
      <c r="BP48" s="18">
        <v>1059952</v>
      </c>
    </row>
    <row r="49" spans="1:68" x14ac:dyDescent="0.2">
      <c r="A49" s="1" t="s">
        <v>1940</v>
      </c>
      <c r="D49" s="1" t="s">
        <v>1478</v>
      </c>
      <c r="E49" s="18"/>
      <c r="F49" t="str">
        <v>Mississippi</v>
      </c>
      <c r="G49">
        <v>0</v>
      </c>
      <c r="H49" s="17">
        <f>_xlfn.XLOOKUP(D49,'State Population (2026)'!B:B,'State Population (2026)'!C:C,0)</f>
        <v>2954160</v>
      </c>
      <c r="R49" s="1" t="s">
        <v>1478</v>
      </c>
      <c r="S49" s="18"/>
      <c r="V49" t="s">
        <v>1478</v>
      </c>
      <c r="W49">
        <v>0</v>
      </c>
      <c r="X49" s="17">
        <v>2954160</v>
      </c>
      <c r="Y49" s="56">
        <f>(Table2[[#This Row],[Dedicated Burn Beds]]/Table2[[#This Row],[Total population]])*100000</f>
        <v>0</v>
      </c>
      <c r="Z49" t="str">
        <f>_xlfn.XLOOKUP(Table2[[#This Row],[State]],'[1]State Regions'!$A:$A,'[1]State Regions'!$B:$B)</f>
        <v>South</v>
      </c>
      <c r="BF49" t="s">
        <v>1478</v>
      </c>
      <c r="BG49">
        <v>0</v>
      </c>
      <c r="BH49" s="17">
        <v>2954160</v>
      </c>
      <c r="BI49" s="56">
        <f>(Table24[[#This Row],[Dedicated Burn Beds]]/Table24[[#This Row],[Total population]])*100000</f>
        <v>0</v>
      </c>
      <c r="BJ49" t="str">
        <f>_xlfn.XLOOKUP(Table24[[#This Row],[State]],'[1]State Regions'!$A:$A,'[1]State Regions'!$B:$B)</f>
        <v>South</v>
      </c>
      <c r="BN49" s="1" t="s">
        <v>2268</v>
      </c>
      <c r="BO49">
        <v>0</v>
      </c>
      <c r="BP49" s="18">
        <v>935094</v>
      </c>
    </row>
    <row r="50" spans="1:68" x14ac:dyDescent="0.2">
      <c r="A50" s="1" t="s">
        <v>2039</v>
      </c>
      <c r="D50" s="1" t="s">
        <v>23</v>
      </c>
      <c r="E50" s="18"/>
      <c r="F50" t="str">
        <v>Alaska</v>
      </c>
      <c r="G50">
        <v>0</v>
      </c>
      <c r="H50" s="17">
        <f>_xlfn.XLOOKUP(D50,'State Population (2026)'!B:B,'State Population (2026)'!C:C,0)</f>
        <v>737270</v>
      </c>
      <c r="R50" s="1" t="s">
        <v>23</v>
      </c>
      <c r="S50" s="18"/>
      <c r="V50" t="s">
        <v>23</v>
      </c>
      <c r="W50">
        <v>0</v>
      </c>
      <c r="X50" s="17">
        <v>737270</v>
      </c>
      <c r="Y50" s="56">
        <f>(Table2[[#This Row],[Dedicated Burn Beds]]/Table2[[#This Row],[Total population]])*100000</f>
        <v>0</v>
      </c>
      <c r="Z50" t="str">
        <f>_xlfn.XLOOKUP(Table2[[#This Row],[State]],'[1]State Regions'!$A:$A,'[1]State Regions'!$B:$B)</f>
        <v>West</v>
      </c>
      <c r="BF50" t="s">
        <v>23</v>
      </c>
      <c r="BG50">
        <v>0</v>
      </c>
      <c r="BH50" s="17">
        <v>737270</v>
      </c>
      <c r="BI50" s="56">
        <f>(Table24[[#This Row],[Dedicated Burn Beds]]/Table24[[#This Row],[Total population]])*100000</f>
        <v>0</v>
      </c>
      <c r="BJ50" t="str">
        <f>_xlfn.XLOOKUP(Table24[[#This Row],[State]],'[1]State Regions'!$A:$A,'[1]State Regions'!$B:$B)</f>
        <v>West</v>
      </c>
      <c r="BN50" s="1" t="s">
        <v>1913</v>
      </c>
      <c r="BO50">
        <v>0</v>
      </c>
      <c r="BP50" s="18">
        <v>799358</v>
      </c>
    </row>
    <row r="51" spans="1:68" x14ac:dyDescent="0.2">
      <c r="A51" s="1" t="s">
        <v>2052</v>
      </c>
      <c r="D51" s="1" t="s">
        <v>1637</v>
      </c>
      <c r="E51" s="18"/>
      <c r="F51" t="str">
        <v>New Hampshire</v>
      </c>
      <c r="G51">
        <v>0</v>
      </c>
      <c r="H51" s="17">
        <f>_xlfn.XLOOKUP(D51,'State Population (2026)'!B:B,'State Population (2026)'!C:C,0)</f>
        <v>1415342</v>
      </c>
      <c r="R51" s="1" t="s">
        <v>1637</v>
      </c>
      <c r="S51" s="18"/>
      <c r="V51" t="s">
        <v>1637</v>
      </c>
      <c r="W51">
        <v>0</v>
      </c>
      <c r="X51" s="17">
        <v>1415342</v>
      </c>
      <c r="Y51" s="56">
        <f>(Table2[[#This Row],[Dedicated Burn Beds]]/Table2[[#This Row],[Total population]])*100000</f>
        <v>0</v>
      </c>
      <c r="Z51" t="str">
        <f>_xlfn.XLOOKUP(Table2[[#This Row],[State]],'[1]State Regions'!$A:$A,'[1]State Regions'!$B:$B)</f>
        <v>Northeast</v>
      </c>
      <c r="BF51" t="s">
        <v>1637</v>
      </c>
      <c r="BG51">
        <v>0</v>
      </c>
      <c r="BH51" s="17">
        <v>1415342</v>
      </c>
      <c r="BI51" s="56">
        <f>(Table24[[#This Row],[Dedicated Burn Beds]]/Table24[[#This Row],[Total population]])*100000</f>
        <v>0</v>
      </c>
      <c r="BJ51" t="str">
        <f>_xlfn.XLOOKUP(Table24[[#This Row],[State]],'[1]State Regions'!$A:$A,'[1]State Regions'!$B:$B)</f>
        <v>Northeast</v>
      </c>
      <c r="BN51" s="1" t="s">
        <v>23</v>
      </c>
      <c r="BO51">
        <v>0</v>
      </c>
      <c r="BP51" s="18">
        <v>737270</v>
      </c>
    </row>
    <row r="52" spans="1:68" x14ac:dyDescent="0.2">
      <c r="A52" s="1" t="s">
        <v>2083</v>
      </c>
      <c r="D52" s="1" t="s">
        <v>1574</v>
      </c>
      <c r="E52" s="18"/>
      <c r="F52" t="str">
        <v>Montana</v>
      </c>
      <c r="G52">
        <v>0</v>
      </c>
      <c r="H52" s="17">
        <f>_xlfn.XLOOKUP(D52,'State Population (2026)'!B:B,'State Population (2026)'!C:C,0)</f>
        <v>1144694</v>
      </c>
      <c r="R52" s="1" t="s">
        <v>1574</v>
      </c>
      <c r="S52" s="18"/>
      <c r="V52" t="s">
        <v>1574</v>
      </c>
      <c r="W52">
        <v>0</v>
      </c>
      <c r="X52" s="17">
        <v>1144694</v>
      </c>
      <c r="Y52" s="56">
        <f>(Table2[[#This Row],[Dedicated Burn Beds]]/Table2[[#This Row],[Total population]])*100000</f>
        <v>0</v>
      </c>
      <c r="Z52" t="str">
        <f>_xlfn.XLOOKUP(Table2[[#This Row],[State]],'[1]State Regions'!$A:$A,'[1]State Regions'!$B:$B)</f>
        <v>West</v>
      </c>
      <c r="BF52" t="s">
        <v>1574</v>
      </c>
      <c r="BG52">
        <v>0</v>
      </c>
      <c r="BH52" s="17">
        <v>1144694</v>
      </c>
      <c r="BI52" s="56">
        <f>(Table24[[#This Row],[Dedicated Burn Beds]]/Table24[[#This Row],[Total population]])*100000</f>
        <v>0</v>
      </c>
      <c r="BJ52" t="str">
        <f>_xlfn.XLOOKUP(Table24[[#This Row],[State]],'[1]State Regions'!$A:$A,'[1]State Regions'!$B:$B)</f>
        <v>West</v>
      </c>
      <c r="BN52" s="1" t="s">
        <v>548</v>
      </c>
      <c r="BO52">
        <v>41</v>
      </c>
      <c r="BP52" s="18">
        <v>693645</v>
      </c>
    </row>
    <row r="53" spans="1:68" x14ac:dyDescent="0.2">
      <c r="A53" s="1" t="s">
        <v>2230</v>
      </c>
      <c r="D53" s="1" t="s">
        <v>2268</v>
      </c>
      <c r="E53" s="18"/>
      <c r="F53" t="str">
        <v>South Dakota</v>
      </c>
      <c r="G53">
        <v>0</v>
      </c>
      <c r="H53" s="17">
        <f>_xlfn.XLOOKUP(D53,'State Population (2026)'!B:B,'State Population (2026)'!C:C,0)</f>
        <v>935094</v>
      </c>
      <c r="R53" s="1" t="s">
        <v>2268</v>
      </c>
      <c r="S53" s="18"/>
      <c r="V53" t="s">
        <v>2268</v>
      </c>
      <c r="W53">
        <v>0</v>
      </c>
      <c r="X53" s="17">
        <v>935094</v>
      </c>
      <c r="Y53" s="56">
        <f>(Table2[[#This Row],[Dedicated Burn Beds]]/Table2[[#This Row],[Total population]])*100000</f>
        <v>0</v>
      </c>
      <c r="Z53" t="str">
        <f>_xlfn.XLOOKUP(Table2[[#This Row],[State]],'[1]State Regions'!$A:$A,'[1]State Regions'!$B:$B)</f>
        <v>Midwest</v>
      </c>
      <c r="BF53" t="s">
        <v>2268</v>
      </c>
      <c r="BG53">
        <v>0</v>
      </c>
      <c r="BH53" s="17">
        <v>935094</v>
      </c>
      <c r="BI53" s="56">
        <f>(Table24[[#This Row],[Dedicated Burn Beds]]/Table24[[#This Row],[Total population]])*100000</f>
        <v>0</v>
      </c>
      <c r="BJ53" t="str">
        <f>_xlfn.XLOOKUP(Table24[[#This Row],[State]],'[1]State Regions'!$A:$A,'[1]State Regions'!$B:$B)</f>
        <v>Midwest</v>
      </c>
      <c r="BN53" s="1" t="s">
        <v>2534</v>
      </c>
      <c r="BO53">
        <v>9</v>
      </c>
      <c r="BP53" s="18">
        <v>644663</v>
      </c>
    </row>
    <row r="54" spans="1:68" x14ac:dyDescent="0.2">
      <c r="A54" s="1" t="s">
        <v>2237</v>
      </c>
      <c r="D54" s="1" t="s">
        <v>2753</v>
      </c>
      <c r="E54" s="18">
        <v>2080</v>
      </c>
      <c r="R54" s="1" t="s">
        <v>2753</v>
      </c>
      <c r="S54" s="18">
        <v>2080</v>
      </c>
      <c r="BN54" s="1" t="s">
        <v>2753</v>
      </c>
      <c r="BO54">
        <v>2080</v>
      </c>
      <c r="BP54" s="18">
        <v>341196104</v>
      </c>
    </row>
    <row r="55" spans="1:68" x14ac:dyDescent="0.2">
      <c r="A55" s="1" t="s">
        <v>2268</v>
      </c>
    </row>
    <row r="56" spans="1:68" x14ac:dyDescent="0.2">
      <c r="A56" s="1" t="s">
        <v>2283</v>
      </c>
    </row>
    <row r="57" spans="1:68" x14ac:dyDescent="0.2">
      <c r="A57" s="1" t="s">
        <v>2317</v>
      </c>
    </row>
    <row r="58" spans="1:68" x14ac:dyDescent="0.2">
      <c r="A58" s="1" t="s">
        <v>2501</v>
      </c>
    </row>
    <row r="59" spans="1:68" x14ac:dyDescent="0.2">
      <c r="A59" s="1" t="s">
        <v>2534</v>
      </c>
    </row>
    <row r="60" spans="1:68" x14ac:dyDescent="0.2">
      <c r="A60" s="1" t="s">
        <v>2541</v>
      </c>
    </row>
    <row r="61" spans="1:68" x14ac:dyDescent="0.2">
      <c r="A61" s="1" t="s">
        <v>141</v>
      </c>
    </row>
    <row r="62" spans="1:68" x14ac:dyDescent="0.2">
      <c r="A62" s="1" t="s">
        <v>2636</v>
      </c>
    </row>
    <row r="63" spans="1:68" x14ac:dyDescent="0.2">
      <c r="A63" s="1" t="s">
        <v>2658</v>
      </c>
    </row>
    <row r="64" spans="1:68" x14ac:dyDescent="0.2">
      <c r="A64" s="1" t="s">
        <v>2754</v>
      </c>
    </row>
    <row r="65" spans="1:1" x14ac:dyDescent="0.2">
      <c r="A65" s="1" t="s">
        <v>2753</v>
      </c>
    </row>
  </sheetData>
  <pageMargins left="0.7" right="0.7" top="0.75" bottom="0.75" header="0.3" footer="0.3"/>
  <drawing r:id="rId10"/>
  <tableParts count="2">
    <tablePart r:id="rId11"/>
    <tablePart r:id="rId12"/>
  </tableParts>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workbookViewId="0">
      <pane ySplit="3" topLeftCell="A4" activePane="bottomLeft" state="frozen"/>
      <selection pane="bottomLeft" activeCell="A14" sqref="A14"/>
    </sheetView>
  </sheetViews>
  <sheetFormatPr baseColWidth="10" defaultColWidth="8.83203125" defaultRowHeight="15" x14ac:dyDescent="0.2"/>
  <cols>
    <col min="1" max="1" width="31.5" style="1" bestFit="1" customWidth="1"/>
    <col min="2" max="2" width="108.1640625" style="1" bestFit="1" customWidth="1"/>
    <col min="3" max="3" width="27" customWidth="1"/>
  </cols>
  <sheetData>
    <row r="1" spans="1:3" ht="24" x14ac:dyDescent="0.3">
      <c r="A1" s="59" t="s">
        <v>2747</v>
      </c>
      <c r="B1" s="59"/>
      <c r="C1" s="59"/>
    </row>
    <row r="3" spans="1:3" x14ac:dyDescent="0.2">
      <c r="A3" s="7" t="s">
        <v>2716</v>
      </c>
      <c r="B3" s="7" t="s">
        <v>2717</v>
      </c>
      <c r="C3" s="8" t="s">
        <v>2718</v>
      </c>
    </row>
    <row r="4" spans="1:3" x14ac:dyDescent="0.2">
      <c r="A4" s="5" t="s">
        <v>0</v>
      </c>
      <c r="B4" s="6" t="s">
        <v>2719</v>
      </c>
      <c r="C4" s="3"/>
    </row>
    <row r="5" spans="1:3" x14ac:dyDescent="0.2">
      <c r="A5" s="5" t="s">
        <v>1</v>
      </c>
      <c r="B5" s="6" t="s">
        <v>2720</v>
      </c>
      <c r="C5" s="3"/>
    </row>
    <row r="6" spans="1:3" x14ac:dyDescent="0.2">
      <c r="A6" s="5" t="s">
        <v>2</v>
      </c>
      <c r="B6" s="6" t="s">
        <v>2721</v>
      </c>
      <c r="C6" s="3"/>
    </row>
    <row r="7" spans="1:3" x14ac:dyDescent="0.2">
      <c r="A7" s="5" t="s">
        <v>3</v>
      </c>
      <c r="B7" s="6" t="s">
        <v>2722</v>
      </c>
      <c r="C7" s="3"/>
    </row>
    <row r="8" spans="1:3" x14ac:dyDescent="0.2">
      <c r="A8" s="5" t="s">
        <v>4</v>
      </c>
      <c r="B8" s="6" t="s">
        <v>2723</v>
      </c>
      <c r="C8" s="3"/>
    </row>
    <row r="9" spans="1:3" x14ac:dyDescent="0.2">
      <c r="A9" s="5" t="s">
        <v>5</v>
      </c>
      <c r="B9" s="6" t="s">
        <v>2724</v>
      </c>
      <c r="C9" s="3"/>
    </row>
    <row r="10" spans="1:3" x14ac:dyDescent="0.2">
      <c r="A10" s="5" t="s">
        <v>6</v>
      </c>
      <c r="B10" s="6" t="s">
        <v>2725</v>
      </c>
      <c r="C10" s="3"/>
    </row>
    <row r="11" spans="1:3" x14ac:dyDescent="0.2">
      <c r="A11" s="5" t="s">
        <v>7</v>
      </c>
      <c r="B11" s="6" t="s">
        <v>2726</v>
      </c>
      <c r="C11" s="3"/>
    </row>
    <row r="12" spans="1:3" ht="32" x14ac:dyDescent="0.2">
      <c r="A12" s="5" t="s">
        <v>8</v>
      </c>
      <c r="B12" s="4" t="s">
        <v>2727</v>
      </c>
      <c r="C12" s="3"/>
    </row>
    <row r="13" spans="1:3" ht="32" x14ac:dyDescent="0.2">
      <c r="A13" s="5" t="s">
        <v>9</v>
      </c>
      <c r="B13" s="4" t="s">
        <v>2728</v>
      </c>
      <c r="C13" s="3"/>
    </row>
    <row r="14" spans="1:3" ht="48" x14ac:dyDescent="0.2">
      <c r="A14" s="5" t="s">
        <v>10</v>
      </c>
      <c r="B14" s="4" t="s">
        <v>2729</v>
      </c>
      <c r="C14" s="3" t="s">
        <v>2730</v>
      </c>
    </row>
    <row r="15" spans="1:3" ht="52.25" customHeight="1" x14ac:dyDescent="0.2">
      <c r="A15" s="5" t="s">
        <v>11</v>
      </c>
      <c r="B15" s="4" t="s">
        <v>2731</v>
      </c>
      <c r="C15" s="3" t="s">
        <v>2730</v>
      </c>
    </row>
    <row r="16" spans="1:3" ht="32" x14ac:dyDescent="0.2">
      <c r="A16" s="5" t="s">
        <v>12</v>
      </c>
      <c r="B16" s="4" t="s">
        <v>2732</v>
      </c>
      <c r="C16" s="3" t="s">
        <v>2730</v>
      </c>
    </row>
    <row r="17" spans="1:3" ht="32" x14ac:dyDescent="0.2">
      <c r="A17" s="5" t="s">
        <v>13</v>
      </c>
      <c r="B17" s="4" t="s">
        <v>2733</v>
      </c>
      <c r="C17" s="3" t="s">
        <v>2730</v>
      </c>
    </row>
    <row r="18" spans="1:3" ht="16" x14ac:dyDescent="0.2">
      <c r="A18" s="5" t="s">
        <v>14</v>
      </c>
      <c r="B18" s="4" t="s">
        <v>2734</v>
      </c>
      <c r="C18" s="3" t="s">
        <v>2735</v>
      </c>
    </row>
    <row r="19" spans="1:3" ht="16" x14ac:dyDescent="0.2">
      <c r="A19" s="5" t="s">
        <v>15</v>
      </c>
      <c r="B19" s="4" t="s">
        <v>2736</v>
      </c>
      <c r="C19" s="3" t="s">
        <v>2730</v>
      </c>
    </row>
    <row r="20" spans="1:3" ht="16" x14ac:dyDescent="0.2">
      <c r="A20" s="5" t="s">
        <v>16</v>
      </c>
      <c r="B20" s="4" t="s">
        <v>2737</v>
      </c>
      <c r="C20" s="3" t="s">
        <v>2730</v>
      </c>
    </row>
    <row r="21" spans="1:3" ht="16" x14ac:dyDescent="0.2">
      <c r="A21" s="5" t="s">
        <v>17</v>
      </c>
      <c r="B21" s="4" t="s">
        <v>2738</v>
      </c>
      <c r="C21" s="3" t="s">
        <v>2730</v>
      </c>
    </row>
    <row r="22" spans="1:3" ht="16" x14ac:dyDescent="0.2">
      <c r="A22" s="5" t="s">
        <v>18</v>
      </c>
      <c r="B22" s="4" t="s">
        <v>2739</v>
      </c>
      <c r="C22" s="3" t="s">
        <v>2730</v>
      </c>
    </row>
    <row r="23" spans="1:3" ht="16" x14ac:dyDescent="0.2">
      <c r="A23" s="5" t="s">
        <v>19</v>
      </c>
      <c r="B23" s="4" t="s">
        <v>2740</v>
      </c>
      <c r="C23" s="3" t="s">
        <v>2749</v>
      </c>
    </row>
    <row r="24" spans="1:3" ht="16" x14ac:dyDescent="0.2">
      <c r="A24" s="5" t="s">
        <v>20</v>
      </c>
      <c r="B24" s="4" t="s">
        <v>2741</v>
      </c>
      <c r="C24" s="3" t="s">
        <v>2749</v>
      </c>
    </row>
    <row r="25" spans="1:3" ht="16" x14ac:dyDescent="0.2">
      <c r="A25" s="5" t="s">
        <v>21</v>
      </c>
      <c r="B25" s="4" t="s">
        <v>2742</v>
      </c>
      <c r="C25" s="3" t="s">
        <v>2749</v>
      </c>
    </row>
    <row r="26" spans="1:3" ht="16" x14ac:dyDescent="0.2">
      <c r="A26" s="5" t="s">
        <v>22</v>
      </c>
      <c r="B26" s="4" t="s">
        <v>2743</v>
      </c>
      <c r="C26" s="3"/>
    </row>
    <row r="27" spans="1:3" x14ac:dyDescent="0.2">
      <c r="A27" s="6"/>
      <c r="B27" s="4"/>
      <c r="C27" s="3"/>
    </row>
    <row r="28" spans="1:3" ht="16.25" customHeight="1" x14ac:dyDescent="0.2">
      <c r="A28" s="58" t="s">
        <v>2744</v>
      </c>
      <c r="B28" s="58"/>
      <c r="C28" s="3"/>
    </row>
    <row r="29" spans="1:3" ht="35" customHeight="1" x14ac:dyDescent="0.2">
      <c r="A29" s="58" t="s">
        <v>2745</v>
      </c>
      <c r="B29" s="58"/>
      <c r="C29" s="3"/>
    </row>
    <row r="30" spans="1:3" x14ac:dyDescent="0.2">
      <c r="A30" s="6"/>
      <c r="B30" s="4"/>
      <c r="C30" s="3"/>
    </row>
    <row r="31" spans="1:3" x14ac:dyDescent="0.2">
      <c r="A31" s="6" t="s">
        <v>2746</v>
      </c>
      <c r="B31" s="4"/>
      <c r="C31" s="3"/>
    </row>
    <row r="32" spans="1:3" x14ac:dyDescent="0.2">
      <c r="A32" s="1" t="s">
        <v>2748</v>
      </c>
    </row>
  </sheetData>
  <mergeCells count="3">
    <mergeCell ref="A28:B28"/>
    <mergeCell ref="A29:B29"/>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37"/>
  <sheetViews>
    <sheetView topLeftCell="H1" workbookViewId="0">
      <pane ySplit="1" topLeftCell="A366" activePane="bottomLeft" state="frozen"/>
      <selection pane="bottomLeft" activeCell="J650" sqref="J650"/>
    </sheetView>
  </sheetViews>
  <sheetFormatPr baseColWidth="10" defaultColWidth="8.83203125" defaultRowHeight="13" x14ac:dyDescent="0.2"/>
  <cols>
    <col min="1" max="1" width="18.6640625" style="13" bestFit="1" customWidth="1"/>
    <col min="2" max="2" width="8.6640625" style="13" bestFit="1" customWidth="1"/>
    <col min="3" max="3" width="18.83203125" style="13" bestFit="1" customWidth="1"/>
    <col min="4" max="4" width="28.5" style="13" bestFit="1" customWidth="1"/>
    <col min="5" max="5" width="24.1640625" style="13" bestFit="1" customWidth="1"/>
    <col min="6" max="6" width="12.33203125" style="14" bestFit="1" customWidth="1"/>
    <col min="7" max="7" width="39.33203125" style="13" bestFit="1" customWidth="1"/>
    <col min="8" max="8" width="114.83203125" style="13" bestFit="1" customWidth="1"/>
    <col min="9" max="9" width="39.6640625" style="13" customWidth="1"/>
    <col min="10" max="10" width="41.1640625" style="13" customWidth="1"/>
    <col min="11" max="11" width="17.5" style="13" bestFit="1" customWidth="1"/>
    <col min="12" max="12" width="16.5" style="13" bestFit="1" customWidth="1"/>
    <col min="13" max="13" width="15.1640625" style="13" bestFit="1" customWidth="1"/>
    <col min="14" max="14" width="14.1640625" style="13" bestFit="1" customWidth="1"/>
    <col min="15" max="15" width="16.33203125" style="13" bestFit="1" customWidth="1"/>
    <col min="16" max="17" width="20.5" style="13" bestFit="1" customWidth="1"/>
    <col min="18" max="19" width="19.5" style="13" bestFit="1" customWidth="1"/>
    <col min="20" max="20" width="16" style="13" bestFit="1" customWidth="1"/>
    <col min="21" max="21" width="25.1640625" style="13" bestFit="1" customWidth="1"/>
    <col min="22" max="22" width="25.33203125" style="13" bestFit="1" customWidth="1"/>
    <col min="23" max="23" width="14.1640625" style="13" bestFit="1" customWidth="1"/>
    <col min="24" max="16384" width="8.83203125" style="13"/>
  </cols>
  <sheetData>
    <row r="1" spans="1:24" s="11" customFormat="1" x14ac:dyDescent="0.2">
      <c r="A1" s="11" t="s">
        <v>0</v>
      </c>
      <c r="B1" s="11" t="s">
        <v>1</v>
      </c>
      <c r="C1" s="11" t="s">
        <v>2</v>
      </c>
      <c r="D1" s="11" t="s">
        <v>3</v>
      </c>
      <c r="E1" s="11" t="s">
        <v>4</v>
      </c>
      <c r="F1" s="12" t="s">
        <v>5</v>
      </c>
      <c r="G1" s="11" t="s">
        <v>2750</v>
      </c>
      <c r="H1" s="11" t="s">
        <v>7</v>
      </c>
      <c r="I1" s="11" t="s">
        <v>2751</v>
      </c>
      <c r="J1" s="11" t="s">
        <v>2791</v>
      </c>
      <c r="K1" s="11" t="s">
        <v>10</v>
      </c>
      <c r="L1" s="11" t="s">
        <v>11</v>
      </c>
      <c r="M1" s="11" t="s">
        <v>12</v>
      </c>
      <c r="N1" s="11" t="s">
        <v>13</v>
      </c>
      <c r="O1" s="11" t="s">
        <v>14</v>
      </c>
      <c r="P1" s="11" t="s">
        <v>15</v>
      </c>
      <c r="Q1" s="11" t="s">
        <v>16</v>
      </c>
      <c r="R1" s="11" t="s">
        <v>17</v>
      </c>
      <c r="S1" s="11" t="s">
        <v>18</v>
      </c>
      <c r="T1" s="11" t="s">
        <v>19</v>
      </c>
      <c r="U1" s="11" t="s">
        <v>20</v>
      </c>
      <c r="V1" s="11" t="s">
        <v>21</v>
      </c>
      <c r="W1" s="11" t="s">
        <v>22</v>
      </c>
      <c r="X1" s="11" t="s">
        <v>2809</v>
      </c>
    </row>
    <row r="2" spans="1:24" hidden="1" x14ac:dyDescent="0.2">
      <c r="A2" s="13" t="s">
        <v>23</v>
      </c>
      <c r="B2" s="13" t="s">
        <v>24</v>
      </c>
      <c r="C2" s="13" t="s">
        <v>25</v>
      </c>
      <c r="D2" s="13" t="s">
        <v>26</v>
      </c>
      <c r="E2" s="13" t="s">
        <v>25</v>
      </c>
      <c r="F2" s="14">
        <v>99508</v>
      </c>
      <c r="G2" s="13">
        <v>6940010</v>
      </c>
      <c r="H2" s="13" t="s">
        <v>27</v>
      </c>
      <c r="I2" s="13">
        <v>173</v>
      </c>
      <c r="K2" s="13">
        <v>1</v>
      </c>
      <c r="L2" s="13">
        <v>1</v>
      </c>
      <c r="O2" s="13" t="s">
        <v>28</v>
      </c>
      <c r="Q2" s="13">
        <v>1</v>
      </c>
      <c r="S2" s="13">
        <v>1</v>
      </c>
      <c r="T2" s="13" t="s">
        <v>2798</v>
      </c>
      <c r="U2" s="13" t="s">
        <v>28</v>
      </c>
      <c r="W2" s="13" t="s">
        <v>29</v>
      </c>
      <c r="X2" s="13" t="str">
        <f>_xlfn.XLOOKUP(Burndata[[#This Row],[STATE_FULL]],'[1]State Regions'!$A:$A,'[1]State Regions'!$B:$B)</f>
        <v>West</v>
      </c>
    </row>
    <row r="3" spans="1:24" hidden="1" x14ac:dyDescent="0.2">
      <c r="A3" s="13" t="s">
        <v>23</v>
      </c>
      <c r="B3" s="13" t="s">
        <v>24</v>
      </c>
      <c r="C3" s="13" t="s">
        <v>25</v>
      </c>
      <c r="D3" s="13" t="s">
        <v>30</v>
      </c>
      <c r="E3" s="13" t="s">
        <v>25</v>
      </c>
      <c r="F3" s="14">
        <v>99508</v>
      </c>
      <c r="G3" s="13">
        <v>6940020</v>
      </c>
      <c r="H3" s="13" t="s">
        <v>31</v>
      </c>
      <c r="I3" s="13">
        <v>401</v>
      </c>
      <c r="K3" s="13">
        <v>1</v>
      </c>
      <c r="L3" s="13">
        <v>1</v>
      </c>
      <c r="O3" s="13" t="s">
        <v>28</v>
      </c>
      <c r="Q3" s="13">
        <v>1</v>
      </c>
      <c r="S3" s="13">
        <v>1</v>
      </c>
      <c r="T3" s="13" t="s">
        <v>2798</v>
      </c>
      <c r="U3" s="13" t="s">
        <v>28</v>
      </c>
      <c r="W3" s="13" t="s">
        <v>32</v>
      </c>
      <c r="X3" s="13" t="str">
        <f>_xlfn.XLOOKUP(Burndata[[#This Row],[STATE_FULL]],'[1]State Regions'!$A:$A,'[1]State Regions'!$B:$B)</f>
        <v>West</v>
      </c>
    </row>
    <row r="4" spans="1:24" hidden="1" x14ac:dyDescent="0.2">
      <c r="A4" s="13" t="s">
        <v>33</v>
      </c>
      <c r="B4" s="13" t="s">
        <v>34</v>
      </c>
      <c r="C4" s="13" t="s">
        <v>35</v>
      </c>
      <c r="D4" s="13" t="s">
        <v>36</v>
      </c>
      <c r="E4" s="13" t="s">
        <v>37</v>
      </c>
      <c r="F4" s="14">
        <v>36301</v>
      </c>
      <c r="G4" s="13">
        <v>6530373</v>
      </c>
      <c r="H4" s="13" t="s">
        <v>38</v>
      </c>
      <c r="I4" s="13">
        <v>387</v>
      </c>
      <c r="K4" s="13">
        <v>1</v>
      </c>
      <c r="O4" s="13" t="s">
        <v>39</v>
      </c>
      <c r="Q4" s="13">
        <v>1</v>
      </c>
      <c r="T4" s="13" t="s">
        <v>2798</v>
      </c>
      <c r="U4" s="13" t="s">
        <v>40</v>
      </c>
      <c r="W4" s="13" t="s">
        <v>41</v>
      </c>
      <c r="X4" s="13" t="str">
        <f>_xlfn.XLOOKUP(Burndata[[#This Row],[STATE_FULL]],'[1]State Regions'!$A:$A,'[1]State Regions'!$B:$B)</f>
        <v>South</v>
      </c>
    </row>
    <row r="5" spans="1:24" hidden="1" x14ac:dyDescent="0.2">
      <c r="A5" s="13" t="s">
        <v>33</v>
      </c>
      <c r="B5" s="13" t="s">
        <v>34</v>
      </c>
      <c r="C5" s="13" t="s">
        <v>42</v>
      </c>
      <c r="D5" s="13" t="s">
        <v>43</v>
      </c>
      <c r="E5" s="13" t="s">
        <v>44</v>
      </c>
      <c r="F5" s="14">
        <v>35233</v>
      </c>
      <c r="G5" s="13">
        <v>6530304</v>
      </c>
      <c r="H5" s="13" t="s">
        <v>45</v>
      </c>
      <c r="I5" s="13">
        <v>1157</v>
      </c>
      <c r="J5" s="13">
        <v>28</v>
      </c>
      <c r="K5" s="13">
        <v>1</v>
      </c>
      <c r="M5" s="13">
        <v>1</v>
      </c>
      <c r="O5" s="13" t="s">
        <v>28</v>
      </c>
      <c r="P5" s="13">
        <v>1</v>
      </c>
      <c r="T5" s="13" t="s">
        <v>39</v>
      </c>
      <c r="U5" s="13" t="s">
        <v>40</v>
      </c>
      <c r="V5" s="13" t="s">
        <v>39</v>
      </c>
      <c r="W5" s="13" t="s">
        <v>46</v>
      </c>
      <c r="X5" s="13" t="str">
        <f>_xlfn.XLOOKUP(Burndata[[#This Row],[STATE_FULL]],'[1]State Regions'!$A:$A,'[1]State Regions'!$B:$B)</f>
        <v>South</v>
      </c>
    </row>
    <row r="6" spans="1:24" hidden="1" x14ac:dyDescent="0.2">
      <c r="A6" s="13" t="s">
        <v>33</v>
      </c>
      <c r="B6" s="13" t="s">
        <v>34</v>
      </c>
      <c r="C6" s="13" t="s">
        <v>42</v>
      </c>
      <c r="D6" s="13" t="s">
        <v>47</v>
      </c>
      <c r="E6" s="13" t="s">
        <v>44</v>
      </c>
      <c r="F6" s="14">
        <v>35233</v>
      </c>
      <c r="G6" s="13">
        <v>6530170</v>
      </c>
      <c r="H6" s="13" t="s">
        <v>48</v>
      </c>
      <c r="I6" s="13">
        <v>351</v>
      </c>
      <c r="J6" s="13">
        <v>6</v>
      </c>
      <c r="L6" s="13">
        <v>1</v>
      </c>
      <c r="N6" s="13">
        <v>1</v>
      </c>
      <c r="O6" s="13" t="s">
        <v>39</v>
      </c>
      <c r="R6" s="13">
        <v>1</v>
      </c>
      <c r="T6" s="13" t="s">
        <v>39</v>
      </c>
      <c r="U6" s="13" t="s">
        <v>40</v>
      </c>
      <c r="V6" s="13" t="s">
        <v>39</v>
      </c>
      <c r="W6" s="13" t="s">
        <v>49</v>
      </c>
      <c r="X6" s="13" t="str">
        <f>_xlfn.XLOOKUP(Burndata[[#This Row],[STATE_FULL]],'[1]State Regions'!$A:$A,'[1]State Regions'!$B:$B)</f>
        <v>South</v>
      </c>
    </row>
    <row r="7" spans="1:24" hidden="1" x14ac:dyDescent="0.2">
      <c r="A7" s="13" t="s">
        <v>33</v>
      </c>
      <c r="B7" s="13" t="s">
        <v>34</v>
      </c>
      <c r="C7" s="13" t="s">
        <v>50</v>
      </c>
      <c r="D7" s="13" t="s">
        <v>51</v>
      </c>
      <c r="E7" s="13" t="s">
        <v>52</v>
      </c>
      <c r="F7" s="14">
        <v>35801</v>
      </c>
      <c r="G7" s="13">
        <v>6530510</v>
      </c>
      <c r="H7" s="13" t="s">
        <v>53</v>
      </c>
      <c r="I7" s="13">
        <v>958</v>
      </c>
      <c r="K7" s="13">
        <v>1</v>
      </c>
      <c r="O7" s="13" t="s">
        <v>39</v>
      </c>
      <c r="P7" s="13">
        <v>1</v>
      </c>
      <c r="T7" s="13" t="s">
        <v>2798</v>
      </c>
      <c r="U7" s="13" t="s">
        <v>40</v>
      </c>
      <c r="W7" s="13" t="s">
        <v>54</v>
      </c>
      <c r="X7" s="13" t="str">
        <f>_xlfn.XLOOKUP(Burndata[[#This Row],[STATE_FULL]],'[1]State Regions'!$A:$A,'[1]State Regions'!$B:$B)</f>
        <v>South</v>
      </c>
    </row>
    <row r="8" spans="1:24" hidden="1" x14ac:dyDescent="0.2">
      <c r="A8" s="13" t="s">
        <v>33</v>
      </c>
      <c r="B8" s="13" t="s">
        <v>34</v>
      </c>
      <c r="C8" s="13" t="s">
        <v>55</v>
      </c>
      <c r="D8" s="13" t="s">
        <v>56</v>
      </c>
      <c r="E8" s="13" t="s">
        <v>55</v>
      </c>
      <c r="F8" s="14">
        <v>36617</v>
      </c>
      <c r="G8" s="13">
        <v>6530600</v>
      </c>
      <c r="H8" s="13" t="s">
        <v>57</v>
      </c>
      <c r="I8" s="13">
        <v>214</v>
      </c>
      <c r="J8" s="13">
        <v>18</v>
      </c>
      <c r="K8" s="13">
        <v>1</v>
      </c>
      <c r="M8" s="13">
        <v>1</v>
      </c>
      <c r="O8" s="13" t="s">
        <v>39</v>
      </c>
      <c r="P8" s="13">
        <v>1</v>
      </c>
      <c r="T8" s="13" t="s">
        <v>39</v>
      </c>
      <c r="U8" s="13" t="s">
        <v>40</v>
      </c>
      <c r="V8" s="13" t="s">
        <v>39</v>
      </c>
      <c r="W8" s="13" t="s">
        <v>58</v>
      </c>
      <c r="X8" s="13" t="str">
        <f>_xlfn.XLOOKUP(Burndata[[#This Row],[STATE_FULL]],'[1]State Regions'!$A:$A,'[1]State Regions'!$B:$B)</f>
        <v>South</v>
      </c>
    </row>
    <row r="9" spans="1:24" hidden="1" x14ac:dyDescent="0.2">
      <c r="A9" s="13" t="s">
        <v>33</v>
      </c>
      <c r="B9" s="13" t="s">
        <v>34</v>
      </c>
      <c r="C9" s="13" t="s">
        <v>59</v>
      </c>
      <c r="D9" s="13" t="s">
        <v>60</v>
      </c>
      <c r="E9" s="13" t="s">
        <v>59</v>
      </c>
      <c r="F9" s="14">
        <v>36116</v>
      </c>
      <c r="G9" s="13">
        <v>6530705</v>
      </c>
      <c r="H9" s="13" t="s">
        <v>61</v>
      </c>
      <c r="I9" s="13">
        <v>492</v>
      </c>
      <c r="K9" s="13">
        <v>1</v>
      </c>
      <c r="O9" s="13" t="s">
        <v>39</v>
      </c>
      <c r="Q9" s="13">
        <v>1</v>
      </c>
      <c r="T9" s="13" t="s">
        <v>2798</v>
      </c>
      <c r="U9" s="13" t="s">
        <v>40</v>
      </c>
      <c r="W9" s="13" t="s">
        <v>62</v>
      </c>
      <c r="X9" s="13" t="str">
        <f>_xlfn.XLOOKUP(Burndata[[#This Row],[STATE_FULL]],'[1]State Regions'!$A:$A,'[1]State Regions'!$B:$B)</f>
        <v>South</v>
      </c>
    </row>
    <row r="10" spans="1:24" hidden="1" x14ac:dyDescent="0.2">
      <c r="A10" s="13" t="s">
        <v>63</v>
      </c>
      <c r="B10" s="13" t="s">
        <v>64</v>
      </c>
      <c r="C10" s="13" t="s">
        <v>65</v>
      </c>
      <c r="D10" s="13" t="s">
        <v>66</v>
      </c>
      <c r="E10" s="13" t="s">
        <v>67</v>
      </c>
      <c r="F10" s="14">
        <v>86001</v>
      </c>
      <c r="G10" s="13">
        <v>6860021</v>
      </c>
      <c r="H10" s="13" t="s">
        <v>68</v>
      </c>
      <c r="I10" s="13">
        <v>268</v>
      </c>
      <c r="K10" s="13">
        <v>1</v>
      </c>
      <c r="O10" s="13" t="s">
        <v>28</v>
      </c>
      <c r="Q10" s="13">
        <v>1</v>
      </c>
      <c r="T10" s="13" t="s">
        <v>2798</v>
      </c>
      <c r="U10" s="13" t="s">
        <v>28</v>
      </c>
      <c r="W10" s="13" t="s">
        <v>69</v>
      </c>
      <c r="X10" s="13" t="str">
        <f>_xlfn.XLOOKUP(Burndata[[#This Row],[STATE_FULL]],'[1]State Regions'!$A:$A,'[1]State Regions'!$B:$B)</f>
        <v>West</v>
      </c>
    </row>
    <row r="11" spans="1:24" hidden="1" x14ac:dyDescent="0.2">
      <c r="A11" s="13" t="s">
        <v>63</v>
      </c>
      <c r="B11" s="13" t="s">
        <v>64</v>
      </c>
      <c r="C11" s="13" t="s">
        <v>70</v>
      </c>
      <c r="D11" s="13" t="s">
        <v>71</v>
      </c>
      <c r="E11" s="13" t="s">
        <v>72</v>
      </c>
      <c r="F11" s="14">
        <v>85224</v>
      </c>
      <c r="G11" s="13">
        <v>6860028</v>
      </c>
      <c r="H11" s="13" t="s">
        <v>73</v>
      </c>
      <c r="I11" s="13">
        <v>338</v>
      </c>
      <c r="K11" s="13">
        <v>1</v>
      </c>
      <c r="O11" s="13" t="s">
        <v>28</v>
      </c>
      <c r="P11" s="13">
        <v>1</v>
      </c>
      <c r="T11" s="13" t="s">
        <v>2798</v>
      </c>
      <c r="U11" s="13" t="s">
        <v>28</v>
      </c>
      <c r="W11" s="13" t="s">
        <v>74</v>
      </c>
      <c r="X11" s="13" t="str">
        <f>_xlfn.XLOOKUP(Burndata[[#This Row],[STATE_FULL]],'[1]State Regions'!$A:$A,'[1]State Regions'!$B:$B)</f>
        <v>West</v>
      </c>
    </row>
    <row r="12" spans="1:24" hidden="1" x14ac:dyDescent="0.2">
      <c r="A12" s="13" t="s">
        <v>63</v>
      </c>
      <c r="B12" s="13" t="s">
        <v>64</v>
      </c>
      <c r="C12" s="13" t="s">
        <v>70</v>
      </c>
      <c r="D12" s="13" t="s">
        <v>75</v>
      </c>
      <c r="E12" s="13" t="s">
        <v>76</v>
      </c>
      <c r="F12" s="14">
        <v>85306</v>
      </c>
      <c r="G12" s="13">
        <v>6860013</v>
      </c>
      <c r="H12" s="13" t="s">
        <v>77</v>
      </c>
      <c r="I12" s="13">
        <v>595</v>
      </c>
      <c r="K12" s="13">
        <v>1</v>
      </c>
      <c r="O12" s="13" t="s">
        <v>28</v>
      </c>
      <c r="Q12" s="13">
        <v>1</v>
      </c>
      <c r="T12" s="13" t="s">
        <v>2798</v>
      </c>
      <c r="U12" s="13" t="s">
        <v>28</v>
      </c>
      <c r="W12" s="13" t="s">
        <v>78</v>
      </c>
      <c r="X12" s="13" t="str">
        <f>_xlfn.XLOOKUP(Burndata[[#This Row],[STATE_FULL]],'[1]State Regions'!$A:$A,'[1]State Regions'!$B:$B)</f>
        <v>West</v>
      </c>
    </row>
    <row r="13" spans="1:24" hidden="1" x14ac:dyDescent="0.2">
      <c r="A13" s="13" t="s">
        <v>63</v>
      </c>
      <c r="B13" s="13" t="s">
        <v>64</v>
      </c>
      <c r="C13" s="13" t="s">
        <v>70</v>
      </c>
      <c r="D13" s="13" t="s">
        <v>79</v>
      </c>
      <c r="E13" s="13" t="s">
        <v>80</v>
      </c>
      <c r="F13" s="14">
        <v>85395</v>
      </c>
      <c r="G13" s="13">
        <v>6860027</v>
      </c>
      <c r="H13" s="13" t="s">
        <v>81</v>
      </c>
      <c r="I13" s="13">
        <v>188</v>
      </c>
      <c r="K13" s="13">
        <v>1</v>
      </c>
      <c r="O13" s="13" t="s">
        <v>28</v>
      </c>
      <c r="Q13" s="13">
        <v>1</v>
      </c>
      <c r="T13" s="13" t="s">
        <v>2798</v>
      </c>
      <c r="U13" s="13" t="s">
        <v>28</v>
      </c>
      <c r="W13" s="13" t="s">
        <v>82</v>
      </c>
      <c r="X13" s="13" t="str">
        <f>_xlfn.XLOOKUP(Burndata[[#This Row],[STATE_FULL]],'[1]State Regions'!$A:$A,'[1]State Regions'!$B:$B)</f>
        <v>West</v>
      </c>
    </row>
    <row r="14" spans="1:24" hidden="1" x14ac:dyDescent="0.2">
      <c r="A14" s="13" t="s">
        <v>63</v>
      </c>
      <c r="B14" s="13" t="s">
        <v>64</v>
      </c>
      <c r="C14" s="13" t="s">
        <v>70</v>
      </c>
      <c r="D14" s="13" t="s">
        <v>83</v>
      </c>
      <c r="E14" s="13" t="s">
        <v>84</v>
      </c>
      <c r="F14" s="14">
        <v>85202</v>
      </c>
      <c r="G14" s="13">
        <v>6860016</v>
      </c>
      <c r="H14" s="13" t="s">
        <v>85</v>
      </c>
      <c r="I14" s="13">
        <v>605</v>
      </c>
      <c r="K14" s="13">
        <v>1</v>
      </c>
      <c r="L14" s="13">
        <v>1</v>
      </c>
      <c r="O14" s="13" t="s">
        <v>28</v>
      </c>
      <c r="Q14" s="13">
        <v>1</v>
      </c>
      <c r="S14" s="13">
        <v>1</v>
      </c>
      <c r="T14" s="13" t="s">
        <v>2798</v>
      </c>
      <c r="U14" s="13" t="s">
        <v>28</v>
      </c>
      <c r="W14" s="13" t="s">
        <v>86</v>
      </c>
      <c r="X14" s="13" t="str">
        <f>_xlfn.XLOOKUP(Burndata[[#This Row],[STATE_FULL]],'[1]State Regions'!$A:$A,'[1]State Regions'!$B:$B)</f>
        <v>West</v>
      </c>
    </row>
    <row r="15" spans="1:24" hidden="1" x14ac:dyDescent="0.2">
      <c r="A15" s="13" t="s">
        <v>63</v>
      </c>
      <c r="B15" s="13" t="s">
        <v>64</v>
      </c>
      <c r="C15" s="13" t="s">
        <v>70</v>
      </c>
      <c r="D15" s="13" t="s">
        <v>87</v>
      </c>
      <c r="E15" s="13" t="s">
        <v>88</v>
      </c>
      <c r="F15" s="14">
        <v>85006</v>
      </c>
      <c r="G15" s="13">
        <v>6860250</v>
      </c>
      <c r="H15" s="13" t="s">
        <v>89</v>
      </c>
      <c r="I15" s="13">
        <v>698</v>
      </c>
      <c r="K15" s="13">
        <v>1</v>
      </c>
      <c r="O15" s="13" t="s">
        <v>28</v>
      </c>
      <c r="P15" s="13">
        <v>1</v>
      </c>
      <c r="T15" s="13" t="s">
        <v>2798</v>
      </c>
      <c r="U15" s="13" t="s">
        <v>28</v>
      </c>
      <c r="W15" s="13" t="s">
        <v>90</v>
      </c>
      <c r="X15" s="13" t="str">
        <f>_xlfn.XLOOKUP(Burndata[[#This Row],[STATE_FULL]],'[1]State Regions'!$A:$A,'[1]State Regions'!$B:$B)</f>
        <v>West</v>
      </c>
    </row>
    <row r="16" spans="1:24" hidden="1" x14ac:dyDescent="0.2">
      <c r="A16" s="13" t="s">
        <v>63</v>
      </c>
      <c r="B16" s="13" t="s">
        <v>64</v>
      </c>
      <c r="C16" s="13" t="s">
        <v>70</v>
      </c>
      <c r="D16" s="13" t="s">
        <v>91</v>
      </c>
      <c r="E16" s="13" t="s">
        <v>88</v>
      </c>
      <c r="F16" s="14">
        <v>85013</v>
      </c>
      <c r="G16" s="13">
        <v>6860280</v>
      </c>
      <c r="H16" s="13" t="s">
        <v>92</v>
      </c>
      <c r="I16" s="13">
        <v>594</v>
      </c>
      <c r="K16" s="13">
        <v>1</v>
      </c>
      <c r="O16" s="13" t="s">
        <v>28</v>
      </c>
      <c r="P16" s="13">
        <v>1</v>
      </c>
      <c r="T16" s="13" t="s">
        <v>2798</v>
      </c>
      <c r="U16" s="13" t="s">
        <v>28</v>
      </c>
      <c r="W16" s="13" t="s">
        <v>93</v>
      </c>
      <c r="X16" s="13" t="str">
        <f>_xlfn.XLOOKUP(Burndata[[#This Row],[STATE_FULL]],'[1]State Regions'!$A:$A,'[1]State Regions'!$B:$B)</f>
        <v>West</v>
      </c>
    </row>
    <row r="17" spans="1:24" hidden="1" x14ac:dyDescent="0.2">
      <c r="A17" s="13" t="s">
        <v>63</v>
      </c>
      <c r="B17" s="13" t="s">
        <v>64</v>
      </c>
      <c r="C17" s="13" t="s">
        <v>70</v>
      </c>
      <c r="D17" s="13" t="s">
        <v>94</v>
      </c>
      <c r="E17" s="13" t="s">
        <v>88</v>
      </c>
      <c r="F17" s="14">
        <v>85027</v>
      </c>
      <c r="G17" s="13">
        <v>6860325</v>
      </c>
      <c r="H17" s="13" t="s">
        <v>95</v>
      </c>
      <c r="I17" s="13">
        <v>204</v>
      </c>
      <c r="K17" s="13">
        <v>1</v>
      </c>
      <c r="O17" s="13" t="s">
        <v>28</v>
      </c>
      <c r="Q17" s="13">
        <v>1</v>
      </c>
      <c r="T17" s="13" t="s">
        <v>2798</v>
      </c>
      <c r="U17" s="13" t="s">
        <v>28</v>
      </c>
      <c r="W17" s="13" t="s">
        <v>96</v>
      </c>
      <c r="X17" s="13" t="str">
        <f>_xlfn.XLOOKUP(Burndata[[#This Row],[STATE_FULL]],'[1]State Regions'!$A:$A,'[1]State Regions'!$B:$B)</f>
        <v>West</v>
      </c>
    </row>
    <row r="18" spans="1:24" hidden="1" x14ac:dyDescent="0.2">
      <c r="A18" s="13" t="s">
        <v>63</v>
      </c>
      <c r="B18" s="13" t="s">
        <v>64</v>
      </c>
      <c r="C18" s="13" t="s">
        <v>70</v>
      </c>
      <c r="D18" s="13" t="s">
        <v>97</v>
      </c>
      <c r="E18" s="13" t="s">
        <v>88</v>
      </c>
      <c r="F18" s="14">
        <v>85020</v>
      </c>
      <c r="G18" s="13">
        <v>6860253</v>
      </c>
      <c r="H18" s="13" t="s">
        <v>98</v>
      </c>
      <c r="I18" s="13">
        <v>262</v>
      </c>
      <c r="K18" s="13">
        <v>1</v>
      </c>
      <c r="O18" s="13" t="s">
        <v>28</v>
      </c>
      <c r="P18" s="13">
        <v>1</v>
      </c>
      <c r="T18" s="13" t="s">
        <v>2798</v>
      </c>
      <c r="U18" s="13" t="s">
        <v>28</v>
      </c>
      <c r="W18" s="13" t="s">
        <v>99</v>
      </c>
      <c r="X18" s="13" t="str">
        <f>_xlfn.XLOOKUP(Burndata[[#This Row],[STATE_FULL]],'[1]State Regions'!$A:$A,'[1]State Regions'!$B:$B)</f>
        <v>West</v>
      </c>
    </row>
    <row r="19" spans="1:24" hidden="1" x14ac:dyDescent="0.2">
      <c r="A19" s="13" t="s">
        <v>63</v>
      </c>
      <c r="B19" s="13" t="s">
        <v>64</v>
      </c>
      <c r="C19" s="13" t="s">
        <v>70</v>
      </c>
      <c r="D19" s="13" t="s">
        <v>100</v>
      </c>
      <c r="E19" s="13" t="s">
        <v>88</v>
      </c>
      <c r="F19" s="14">
        <v>85016</v>
      </c>
      <c r="G19" s="13">
        <v>6860210</v>
      </c>
      <c r="H19" s="13" t="s">
        <v>101</v>
      </c>
      <c r="I19" s="13">
        <v>403</v>
      </c>
      <c r="L19" s="13">
        <v>1</v>
      </c>
      <c r="O19" s="13" t="s">
        <v>28</v>
      </c>
      <c r="R19" s="13">
        <v>1</v>
      </c>
      <c r="T19" s="13" t="s">
        <v>2798</v>
      </c>
      <c r="U19" s="13" t="s">
        <v>28</v>
      </c>
      <c r="W19" s="13" t="s">
        <v>102</v>
      </c>
      <c r="X19" s="13" t="str">
        <f>_xlfn.XLOOKUP(Burndata[[#This Row],[STATE_FULL]],'[1]State Regions'!$A:$A,'[1]State Regions'!$B:$B)</f>
        <v>West</v>
      </c>
    </row>
    <row r="20" spans="1:24" hidden="1" x14ac:dyDescent="0.2">
      <c r="A20" s="13" t="s">
        <v>63</v>
      </c>
      <c r="B20" s="13" t="s">
        <v>64</v>
      </c>
      <c r="C20" s="13" t="s">
        <v>70</v>
      </c>
      <c r="D20" s="13" t="s">
        <v>103</v>
      </c>
      <c r="E20" s="13" t="s">
        <v>88</v>
      </c>
      <c r="F20" s="14">
        <v>85008</v>
      </c>
      <c r="G20" s="13">
        <v>6860255</v>
      </c>
      <c r="H20" s="13" t="s">
        <v>104</v>
      </c>
      <c r="I20" s="13">
        <v>544</v>
      </c>
      <c r="J20" s="13">
        <v>45</v>
      </c>
      <c r="K20" s="13">
        <v>1</v>
      </c>
      <c r="M20" s="13">
        <v>1</v>
      </c>
      <c r="N20" s="13">
        <v>1</v>
      </c>
      <c r="O20" s="13" t="s">
        <v>28</v>
      </c>
      <c r="P20" s="13">
        <v>1</v>
      </c>
      <c r="T20" s="13" t="s">
        <v>28</v>
      </c>
      <c r="U20" s="13" t="s">
        <v>28</v>
      </c>
      <c r="V20" s="13" t="s">
        <v>39</v>
      </c>
      <c r="W20" s="13" t="s">
        <v>105</v>
      </c>
      <c r="X20" s="13" t="str">
        <f>_xlfn.XLOOKUP(Burndata[[#This Row],[STATE_FULL]],'[1]State Regions'!$A:$A,'[1]State Regions'!$B:$B)</f>
        <v>West</v>
      </c>
    </row>
    <row r="21" spans="1:24" hidden="1" x14ac:dyDescent="0.2">
      <c r="A21" s="13" t="s">
        <v>63</v>
      </c>
      <c r="B21" s="13" t="s">
        <v>64</v>
      </c>
      <c r="C21" s="13" t="s">
        <v>70</v>
      </c>
      <c r="D21" s="13" t="s">
        <v>106</v>
      </c>
      <c r="E21" s="13" t="s">
        <v>107</v>
      </c>
      <c r="F21" s="14">
        <v>85251</v>
      </c>
      <c r="G21" s="13">
        <v>6860376</v>
      </c>
      <c r="H21" s="13" t="s">
        <v>108</v>
      </c>
      <c r="I21" s="13">
        <v>341</v>
      </c>
      <c r="K21" s="13">
        <v>1</v>
      </c>
      <c r="O21" s="13" t="s">
        <v>28</v>
      </c>
      <c r="P21" s="13">
        <v>1</v>
      </c>
      <c r="T21" s="13" t="s">
        <v>2798</v>
      </c>
      <c r="U21" s="13" t="s">
        <v>28</v>
      </c>
      <c r="W21" s="13" t="s">
        <v>109</v>
      </c>
      <c r="X21" s="13" t="str">
        <f>_xlfn.XLOOKUP(Burndata[[#This Row],[STATE_FULL]],'[1]State Regions'!$A:$A,'[1]State Regions'!$B:$B)</f>
        <v>West</v>
      </c>
    </row>
    <row r="22" spans="1:24" hidden="1" x14ac:dyDescent="0.2">
      <c r="A22" s="13" t="s">
        <v>63</v>
      </c>
      <c r="B22" s="13" t="s">
        <v>64</v>
      </c>
      <c r="C22" s="13" t="s">
        <v>110</v>
      </c>
      <c r="D22" s="13" t="s">
        <v>111</v>
      </c>
      <c r="E22" s="13" t="s">
        <v>112</v>
      </c>
      <c r="F22" s="14">
        <v>85719</v>
      </c>
      <c r="G22" s="13">
        <v>6860516</v>
      </c>
      <c r="H22" s="13" t="s">
        <v>113</v>
      </c>
      <c r="I22" s="13">
        <v>584</v>
      </c>
      <c r="J22" s="13">
        <v>35</v>
      </c>
      <c r="K22" s="13">
        <v>1</v>
      </c>
      <c r="L22" s="13">
        <v>1</v>
      </c>
      <c r="M22" s="13">
        <v>1</v>
      </c>
      <c r="N22" s="13">
        <v>1</v>
      </c>
      <c r="O22" s="13" t="s">
        <v>28</v>
      </c>
      <c r="P22" s="13">
        <v>1</v>
      </c>
      <c r="S22" s="13">
        <v>1</v>
      </c>
      <c r="T22" s="13" t="s">
        <v>39</v>
      </c>
      <c r="U22" s="13" t="s">
        <v>28</v>
      </c>
      <c r="V22" s="13" t="s">
        <v>39</v>
      </c>
      <c r="W22" s="13" t="s">
        <v>115</v>
      </c>
      <c r="X22" s="13" t="str">
        <f>_xlfn.XLOOKUP(Burndata[[#This Row],[STATE_FULL]],'[1]State Regions'!$A:$A,'[1]State Regions'!$B:$B)</f>
        <v>West</v>
      </c>
    </row>
    <row r="23" spans="1:24" hidden="1" x14ac:dyDescent="0.2">
      <c r="A23" s="13" t="s">
        <v>63</v>
      </c>
      <c r="B23" s="13" t="s">
        <v>64</v>
      </c>
      <c r="C23" s="13" t="s">
        <v>110</v>
      </c>
      <c r="D23" s="13" t="s">
        <v>116</v>
      </c>
      <c r="E23" s="13" t="s">
        <v>112</v>
      </c>
      <c r="F23" s="14">
        <v>85718</v>
      </c>
      <c r="G23" s="13">
        <v>6860460</v>
      </c>
      <c r="H23" s="13" t="s">
        <v>117</v>
      </c>
      <c r="I23" s="13">
        <v>486</v>
      </c>
      <c r="K23" s="13">
        <v>1</v>
      </c>
      <c r="O23" s="13" t="s">
        <v>39</v>
      </c>
      <c r="P23" s="13">
        <v>1</v>
      </c>
      <c r="T23" s="13" t="s">
        <v>2798</v>
      </c>
      <c r="U23" s="13" t="s">
        <v>28</v>
      </c>
      <c r="W23" s="13" t="s">
        <v>118</v>
      </c>
      <c r="X23" s="13" t="str">
        <f>_xlfn.XLOOKUP(Burndata[[#This Row],[STATE_FULL]],'[1]State Regions'!$A:$A,'[1]State Regions'!$B:$B)</f>
        <v>West</v>
      </c>
    </row>
    <row r="24" spans="1:24" hidden="1" x14ac:dyDescent="0.2">
      <c r="A24" s="13" t="s">
        <v>119</v>
      </c>
      <c r="B24" s="13" t="s">
        <v>120</v>
      </c>
      <c r="C24" s="13" t="s">
        <v>121</v>
      </c>
      <c r="D24" s="13" t="s">
        <v>122</v>
      </c>
      <c r="E24" s="13" t="s">
        <v>123</v>
      </c>
      <c r="F24" s="14">
        <v>71913</v>
      </c>
      <c r="G24" s="13">
        <v>6710300</v>
      </c>
      <c r="H24" s="13" t="s">
        <v>124</v>
      </c>
      <c r="I24" s="13">
        <v>254</v>
      </c>
      <c r="K24" s="13">
        <v>1</v>
      </c>
      <c r="O24" s="13" t="s">
        <v>39</v>
      </c>
      <c r="Q24" s="13">
        <v>1</v>
      </c>
      <c r="T24" s="13" t="s">
        <v>2798</v>
      </c>
      <c r="U24" s="13" t="s">
        <v>28</v>
      </c>
      <c r="W24" s="13" t="s">
        <v>125</v>
      </c>
      <c r="X24" s="13" t="str">
        <f>_xlfn.XLOOKUP(Burndata[[#This Row],[STATE_FULL]],'[1]State Regions'!$A:$A,'[1]State Regions'!$B:$B)</f>
        <v>South</v>
      </c>
    </row>
    <row r="25" spans="1:24" hidden="1" x14ac:dyDescent="0.2">
      <c r="A25" s="13" t="s">
        <v>119</v>
      </c>
      <c r="B25" s="13" t="s">
        <v>120</v>
      </c>
      <c r="C25" s="13" t="s">
        <v>126</v>
      </c>
      <c r="D25" s="13" t="s">
        <v>127</v>
      </c>
      <c r="E25" s="13" t="s">
        <v>128</v>
      </c>
      <c r="F25" s="14">
        <v>72202</v>
      </c>
      <c r="G25" s="13">
        <v>6710340</v>
      </c>
      <c r="H25" s="13" t="s">
        <v>129</v>
      </c>
      <c r="I25" s="13">
        <v>336</v>
      </c>
      <c r="J25" s="13">
        <v>10</v>
      </c>
      <c r="L25" s="13">
        <v>1</v>
      </c>
      <c r="M25" s="13">
        <v>1</v>
      </c>
      <c r="N25" s="13">
        <v>1</v>
      </c>
      <c r="O25" s="13" t="s">
        <v>28</v>
      </c>
      <c r="R25" s="13">
        <v>1</v>
      </c>
      <c r="T25" s="13" t="s">
        <v>39</v>
      </c>
      <c r="U25" s="13" t="s">
        <v>28</v>
      </c>
      <c r="V25" s="13" t="s">
        <v>39</v>
      </c>
      <c r="W25" s="13" t="s">
        <v>130</v>
      </c>
      <c r="X25" s="13" t="str">
        <f>_xlfn.XLOOKUP(Burndata[[#This Row],[STATE_FULL]],'[1]State Regions'!$A:$A,'[1]State Regions'!$B:$B)</f>
        <v>South</v>
      </c>
    </row>
    <row r="26" spans="1:24" hidden="1" x14ac:dyDescent="0.2">
      <c r="A26" s="13" t="s">
        <v>119</v>
      </c>
      <c r="B26" s="13" t="s">
        <v>120</v>
      </c>
      <c r="C26" s="13" t="s">
        <v>126</v>
      </c>
      <c r="D26" s="13" t="s">
        <v>131</v>
      </c>
      <c r="E26" s="13" t="s">
        <v>128</v>
      </c>
      <c r="F26" s="14">
        <v>72205</v>
      </c>
      <c r="G26" s="13">
        <v>6710440</v>
      </c>
      <c r="H26" s="13" t="s">
        <v>132</v>
      </c>
      <c r="I26" s="13">
        <v>522</v>
      </c>
      <c r="K26" s="13">
        <v>1</v>
      </c>
      <c r="O26" s="13" t="s">
        <v>28</v>
      </c>
      <c r="P26" s="13">
        <v>1</v>
      </c>
      <c r="T26" s="13" t="s">
        <v>2798</v>
      </c>
      <c r="U26" s="13" t="s">
        <v>28</v>
      </c>
      <c r="W26" s="13" t="s">
        <v>133</v>
      </c>
      <c r="X26" s="13" t="str">
        <f>_xlfn.XLOOKUP(Burndata[[#This Row],[STATE_FULL]],'[1]State Regions'!$A:$A,'[1]State Regions'!$B:$B)</f>
        <v>South</v>
      </c>
    </row>
    <row r="27" spans="1:24" hidden="1" x14ac:dyDescent="0.2">
      <c r="A27" s="13" t="s">
        <v>119</v>
      </c>
      <c r="B27" s="13" t="s">
        <v>120</v>
      </c>
      <c r="C27" s="13" t="s">
        <v>126</v>
      </c>
      <c r="D27" s="13" t="s">
        <v>134</v>
      </c>
      <c r="E27" s="13" t="s">
        <v>135</v>
      </c>
      <c r="F27" s="14">
        <v>72205</v>
      </c>
      <c r="G27" s="13">
        <v>6710335</v>
      </c>
      <c r="H27" s="13" t="s">
        <v>136</v>
      </c>
      <c r="I27" s="13">
        <v>740</v>
      </c>
      <c r="K27" s="13">
        <v>1</v>
      </c>
      <c r="O27" s="13" t="s">
        <v>39</v>
      </c>
      <c r="Q27" s="13">
        <v>1</v>
      </c>
      <c r="T27" s="13" t="s">
        <v>2798</v>
      </c>
      <c r="U27" s="13" t="s">
        <v>28</v>
      </c>
      <c r="W27" s="13" t="s">
        <v>137</v>
      </c>
      <c r="X27" s="13" t="str">
        <f>_xlfn.XLOOKUP(Burndata[[#This Row],[STATE_FULL]],'[1]State Regions'!$A:$A,'[1]State Regions'!$B:$B)</f>
        <v>South</v>
      </c>
    </row>
    <row r="28" spans="1:24" hidden="1" x14ac:dyDescent="0.2">
      <c r="A28" s="13" t="s">
        <v>119</v>
      </c>
      <c r="B28" s="13" t="s">
        <v>120</v>
      </c>
      <c r="C28" s="13" t="s">
        <v>126</v>
      </c>
      <c r="D28" s="13" t="s">
        <v>138</v>
      </c>
      <c r="E28" s="13" t="s">
        <v>135</v>
      </c>
      <c r="F28" s="14">
        <v>72205</v>
      </c>
      <c r="G28" s="13">
        <v>6710400</v>
      </c>
      <c r="H28" s="13" t="s">
        <v>139</v>
      </c>
      <c r="I28" s="13">
        <v>600</v>
      </c>
      <c r="K28" s="13">
        <v>1</v>
      </c>
      <c r="O28" s="13" t="s">
        <v>39</v>
      </c>
      <c r="Q28" s="13">
        <v>1</v>
      </c>
      <c r="T28" s="13" t="s">
        <v>2798</v>
      </c>
      <c r="U28" s="13" t="s">
        <v>28</v>
      </c>
      <c r="W28" s="13" t="s">
        <v>140</v>
      </c>
      <c r="X28" s="13" t="str">
        <f>_xlfn.XLOOKUP(Burndata[[#This Row],[STATE_FULL]],'[1]State Regions'!$A:$A,'[1]State Regions'!$B:$B)</f>
        <v>South</v>
      </c>
    </row>
    <row r="29" spans="1:24" hidden="1" x14ac:dyDescent="0.2">
      <c r="A29" s="13" t="s">
        <v>119</v>
      </c>
      <c r="B29" s="13" t="s">
        <v>120</v>
      </c>
      <c r="C29" s="13" t="s">
        <v>141</v>
      </c>
      <c r="D29" s="13" t="s">
        <v>142</v>
      </c>
      <c r="E29" s="13" t="s">
        <v>143</v>
      </c>
      <c r="F29" s="14">
        <v>72703</v>
      </c>
      <c r="G29" s="13">
        <v>6710195</v>
      </c>
      <c r="H29" s="13" t="s">
        <v>144</v>
      </c>
      <c r="I29" s="13">
        <v>342</v>
      </c>
      <c r="K29" s="13">
        <v>1</v>
      </c>
      <c r="O29" s="13" t="s">
        <v>39</v>
      </c>
      <c r="Q29" s="13">
        <v>1</v>
      </c>
      <c r="T29" s="13" t="s">
        <v>2798</v>
      </c>
      <c r="U29" s="13" t="s">
        <v>28</v>
      </c>
      <c r="W29" s="13" t="s">
        <v>145</v>
      </c>
      <c r="X29" s="13" t="str">
        <f>_xlfn.XLOOKUP(Burndata[[#This Row],[STATE_FULL]],'[1]State Regions'!$A:$A,'[1]State Regions'!$B:$B)</f>
        <v>South</v>
      </c>
    </row>
    <row r="30" spans="1:24" hidden="1" x14ac:dyDescent="0.2">
      <c r="A30" s="13" t="s">
        <v>146</v>
      </c>
      <c r="B30" s="13" t="s">
        <v>147</v>
      </c>
      <c r="C30" s="13" t="s">
        <v>148</v>
      </c>
      <c r="D30" s="13" t="s">
        <v>149</v>
      </c>
      <c r="E30" s="13" t="s">
        <v>150</v>
      </c>
      <c r="F30" s="14">
        <v>94602</v>
      </c>
      <c r="G30" s="13">
        <v>6930275</v>
      </c>
      <c r="H30" s="13" t="s">
        <v>151</v>
      </c>
      <c r="I30" s="13">
        <v>438</v>
      </c>
      <c r="K30" s="13">
        <v>1</v>
      </c>
      <c r="O30" s="13" t="s">
        <v>28</v>
      </c>
      <c r="P30" s="13">
        <v>1</v>
      </c>
      <c r="T30" s="13" t="s">
        <v>2798</v>
      </c>
      <c r="U30" s="13" t="s">
        <v>28</v>
      </c>
      <c r="W30" s="13" t="s">
        <v>152</v>
      </c>
      <c r="X30" s="13" t="str">
        <f>_xlfn.XLOOKUP(Burndata[[#This Row],[STATE_FULL]],'[1]State Regions'!$A:$A,'[1]State Regions'!$B:$B)</f>
        <v>West</v>
      </c>
    </row>
    <row r="31" spans="1:24" hidden="1" x14ac:dyDescent="0.2">
      <c r="A31" s="13" t="s">
        <v>146</v>
      </c>
      <c r="B31" s="13" t="s">
        <v>147</v>
      </c>
      <c r="C31" s="13" t="s">
        <v>148</v>
      </c>
      <c r="D31" s="13" t="s">
        <v>153</v>
      </c>
      <c r="E31" s="13" t="s">
        <v>154</v>
      </c>
      <c r="F31" s="14">
        <v>94546</v>
      </c>
      <c r="G31" s="13">
        <v>6930133</v>
      </c>
      <c r="H31" s="13" t="s">
        <v>155</v>
      </c>
      <c r="I31" s="13">
        <v>122</v>
      </c>
      <c r="K31" s="13">
        <v>1</v>
      </c>
      <c r="O31" s="13" t="s">
        <v>28</v>
      </c>
      <c r="Q31" s="13">
        <v>1</v>
      </c>
      <c r="T31" s="13" t="s">
        <v>2798</v>
      </c>
      <c r="U31" s="13" t="s">
        <v>28</v>
      </c>
      <c r="W31" s="13" t="s">
        <v>156</v>
      </c>
      <c r="X31" s="13" t="str">
        <f>_xlfn.XLOOKUP(Burndata[[#This Row],[STATE_FULL]],'[1]State Regions'!$A:$A,'[1]State Regions'!$B:$B)</f>
        <v>West</v>
      </c>
    </row>
    <row r="32" spans="1:24" hidden="1" x14ac:dyDescent="0.2">
      <c r="A32" s="13" t="s">
        <v>146</v>
      </c>
      <c r="B32" s="13" t="s">
        <v>147</v>
      </c>
      <c r="C32" s="13" t="s">
        <v>148</v>
      </c>
      <c r="D32" s="13" t="s">
        <v>157</v>
      </c>
      <c r="E32" s="13" t="s">
        <v>150</v>
      </c>
      <c r="F32" s="14">
        <v>94609</v>
      </c>
      <c r="G32" s="13">
        <v>6932180</v>
      </c>
      <c r="H32" s="13" t="s">
        <v>158</v>
      </c>
      <c r="I32" s="13">
        <v>191</v>
      </c>
      <c r="L32" s="13">
        <v>1</v>
      </c>
      <c r="O32" s="13" t="s">
        <v>28</v>
      </c>
      <c r="R32" s="13">
        <v>1</v>
      </c>
      <c r="T32" s="13" t="s">
        <v>2798</v>
      </c>
      <c r="U32" s="13" t="s">
        <v>28</v>
      </c>
      <c r="W32" s="13" t="s">
        <v>159</v>
      </c>
      <c r="X32" s="13" t="str">
        <f>_xlfn.XLOOKUP(Burndata[[#This Row],[STATE_FULL]],'[1]State Regions'!$A:$A,'[1]State Regions'!$B:$B)</f>
        <v>West</v>
      </c>
    </row>
    <row r="33" spans="1:24" hidden="1" x14ac:dyDescent="0.2">
      <c r="A33" s="13" t="s">
        <v>146</v>
      </c>
      <c r="B33" s="13" t="s">
        <v>147</v>
      </c>
      <c r="C33" s="13" t="s">
        <v>160</v>
      </c>
      <c r="D33" s="13" t="s">
        <v>161</v>
      </c>
      <c r="E33" s="13" t="s">
        <v>162</v>
      </c>
      <c r="F33" s="14">
        <v>95926</v>
      </c>
      <c r="G33" s="13">
        <v>6930096</v>
      </c>
      <c r="H33" s="13" t="s">
        <v>163</v>
      </c>
      <c r="I33" s="13">
        <v>229</v>
      </c>
      <c r="K33" s="13">
        <v>1</v>
      </c>
      <c r="O33" s="13" t="s">
        <v>28</v>
      </c>
      <c r="Q33" s="13">
        <v>1</v>
      </c>
      <c r="T33" s="13" t="s">
        <v>2798</v>
      </c>
      <c r="U33" s="13" t="s">
        <v>28</v>
      </c>
      <c r="W33" s="13" t="s">
        <v>164</v>
      </c>
      <c r="X33" s="13" t="str">
        <f>_xlfn.XLOOKUP(Burndata[[#This Row],[STATE_FULL]],'[1]State Regions'!$A:$A,'[1]State Regions'!$B:$B)</f>
        <v>West</v>
      </c>
    </row>
    <row r="34" spans="1:24" hidden="1" x14ac:dyDescent="0.2">
      <c r="A34" s="13" t="s">
        <v>146</v>
      </c>
      <c r="B34" s="13" t="s">
        <v>147</v>
      </c>
      <c r="C34" s="13" t="s">
        <v>165</v>
      </c>
      <c r="D34" s="13" t="s">
        <v>166</v>
      </c>
      <c r="E34" s="13" t="s">
        <v>167</v>
      </c>
      <c r="F34" s="14">
        <v>94598</v>
      </c>
      <c r="G34" s="13">
        <v>6933853</v>
      </c>
      <c r="H34" s="13" t="s">
        <v>168</v>
      </c>
      <c r="I34" s="13">
        <v>420</v>
      </c>
      <c r="K34" s="13">
        <v>1</v>
      </c>
      <c r="O34" s="13" t="s">
        <v>28</v>
      </c>
      <c r="Q34" s="13">
        <v>1</v>
      </c>
      <c r="T34" s="13" t="s">
        <v>2798</v>
      </c>
      <c r="U34" s="13" t="s">
        <v>28</v>
      </c>
      <c r="W34" s="13" t="s">
        <v>169</v>
      </c>
      <c r="X34" s="13" t="str">
        <f>_xlfn.XLOOKUP(Burndata[[#This Row],[STATE_FULL]],'[1]State Regions'!$A:$A,'[1]State Regions'!$B:$B)</f>
        <v>West</v>
      </c>
    </row>
    <row r="35" spans="1:24" hidden="1" x14ac:dyDescent="0.2">
      <c r="A35" s="13" t="s">
        <v>146</v>
      </c>
      <c r="B35" s="13" t="s">
        <v>147</v>
      </c>
      <c r="C35" s="13" t="s">
        <v>170</v>
      </c>
      <c r="D35" s="13" t="s">
        <v>171</v>
      </c>
      <c r="E35" s="13" t="s">
        <v>170</v>
      </c>
      <c r="F35" s="14">
        <v>93721</v>
      </c>
      <c r="G35" s="13">
        <v>6930790</v>
      </c>
      <c r="H35" s="13" t="s">
        <v>172</v>
      </c>
      <c r="I35" s="13">
        <v>852</v>
      </c>
      <c r="J35" s="13">
        <v>10</v>
      </c>
      <c r="K35" s="13">
        <v>1</v>
      </c>
      <c r="M35" s="13">
        <v>1</v>
      </c>
      <c r="N35" s="13">
        <v>1</v>
      </c>
      <c r="O35" s="13" t="s">
        <v>28</v>
      </c>
      <c r="P35" s="13">
        <v>1</v>
      </c>
      <c r="T35" s="13" t="s">
        <v>28</v>
      </c>
      <c r="U35" s="13" t="s">
        <v>28</v>
      </c>
      <c r="V35" s="13" t="s">
        <v>28</v>
      </c>
      <c r="W35" s="13" t="s">
        <v>173</v>
      </c>
      <c r="X35" s="13" t="str">
        <f>_xlfn.XLOOKUP(Burndata[[#This Row],[STATE_FULL]],'[1]State Regions'!$A:$A,'[1]State Regions'!$B:$B)</f>
        <v>West</v>
      </c>
    </row>
    <row r="36" spans="1:24" hidden="1" x14ac:dyDescent="0.2">
      <c r="A36" s="13" t="s">
        <v>146</v>
      </c>
      <c r="B36" s="13" t="s">
        <v>147</v>
      </c>
      <c r="C36" s="13" t="s">
        <v>174</v>
      </c>
      <c r="D36" s="13" t="s">
        <v>175</v>
      </c>
      <c r="E36" s="13" t="s">
        <v>176</v>
      </c>
      <c r="F36" s="14">
        <v>93301</v>
      </c>
      <c r="G36" s="13">
        <v>6930079</v>
      </c>
      <c r="H36" s="13" t="s">
        <v>177</v>
      </c>
      <c r="I36" s="13">
        <v>372</v>
      </c>
      <c r="J36" s="13">
        <v>7</v>
      </c>
      <c r="M36" s="13">
        <v>1</v>
      </c>
      <c r="N36" s="13">
        <v>1</v>
      </c>
      <c r="T36" s="13" t="s">
        <v>28</v>
      </c>
      <c r="V36" s="13" t="s">
        <v>28</v>
      </c>
      <c r="W36" s="13" t="s">
        <v>178</v>
      </c>
      <c r="X36" s="13" t="str">
        <f>_xlfn.XLOOKUP(Burndata[[#This Row],[STATE_FULL]],'[1]State Regions'!$A:$A,'[1]State Regions'!$B:$B)</f>
        <v>West</v>
      </c>
    </row>
    <row r="37" spans="1:24" hidden="1" x14ac:dyDescent="0.2">
      <c r="A37" s="13" t="s">
        <v>146</v>
      </c>
      <c r="B37" s="13" t="s">
        <v>147</v>
      </c>
      <c r="C37" s="13" t="s">
        <v>179</v>
      </c>
      <c r="D37" s="13" t="s">
        <v>180</v>
      </c>
      <c r="E37" s="13" t="s">
        <v>181</v>
      </c>
      <c r="F37" s="14">
        <v>93534</v>
      </c>
      <c r="G37" s="13">
        <v>6931178</v>
      </c>
      <c r="H37" s="13" t="s">
        <v>182</v>
      </c>
      <c r="I37" s="13">
        <v>368</v>
      </c>
      <c r="K37" s="13">
        <v>1</v>
      </c>
      <c r="O37" s="13" t="s">
        <v>28</v>
      </c>
      <c r="Q37" s="13">
        <v>1</v>
      </c>
      <c r="T37" s="13" t="s">
        <v>2798</v>
      </c>
      <c r="U37" s="13" t="s">
        <v>28</v>
      </c>
      <c r="W37" s="13" t="s">
        <v>183</v>
      </c>
      <c r="X37" s="13" t="str">
        <f>_xlfn.XLOOKUP(Burndata[[#This Row],[STATE_FULL]],'[1]State Regions'!$A:$A,'[1]State Regions'!$B:$B)</f>
        <v>West</v>
      </c>
    </row>
    <row r="38" spans="1:24" hidden="1" x14ac:dyDescent="0.2">
      <c r="A38" s="13" t="s">
        <v>146</v>
      </c>
      <c r="B38" s="13" t="s">
        <v>147</v>
      </c>
      <c r="C38" s="13" t="s">
        <v>179</v>
      </c>
      <c r="D38" s="13" t="s">
        <v>184</v>
      </c>
      <c r="E38" s="13" t="s">
        <v>185</v>
      </c>
      <c r="F38" s="14">
        <v>90048</v>
      </c>
      <c r="G38" s="13">
        <v>6930444</v>
      </c>
      <c r="H38" s="13" t="s">
        <v>186</v>
      </c>
      <c r="I38" s="13">
        <v>889</v>
      </c>
      <c r="K38" s="13">
        <v>1</v>
      </c>
      <c r="O38" s="13" t="s">
        <v>28</v>
      </c>
      <c r="P38" s="13">
        <v>1</v>
      </c>
      <c r="T38" s="13" t="s">
        <v>2798</v>
      </c>
      <c r="U38" s="13" t="s">
        <v>28</v>
      </c>
      <c r="W38" s="13" t="s">
        <v>187</v>
      </c>
      <c r="X38" s="13" t="str">
        <f>_xlfn.XLOOKUP(Burndata[[#This Row],[STATE_FULL]],'[1]State Regions'!$A:$A,'[1]State Regions'!$B:$B)</f>
        <v>West</v>
      </c>
    </row>
    <row r="39" spans="1:24" hidden="1" x14ac:dyDescent="0.2">
      <c r="A39" s="13" t="s">
        <v>146</v>
      </c>
      <c r="B39" s="13" t="s">
        <v>147</v>
      </c>
      <c r="C39" s="13" t="s">
        <v>179</v>
      </c>
      <c r="D39" s="13" t="s">
        <v>188</v>
      </c>
      <c r="E39" s="13" t="s">
        <v>189</v>
      </c>
      <c r="F39" s="14">
        <v>90027</v>
      </c>
      <c r="G39" s="13">
        <v>6931470</v>
      </c>
      <c r="H39" s="13" t="s">
        <v>190</v>
      </c>
      <c r="I39" s="13">
        <v>379</v>
      </c>
      <c r="L39" s="13">
        <v>1</v>
      </c>
      <c r="O39" s="13" t="s">
        <v>28</v>
      </c>
      <c r="R39" s="13">
        <v>1</v>
      </c>
      <c r="T39" s="13" t="s">
        <v>2798</v>
      </c>
      <c r="U39" s="13" t="s">
        <v>28</v>
      </c>
      <c r="W39" s="13" t="s">
        <v>191</v>
      </c>
      <c r="X39" s="13" t="str">
        <f>_xlfn.XLOOKUP(Burndata[[#This Row],[STATE_FULL]],'[1]State Regions'!$A:$A,'[1]State Regions'!$B:$B)</f>
        <v>West</v>
      </c>
    </row>
    <row r="40" spans="1:24" hidden="1" x14ac:dyDescent="0.2">
      <c r="A40" s="13" t="s">
        <v>146</v>
      </c>
      <c r="B40" s="13" t="s">
        <v>147</v>
      </c>
      <c r="C40" s="13" t="s">
        <v>179</v>
      </c>
      <c r="D40" s="13" t="s">
        <v>192</v>
      </c>
      <c r="E40" s="13" t="s">
        <v>193</v>
      </c>
      <c r="F40" s="14">
        <v>91767</v>
      </c>
      <c r="G40" s="13">
        <v>6932450</v>
      </c>
      <c r="H40" s="13" t="s">
        <v>194</v>
      </c>
      <c r="I40" s="13">
        <v>412</v>
      </c>
      <c r="K40" s="13">
        <v>1</v>
      </c>
      <c r="O40" s="13" t="s">
        <v>28</v>
      </c>
      <c r="Q40" s="13">
        <v>1</v>
      </c>
      <c r="T40" s="13" t="s">
        <v>2798</v>
      </c>
      <c r="U40" s="13" t="s">
        <v>28</v>
      </c>
      <c r="W40" s="13" t="s">
        <v>195</v>
      </c>
      <c r="X40" s="13" t="str">
        <f>_xlfn.XLOOKUP(Burndata[[#This Row],[STATE_FULL]],'[1]State Regions'!$A:$A,'[1]State Regions'!$B:$B)</f>
        <v>West</v>
      </c>
    </row>
    <row r="41" spans="1:24" hidden="1" x14ac:dyDescent="0.2">
      <c r="A41" s="13" t="s">
        <v>146</v>
      </c>
      <c r="B41" s="13" t="s">
        <v>147</v>
      </c>
      <c r="C41" s="13" t="s">
        <v>179</v>
      </c>
      <c r="D41" s="13" t="s">
        <v>196</v>
      </c>
      <c r="E41" s="13" t="s">
        <v>197</v>
      </c>
      <c r="F41" s="14">
        <v>90262</v>
      </c>
      <c r="G41" s="13">
        <v>6931790</v>
      </c>
      <c r="H41" s="13" t="s">
        <v>198</v>
      </c>
      <c r="I41" s="13">
        <v>323</v>
      </c>
      <c r="K41" s="13">
        <v>1</v>
      </c>
      <c r="O41" s="13" t="s">
        <v>28</v>
      </c>
      <c r="Q41" s="13">
        <v>1</v>
      </c>
      <c r="T41" s="13" t="s">
        <v>2798</v>
      </c>
      <c r="U41" s="13" t="s">
        <v>28</v>
      </c>
      <c r="W41" s="13" t="s">
        <v>199</v>
      </c>
      <c r="X41" s="13" t="str">
        <f>_xlfn.XLOOKUP(Burndata[[#This Row],[STATE_FULL]],'[1]State Regions'!$A:$A,'[1]State Regions'!$B:$B)</f>
        <v>West</v>
      </c>
    </row>
    <row r="42" spans="1:24" hidden="1" x14ac:dyDescent="0.2">
      <c r="A42" s="13" t="s">
        <v>146</v>
      </c>
      <c r="B42" s="13" t="s">
        <v>147</v>
      </c>
      <c r="C42" s="13" t="s">
        <v>179</v>
      </c>
      <c r="D42" s="13" t="s">
        <v>200</v>
      </c>
      <c r="E42" s="13" t="s">
        <v>201</v>
      </c>
      <c r="F42" s="14">
        <v>91345</v>
      </c>
      <c r="G42" s="13">
        <v>6932860</v>
      </c>
      <c r="H42" s="13" t="s">
        <v>202</v>
      </c>
      <c r="I42" s="13">
        <v>377</v>
      </c>
      <c r="K42" s="13">
        <v>1</v>
      </c>
      <c r="O42" s="13" t="s">
        <v>28</v>
      </c>
      <c r="Q42" s="13">
        <v>1</v>
      </c>
      <c r="T42" s="13" t="s">
        <v>2798</v>
      </c>
      <c r="U42" s="13" t="s">
        <v>28</v>
      </c>
      <c r="W42" s="13" t="s">
        <v>203</v>
      </c>
      <c r="X42" s="13" t="str">
        <f>_xlfn.XLOOKUP(Burndata[[#This Row],[STATE_FULL]],'[1]State Regions'!$A:$A,'[1]State Regions'!$B:$B)</f>
        <v>West</v>
      </c>
    </row>
    <row r="43" spans="1:24" hidden="1" x14ac:dyDescent="0.2">
      <c r="A43" s="13" t="s">
        <v>146</v>
      </c>
      <c r="B43" s="13" t="s">
        <v>147</v>
      </c>
      <c r="C43" s="13" t="s">
        <v>179</v>
      </c>
      <c r="D43" s="13" t="s">
        <v>204</v>
      </c>
      <c r="E43" s="13" t="s">
        <v>179</v>
      </c>
      <c r="F43" s="14">
        <v>90095</v>
      </c>
      <c r="G43" s="13">
        <v>6931755</v>
      </c>
      <c r="H43" s="13" t="s">
        <v>205</v>
      </c>
      <c r="I43" s="13">
        <v>445</v>
      </c>
      <c r="K43" s="13">
        <v>1</v>
      </c>
      <c r="O43" s="13" t="s">
        <v>28</v>
      </c>
      <c r="P43" s="13">
        <v>1</v>
      </c>
      <c r="T43" s="13" t="s">
        <v>2798</v>
      </c>
      <c r="U43" s="13" t="s">
        <v>28</v>
      </c>
      <c r="W43" s="13" t="s">
        <v>206</v>
      </c>
      <c r="X43" s="13" t="str">
        <f>_xlfn.XLOOKUP(Burndata[[#This Row],[STATE_FULL]],'[1]State Regions'!$A:$A,'[1]State Regions'!$B:$B)</f>
        <v>West</v>
      </c>
    </row>
    <row r="44" spans="1:24" hidden="1" x14ac:dyDescent="0.2">
      <c r="A44" s="13" t="s">
        <v>146</v>
      </c>
      <c r="B44" s="13" t="s">
        <v>147</v>
      </c>
      <c r="C44" s="13" t="s">
        <v>179</v>
      </c>
      <c r="D44" s="13" t="s">
        <v>207</v>
      </c>
      <c r="E44" s="13" t="s">
        <v>208</v>
      </c>
      <c r="F44" s="14">
        <v>91307</v>
      </c>
      <c r="G44" s="13">
        <v>6930379</v>
      </c>
      <c r="H44" s="13" t="s">
        <v>209</v>
      </c>
      <c r="I44" s="13">
        <v>225</v>
      </c>
      <c r="J44" s="13">
        <v>8</v>
      </c>
      <c r="M44" s="13">
        <v>1</v>
      </c>
      <c r="T44" s="13" t="s">
        <v>28</v>
      </c>
      <c r="V44" s="13" t="s">
        <v>28</v>
      </c>
      <c r="W44" s="13" t="s">
        <v>210</v>
      </c>
      <c r="X44" s="13" t="str">
        <f>_xlfn.XLOOKUP(Burndata[[#This Row],[STATE_FULL]],'[1]State Regions'!$A:$A,'[1]State Regions'!$B:$B)</f>
        <v>West</v>
      </c>
    </row>
    <row r="45" spans="1:24" hidden="1" x14ac:dyDescent="0.2">
      <c r="A45" s="13" t="s">
        <v>146</v>
      </c>
      <c r="B45" s="13" t="s">
        <v>147</v>
      </c>
      <c r="C45" s="13" t="s">
        <v>179</v>
      </c>
      <c r="D45" s="13" t="s">
        <v>211</v>
      </c>
      <c r="E45" s="13" t="s">
        <v>212</v>
      </c>
      <c r="F45" s="14">
        <v>90505</v>
      </c>
      <c r="G45" s="13">
        <v>6933679</v>
      </c>
      <c r="H45" s="13" t="s">
        <v>213</v>
      </c>
      <c r="I45" s="13">
        <v>436</v>
      </c>
      <c r="J45" s="13">
        <v>12</v>
      </c>
      <c r="M45" s="13">
        <v>1</v>
      </c>
      <c r="N45" s="13">
        <v>1</v>
      </c>
      <c r="T45" s="13" t="s">
        <v>28</v>
      </c>
      <c r="V45" s="13" t="s">
        <v>28</v>
      </c>
      <c r="W45" s="13" t="s">
        <v>214</v>
      </c>
      <c r="X45" s="13" t="str">
        <f>_xlfn.XLOOKUP(Burndata[[#This Row],[STATE_FULL]],'[1]State Regions'!$A:$A,'[1]State Regions'!$B:$B)</f>
        <v>West</v>
      </c>
    </row>
    <row r="46" spans="1:24" hidden="1" x14ac:dyDescent="0.2">
      <c r="A46" s="13" t="s">
        <v>146</v>
      </c>
      <c r="B46" s="13" t="s">
        <v>147</v>
      </c>
      <c r="C46" s="13" t="s">
        <v>189</v>
      </c>
      <c r="D46" s="13" t="s">
        <v>215</v>
      </c>
      <c r="E46" s="13" t="s">
        <v>179</v>
      </c>
      <c r="F46" s="14">
        <v>90015</v>
      </c>
      <c r="G46" s="13">
        <v>6931440</v>
      </c>
      <c r="H46" s="13" t="s">
        <v>216</v>
      </c>
      <c r="I46" s="13">
        <v>318</v>
      </c>
      <c r="K46" s="13">
        <v>1</v>
      </c>
      <c r="O46" s="13" t="s">
        <v>28</v>
      </c>
      <c r="Q46" s="13">
        <v>1</v>
      </c>
      <c r="T46" s="13" t="s">
        <v>2798</v>
      </c>
      <c r="U46" s="13" t="s">
        <v>28</v>
      </c>
      <c r="W46" s="13" t="s">
        <v>217</v>
      </c>
      <c r="X46" s="13" t="str">
        <f>_xlfn.XLOOKUP(Burndata[[#This Row],[STATE_FULL]],'[1]State Regions'!$A:$A,'[1]State Regions'!$B:$B)</f>
        <v>West</v>
      </c>
    </row>
    <row r="47" spans="1:24" hidden="1" x14ac:dyDescent="0.2">
      <c r="A47" s="13" t="s">
        <v>146</v>
      </c>
      <c r="B47" s="13" t="s">
        <v>147</v>
      </c>
      <c r="C47" s="13" t="s">
        <v>189</v>
      </c>
      <c r="D47" s="13" t="s">
        <v>218</v>
      </c>
      <c r="E47" s="13" t="s">
        <v>219</v>
      </c>
      <c r="F47" s="14">
        <v>91335</v>
      </c>
      <c r="G47" s="13">
        <v>6932118</v>
      </c>
      <c r="H47" s="13" t="s">
        <v>220</v>
      </c>
      <c r="I47" s="13">
        <v>394</v>
      </c>
      <c r="K47" s="13">
        <v>1</v>
      </c>
      <c r="O47" s="13" t="s">
        <v>28</v>
      </c>
      <c r="Q47" s="13">
        <v>1</v>
      </c>
      <c r="T47" s="13" t="s">
        <v>2798</v>
      </c>
      <c r="U47" s="13" t="s">
        <v>28</v>
      </c>
      <c r="W47" s="13" t="s">
        <v>221</v>
      </c>
      <c r="X47" s="13" t="str">
        <f>_xlfn.XLOOKUP(Burndata[[#This Row],[STATE_FULL]],'[1]State Regions'!$A:$A,'[1]State Regions'!$B:$B)</f>
        <v>West</v>
      </c>
    </row>
    <row r="48" spans="1:24" hidden="1" x14ac:dyDescent="0.2">
      <c r="A48" s="13" t="s">
        <v>146</v>
      </c>
      <c r="B48" s="13" t="s">
        <v>147</v>
      </c>
      <c r="C48" s="13" t="s">
        <v>189</v>
      </c>
      <c r="D48" s="13" t="s">
        <v>222</v>
      </c>
      <c r="E48" s="13" t="s">
        <v>212</v>
      </c>
      <c r="F48" s="14">
        <v>90502</v>
      </c>
      <c r="G48" s="13">
        <v>6933683</v>
      </c>
      <c r="H48" s="13" t="s">
        <v>223</v>
      </c>
      <c r="I48" s="13">
        <v>453</v>
      </c>
      <c r="K48" s="13">
        <v>1</v>
      </c>
      <c r="O48" s="13" t="s">
        <v>28</v>
      </c>
      <c r="P48" s="13">
        <v>1</v>
      </c>
      <c r="T48" s="13" t="s">
        <v>2798</v>
      </c>
      <c r="U48" s="13" t="s">
        <v>28</v>
      </c>
      <c r="W48" s="13" t="s">
        <v>224</v>
      </c>
      <c r="X48" s="13" t="str">
        <f>_xlfn.XLOOKUP(Burndata[[#This Row],[STATE_FULL]],'[1]State Regions'!$A:$A,'[1]State Regions'!$B:$B)</f>
        <v>West</v>
      </c>
    </row>
    <row r="49" spans="1:24" hidden="1" x14ac:dyDescent="0.2">
      <c r="A49" s="13" t="s">
        <v>146</v>
      </c>
      <c r="B49" s="13" t="s">
        <v>147</v>
      </c>
      <c r="C49" s="13" t="s">
        <v>189</v>
      </c>
      <c r="D49" s="13" t="s">
        <v>225</v>
      </c>
      <c r="E49" s="13" t="s">
        <v>226</v>
      </c>
      <c r="F49" s="14">
        <v>91355</v>
      </c>
      <c r="G49" s="13">
        <v>6933488</v>
      </c>
      <c r="H49" s="13" t="s">
        <v>227</v>
      </c>
      <c r="I49" s="13">
        <v>238</v>
      </c>
      <c r="K49" s="13">
        <v>1</v>
      </c>
      <c r="O49" s="13" t="s">
        <v>28</v>
      </c>
      <c r="Q49" s="13">
        <v>1</v>
      </c>
      <c r="T49" s="13" t="s">
        <v>2798</v>
      </c>
      <c r="U49" s="13" t="s">
        <v>28</v>
      </c>
      <c r="W49" s="13" t="s">
        <v>228</v>
      </c>
      <c r="X49" s="13" t="str">
        <f>_xlfn.XLOOKUP(Burndata[[#This Row],[STATE_FULL]],'[1]State Regions'!$A:$A,'[1]State Regions'!$B:$B)</f>
        <v>West</v>
      </c>
    </row>
    <row r="50" spans="1:24" hidden="1" x14ac:dyDescent="0.2">
      <c r="A50" s="13" t="s">
        <v>146</v>
      </c>
      <c r="B50" s="13" t="s">
        <v>147</v>
      </c>
      <c r="C50" s="13" t="s">
        <v>189</v>
      </c>
      <c r="D50" s="13" t="s">
        <v>229</v>
      </c>
      <c r="E50" s="13" t="s">
        <v>230</v>
      </c>
      <c r="F50" s="14">
        <v>91105</v>
      </c>
      <c r="G50" s="13">
        <v>6932350</v>
      </c>
      <c r="H50" s="13" t="s">
        <v>231</v>
      </c>
      <c r="I50" s="13">
        <v>619</v>
      </c>
      <c r="K50" s="13">
        <v>1</v>
      </c>
      <c r="O50" s="13" t="s">
        <v>28</v>
      </c>
      <c r="Q50" s="13">
        <v>1</v>
      </c>
      <c r="T50" s="13" t="s">
        <v>2798</v>
      </c>
      <c r="U50" s="13" t="s">
        <v>28</v>
      </c>
      <c r="W50" s="13" t="s">
        <v>232</v>
      </c>
      <c r="X50" s="13" t="str">
        <f>_xlfn.XLOOKUP(Burndata[[#This Row],[STATE_FULL]],'[1]State Regions'!$A:$A,'[1]State Regions'!$B:$B)</f>
        <v>West</v>
      </c>
    </row>
    <row r="51" spans="1:24" hidden="1" x14ac:dyDescent="0.2">
      <c r="A51" s="13" t="s">
        <v>146</v>
      </c>
      <c r="B51" s="13" t="s">
        <v>147</v>
      </c>
      <c r="C51" s="13" t="s">
        <v>189</v>
      </c>
      <c r="D51" s="13" t="s">
        <v>233</v>
      </c>
      <c r="E51" s="13" t="s">
        <v>179</v>
      </c>
      <c r="F51" s="14">
        <v>90033</v>
      </c>
      <c r="G51" s="13">
        <v>6931580</v>
      </c>
      <c r="H51" s="13" t="s">
        <v>234</v>
      </c>
      <c r="I51" s="13">
        <v>538</v>
      </c>
      <c r="J51" s="13">
        <v>20</v>
      </c>
      <c r="K51" s="13">
        <v>1</v>
      </c>
      <c r="M51" s="13">
        <v>1</v>
      </c>
      <c r="N51" s="13">
        <v>1</v>
      </c>
      <c r="O51" s="13" t="s">
        <v>28</v>
      </c>
      <c r="P51" s="13">
        <v>1</v>
      </c>
      <c r="T51" s="13" t="s">
        <v>28</v>
      </c>
      <c r="U51" s="13" t="s">
        <v>28</v>
      </c>
      <c r="V51" s="13" t="s">
        <v>28</v>
      </c>
      <c r="W51" s="13" t="s">
        <v>235</v>
      </c>
      <c r="X51" s="13" t="str">
        <f>_xlfn.XLOOKUP(Burndata[[#This Row],[STATE_FULL]],'[1]State Regions'!$A:$A,'[1]State Regions'!$B:$B)</f>
        <v>West</v>
      </c>
    </row>
    <row r="52" spans="1:24" hidden="1" x14ac:dyDescent="0.2">
      <c r="A52" s="13" t="s">
        <v>146</v>
      </c>
      <c r="B52" s="13" t="s">
        <v>147</v>
      </c>
      <c r="C52" s="13" t="s">
        <v>189</v>
      </c>
      <c r="D52" s="13" t="s">
        <v>236</v>
      </c>
      <c r="E52" s="13" t="s">
        <v>237</v>
      </c>
      <c r="F52" s="14">
        <v>90806</v>
      </c>
      <c r="G52" s="13">
        <v>6931370</v>
      </c>
      <c r="H52" s="13" t="s">
        <v>238</v>
      </c>
      <c r="I52" s="13">
        <v>412</v>
      </c>
      <c r="K52" s="13">
        <v>1</v>
      </c>
      <c r="O52" s="13" t="s">
        <v>28</v>
      </c>
      <c r="Q52" s="13">
        <v>1</v>
      </c>
      <c r="T52" s="13" t="s">
        <v>2798</v>
      </c>
      <c r="U52" s="13" t="s">
        <v>28</v>
      </c>
      <c r="W52" s="13" t="s">
        <v>239</v>
      </c>
      <c r="X52" s="13" t="str">
        <f>_xlfn.XLOOKUP(Burndata[[#This Row],[STATE_FULL]],'[1]State Regions'!$A:$A,'[1]State Regions'!$B:$B)</f>
        <v>West</v>
      </c>
    </row>
    <row r="53" spans="1:24" hidden="1" x14ac:dyDescent="0.2">
      <c r="A53" s="13" t="s">
        <v>146</v>
      </c>
      <c r="B53" s="13" t="s">
        <v>147</v>
      </c>
      <c r="C53" s="13" t="s">
        <v>189</v>
      </c>
      <c r="D53" s="13" t="s">
        <v>240</v>
      </c>
      <c r="E53" s="13" t="s">
        <v>237</v>
      </c>
      <c r="F53" s="14">
        <v>90813</v>
      </c>
      <c r="G53" s="13">
        <v>6931360</v>
      </c>
      <c r="H53" s="13" t="s">
        <v>241</v>
      </c>
      <c r="I53" s="13">
        <v>307</v>
      </c>
      <c r="K53" s="13">
        <v>1</v>
      </c>
      <c r="O53" s="13" t="s">
        <v>28</v>
      </c>
      <c r="Q53" s="13">
        <v>1</v>
      </c>
      <c r="T53" s="13" t="s">
        <v>2798</v>
      </c>
      <c r="U53" s="13" t="s">
        <v>28</v>
      </c>
      <c r="W53" s="13" t="s">
        <v>242</v>
      </c>
      <c r="X53" s="13" t="str">
        <f>_xlfn.XLOOKUP(Burndata[[#This Row],[STATE_FULL]],'[1]State Regions'!$A:$A,'[1]State Regions'!$B:$B)</f>
        <v>West</v>
      </c>
    </row>
    <row r="54" spans="1:24" hidden="1" x14ac:dyDescent="0.2">
      <c r="A54" s="13" t="s">
        <v>146</v>
      </c>
      <c r="B54" s="13" t="s">
        <v>147</v>
      </c>
      <c r="C54" s="13" t="s">
        <v>243</v>
      </c>
      <c r="D54" s="13" t="s">
        <v>244</v>
      </c>
      <c r="E54" s="13" t="s">
        <v>243</v>
      </c>
      <c r="F54" s="14">
        <v>93636</v>
      </c>
      <c r="G54" s="13">
        <v>6930814</v>
      </c>
      <c r="H54" s="13" t="s">
        <v>245</v>
      </c>
      <c r="I54" s="13">
        <v>208</v>
      </c>
      <c r="L54" s="13">
        <v>1</v>
      </c>
      <c r="O54" s="13" t="s">
        <v>28</v>
      </c>
      <c r="S54" s="13">
        <v>1</v>
      </c>
      <c r="T54" s="13" t="s">
        <v>2798</v>
      </c>
      <c r="U54" s="13" t="s">
        <v>28</v>
      </c>
      <c r="W54" s="13" t="s">
        <v>246</v>
      </c>
      <c r="X54" s="13" t="str">
        <f>_xlfn.XLOOKUP(Burndata[[#This Row],[STATE_FULL]],'[1]State Regions'!$A:$A,'[1]State Regions'!$B:$B)</f>
        <v>West</v>
      </c>
    </row>
    <row r="55" spans="1:24" hidden="1" x14ac:dyDescent="0.2">
      <c r="A55" s="13" t="s">
        <v>146</v>
      </c>
      <c r="B55" s="13" t="s">
        <v>147</v>
      </c>
      <c r="C55" s="13" t="s">
        <v>247</v>
      </c>
      <c r="D55" s="13" t="s">
        <v>248</v>
      </c>
      <c r="E55" s="13" t="s">
        <v>249</v>
      </c>
      <c r="F55" s="14">
        <v>93906</v>
      </c>
      <c r="G55" s="13">
        <v>6932720</v>
      </c>
      <c r="H55" s="13" t="s">
        <v>250</v>
      </c>
      <c r="I55" s="13">
        <v>161</v>
      </c>
      <c r="K55" s="13">
        <v>1</v>
      </c>
      <c r="O55" s="13" t="s">
        <v>28</v>
      </c>
      <c r="Q55" s="13">
        <v>1</v>
      </c>
      <c r="T55" s="13" t="s">
        <v>2798</v>
      </c>
      <c r="U55" s="13" t="s">
        <v>28</v>
      </c>
      <c r="W55" s="13" t="s">
        <v>251</v>
      </c>
      <c r="X55" s="13" t="str">
        <f>_xlfn.XLOOKUP(Burndata[[#This Row],[STATE_FULL]],'[1]State Regions'!$A:$A,'[1]State Regions'!$B:$B)</f>
        <v>West</v>
      </c>
    </row>
    <row r="56" spans="1:24" hidden="1" x14ac:dyDescent="0.2">
      <c r="A56" s="13" t="s">
        <v>146</v>
      </c>
      <c r="B56" s="13" t="s">
        <v>147</v>
      </c>
      <c r="C56" s="13" t="s">
        <v>252</v>
      </c>
      <c r="D56" s="13" t="s">
        <v>253</v>
      </c>
      <c r="E56" s="13" t="s">
        <v>254</v>
      </c>
      <c r="F56" s="14">
        <v>92691</v>
      </c>
      <c r="G56" s="13">
        <v>6931915</v>
      </c>
      <c r="H56" s="13" t="s">
        <v>255</v>
      </c>
      <c r="I56" s="13">
        <v>275</v>
      </c>
      <c r="K56" s="13">
        <v>1</v>
      </c>
      <c r="L56" s="13">
        <v>1</v>
      </c>
      <c r="O56" s="13" t="s">
        <v>28</v>
      </c>
      <c r="Q56" s="13">
        <v>1</v>
      </c>
      <c r="S56" s="13">
        <v>1</v>
      </c>
      <c r="T56" s="13" t="s">
        <v>2798</v>
      </c>
      <c r="U56" s="13" t="s">
        <v>28</v>
      </c>
      <c r="W56" s="13" t="s">
        <v>256</v>
      </c>
      <c r="X56" s="13" t="str">
        <f>_xlfn.XLOOKUP(Burndata[[#This Row],[STATE_FULL]],'[1]State Regions'!$A:$A,'[1]State Regions'!$B:$B)</f>
        <v>West</v>
      </c>
    </row>
    <row r="57" spans="1:24" hidden="1" x14ac:dyDescent="0.2">
      <c r="A57" s="13" t="s">
        <v>146</v>
      </c>
      <c r="B57" s="13" t="s">
        <v>147</v>
      </c>
      <c r="C57" s="13" t="s">
        <v>252</v>
      </c>
      <c r="D57" s="13" t="s">
        <v>257</v>
      </c>
      <c r="E57" s="13" t="s">
        <v>252</v>
      </c>
      <c r="F57" s="14">
        <v>92868</v>
      </c>
      <c r="G57" s="13">
        <v>6932290</v>
      </c>
      <c r="H57" s="13" t="s">
        <v>258</v>
      </c>
      <c r="I57" s="13">
        <v>418</v>
      </c>
      <c r="J57" s="13">
        <v>8</v>
      </c>
      <c r="K57" s="13">
        <v>1</v>
      </c>
      <c r="L57" s="13">
        <v>1</v>
      </c>
      <c r="M57" s="13">
        <v>1</v>
      </c>
      <c r="N57" s="13">
        <v>1</v>
      </c>
      <c r="O57" s="13" t="s">
        <v>28</v>
      </c>
      <c r="P57" s="13">
        <v>1</v>
      </c>
      <c r="S57" s="13">
        <v>1</v>
      </c>
      <c r="T57" s="13" t="s">
        <v>28</v>
      </c>
      <c r="U57" s="13" t="s">
        <v>28</v>
      </c>
      <c r="V57" s="13" t="s">
        <v>28</v>
      </c>
      <c r="W57" s="13" t="s">
        <v>259</v>
      </c>
      <c r="X57" s="13" t="str">
        <f>_xlfn.XLOOKUP(Burndata[[#This Row],[STATE_FULL]],'[1]State Regions'!$A:$A,'[1]State Regions'!$B:$B)</f>
        <v>West</v>
      </c>
    </row>
    <row r="58" spans="1:24" hidden="1" x14ac:dyDescent="0.2">
      <c r="A58" s="13" t="s">
        <v>146</v>
      </c>
      <c r="B58" s="13" t="s">
        <v>147</v>
      </c>
      <c r="C58" s="13" t="s">
        <v>260</v>
      </c>
      <c r="D58" s="13" t="s">
        <v>261</v>
      </c>
      <c r="E58" s="13" t="s">
        <v>252</v>
      </c>
      <c r="F58" s="14">
        <v>92868</v>
      </c>
      <c r="G58" s="13">
        <v>6932287</v>
      </c>
      <c r="H58" s="13" t="s">
        <v>262</v>
      </c>
      <c r="I58" s="13">
        <v>334</v>
      </c>
      <c r="L58" s="13">
        <v>1</v>
      </c>
      <c r="O58" s="13" t="s">
        <v>28</v>
      </c>
      <c r="S58" s="13">
        <v>1</v>
      </c>
      <c r="T58" s="13" t="s">
        <v>2798</v>
      </c>
      <c r="U58" s="13" t="s">
        <v>28</v>
      </c>
      <c r="W58" s="13" t="s">
        <v>263</v>
      </c>
      <c r="X58" s="13" t="str">
        <f>_xlfn.XLOOKUP(Burndata[[#This Row],[STATE_FULL]],'[1]State Regions'!$A:$A,'[1]State Regions'!$B:$B)</f>
        <v>West</v>
      </c>
    </row>
    <row r="59" spans="1:24" hidden="1" x14ac:dyDescent="0.2">
      <c r="A59" s="13" t="s">
        <v>146</v>
      </c>
      <c r="B59" s="13" t="s">
        <v>147</v>
      </c>
      <c r="C59" s="13" t="s">
        <v>260</v>
      </c>
      <c r="D59" s="13" t="s">
        <v>264</v>
      </c>
      <c r="E59" s="13" t="s">
        <v>265</v>
      </c>
      <c r="F59" s="14">
        <v>92705</v>
      </c>
      <c r="G59" s="13">
        <v>6933377</v>
      </c>
      <c r="H59" s="13" t="s">
        <v>266</v>
      </c>
      <c r="I59" s="13">
        <v>282</v>
      </c>
      <c r="J59" s="13">
        <v>7</v>
      </c>
      <c r="K59" s="13">
        <v>1</v>
      </c>
      <c r="M59" s="13">
        <v>1</v>
      </c>
      <c r="N59" s="13">
        <v>1</v>
      </c>
      <c r="O59" s="13" t="s">
        <v>28</v>
      </c>
      <c r="Q59" s="13">
        <v>1</v>
      </c>
      <c r="T59" s="13" t="s">
        <v>39</v>
      </c>
      <c r="U59" s="13" t="s">
        <v>28</v>
      </c>
      <c r="V59" s="13" t="s">
        <v>28</v>
      </c>
      <c r="W59" s="13" t="s">
        <v>267</v>
      </c>
      <c r="X59" s="13" t="str">
        <f>_xlfn.XLOOKUP(Burndata[[#This Row],[STATE_FULL]],'[1]State Regions'!$A:$A,'[1]State Regions'!$B:$B)</f>
        <v>West</v>
      </c>
    </row>
    <row r="60" spans="1:24" hidden="1" x14ac:dyDescent="0.2">
      <c r="A60" s="13" t="s">
        <v>146</v>
      </c>
      <c r="B60" s="13" t="s">
        <v>147</v>
      </c>
      <c r="C60" s="13" t="s">
        <v>268</v>
      </c>
      <c r="D60" s="13" t="s">
        <v>269</v>
      </c>
      <c r="E60" s="13" t="s">
        <v>270</v>
      </c>
      <c r="F60" s="14">
        <v>95661</v>
      </c>
      <c r="G60" s="13">
        <v>6932645</v>
      </c>
      <c r="H60" s="13" t="s">
        <v>271</v>
      </c>
      <c r="I60" s="13">
        <v>328</v>
      </c>
      <c r="K60" s="13">
        <v>1</v>
      </c>
      <c r="O60" s="13" t="s">
        <v>28</v>
      </c>
      <c r="Q60" s="13">
        <v>1</v>
      </c>
      <c r="T60" s="13" t="s">
        <v>2798</v>
      </c>
      <c r="U60" s="13" t="s">
        <v>28</v>
      </c>
      <c r="W60" s="13" t="s">
        <v>272</v>
      </c>
      <c r="X60" s="13" t="str">
        <f>_xlfn.XLOOKUP(Burndata[[#This Row],[STATE_FULL]],'[1]State Regions'!$A:$A,'[1]State Regions'!$B:$B)</f>
        <v>West</v>
      </c>
    </row>
    <row r="61" spans="1:24" hidden="1" x14ac:dyDescent="0.2">
      <c r="A61" s="13" t="s">
        <v>146</v>
      </c>
      <c r="B61" s="13" t="s">
        <v>147</v>
      </c>
      <c r="C61" s="13" t="s">
        <v>273</v>
      </c>
      <c r="D61" s="13" t="s">
        <v>274</v>
      </c>
      <c r="E61" s="13" t="s">
        <v>275</v>
      </c>
      <c r="F61" s="14">
        <v>92262</v>
      </c>
      <c r="G61" s="13">
        <v>6932325</v>
      </c>
      <c r="H61" s="13" t="s">
        <v>276</v>
      </c>
      <c r="I61" s="13">
        <v>367</v>
      </c>
      <c r="K61" s="13">
        <v>1</v>
      </c>
      <c r="O61" s="13" t="s">
        <v>28</v>
      </c>
      <c r="Q61" s="13">
        <v>1</v>
      </c>
      <c r="T61" s="13" t="s">
        <v>2798</v>
      </c>
      <c r="U61" s="13" t="s">
        <v>28</v>
      </c>
      <c r="W61" s="13" t="s">
        <v>277</v>
      </c>
      <c r="X61" s="13" t="str">
        <f>_xlfn.XLOOKUP(Burndata[[#This Row],[STATE_FULL]],'[1]State Regions'!$A:$A,'[1]State Regions'!$B:$B)</f>
        <v>West</v>
      </c>
    </row>
    <row r="62" spans="1:24" hidden="1" x14ac:dyDescent="0.2">
      <c r="A62" s="13" t="s">
        <v>146</v>
      </c>
      <c r="B62" s="13" t="s">
        <v>147</v>
      </c>
      <c r="C62" s="13" t="s">
        <v>278</v>
      </c>
      <c r="D62" s="13" t="s">
        <v>279</v>
      </c>
      <c r="E62" s="13" t="s">
        <v>278</v>
      </c>
      <c r="F62" s="14">
        <v>92501</v>
      </c>
      <c r="G62" s="13">
        <v>6932585</v>
      </c>
      <c r="H62" s="13" t="s">
        <v>280</v>
      </c>
      <c r="I62" s="13">
        <v>373</v>
      </c>
      <c r="K62" s="13">
        <v>1</v>
      </c>
      <c r="O62" s="13" t="s">
        <v>28</v>
      </c>
      <c r="Q62" s="13">
        <v>1</v>
      </c>
      <c r="T62" s="13" t="s">
        <v>2798</v>
      </c>
      <c r="U62" s="13" t="s">
        <v>28</v>
      </c>
      <c r="W62" s="13" t="s">
        <v>281</v>
      </c>
      <c r="X62" s="13" t="str">
        <f>_xlfn.XLOOKUP(Burndata[[#This Row],[STATE_FULL]],'[1]State Regions'!$A:$A,'[1]State Regions'!$B:$B)</f>
        <v>West</v>
      </c>
    </row>
    <row r="63" spans="1:24" hidden="1" x14ac:dyDescent="0.2">
      <c r="A63" s="13" t="s">
        <v>146</v>
      </c>
      <c r="B63" s="13" t="s">
        <v>147</v>
      </c>
      <c r="C63" s="13" t="s">
        <v>278</v>
      </c>
      <c r="D63" s="13" t="s">
        <v>282</v>
      </c>
      <c r="E63" s="13" t="s">
        <v>283</v>
      </c>
      <c r="F63" s="14">
        <v>92595</v>
      </c>
      <c r="G63" s="13">
        <v>6930640</v>
      </c>
      <c r="H63" s="13" t="s">
        <v>284</v>
      </c>
      <c r="I63" s="13">
        <v>122</v>
      </c>
      <c r="K63" s="13">
        <v>1</v>
      </c>
      <c r="O63" s="13" t="s">
        <v>28</v>
      </c>
      <c r="Q63" s="13">
        <v>1</v>
      </c>
      <c r="T63" s="13" t="s">
        <v>2798</v>
      </c>
      <c r="U63" s="13" t="s">
        <v>28</v>
      </c>
      <c r="W63" s="13" t="s">
        <v>285</v>
      </c>
      <c r="X63" s="13" t="str">
        <f>_xlfn.XLOOKUP(Burndata[[#This Row],[STATE_FULL]],'[1]State Regions'!$A:$A,'[1]State Regions'!$B:$B)</f>
        <v>West</v>
      </c>
    </row>
    <row r="64" spans="1:24" hidden="1" x14ac:dyDescent="0.2">
      <c r="A64" s="13" t="s">
        <v>146</v>
      </c>
      <c r="B64" s="13" t="s">
        <v>147</v>
      </c>
      <c r="C64" s="13" t="s">
        <v>278</v>
      </c>
      <c r="D64" s="13" t="s">
        <v>286</v>
      </c>
      <c r="E64" s="13" t="s">
        <v>287</v>
      </c>
      <c r="F64" s="14">
        <v>92555</v>
      </c>
      <c r="G64" s="13">
        <v>6930110</v>
      </c>
      <c r="H64" s="13" t="s">
        <v>288</v>
      </c>
      <c r="I64" s="13">
        <v>439</v>
      </c>
      <c r="K64" s="13">
        <v>1</v>
      </c>
      <c r="O64" s="13" t="s">
        <v>28</v>
      </c>
      <c r="P64" s="13">
        <v>1</v>
      </c>
      <c r="T64" s="13" t="s">
        <v>2798</v>
      </c>
      <c r="U64" s="13" t="s">
        <v>28</v>
      </c>
      <c r="W64" s="13" t="s">
        <v>289</v>
      </c>
      <c r="X64" s="13" t="str">
        <f>_xlfn.XLOOKUP(Burndata[[#This Row],[STATE_FULL]],'[1]State Regions'!$A:$A,'[1]State Regions'!$B:$B)</f>
        <v>West</v>
      </c>
    </row>
    <row r="65" spans="1:24" hidden="1" x14ac:dyDescent="0.2">
      <c r="A65" s="13" t="s">
        <v>146</v>
      </c>
      <c r="B65" s="13" t="s">
        <v>147</v>
      </c>
      <c r="C65" s="13" t="s">
        <v>290</v>
      </c>
      <c r="D65" s="13" t="s">
        <v>291</v>
      </c>
      <c r="E65" s="13" t="s">
        <v>292</v>
      </c>
      <c r="F65" s="14">
        <v>95608</v>
      </c>
      <c r="G65" s="13">
        <v>6930037</v>
      </c>
      <c r="H65" s="13" t="s">
        <v>293</v>
      </c>
      <c r="I65" s="13">
        <v>370</v>
      </c>
      <c r="K65" s="13">
        <v>1</v>
      </c>
      <c r="O65" s="13" t="s">
        <v>28</v>
      </c>
      <c r="Q65" s="13">
        <v>1</v>
      </c>
      <c r="T65" s="13" t="s">
        <v>2798</v>
      </c>
      <c r="U65" s="13" t="s">
        <v>28</v>
      </c>
      <c r="W65" s="13" t="s">
        <v>294</v>
      </c>
      <c r="X65" s="13" t="str">
        <f>_xlfn.XLOOKUP(Burndata[[#This Row],[STATE_FULL]],'[1]State Regions'!$A:$A,'[1]State Regions'!$B:$B)</f>
        <v>West</v>
      </c>
    </row>
    <row r="66" spans="1:24" hidden="1" x14ac:dyDescent="0.2">
      <c r="A66" s="13" t="s">
        <v>146</v>
      </c>
      <c r="B66" s="13" t="s">
        <v>147</v>
      </c>
      <c r="C66" s="13" t="s">
        <v>290</v>
      </c>
      <c r="D66" s="13" t="s">
        <v>295</v>
      </c>
      <c r="E66" s="13" t="s">
        <v>296</v>
      </c>
      <c r="F66" s="14">
        <v>95823</v>
      </c>
      <c r="G66" s="13">
        <v>6932673</v>
      </c>
      <c r="H66" s="13" t="s">
        <v>297</v>
      </c>
      <c r="I66" s="13">
        <v>241</v>
      </c>
      <c r="K66" s="13">
        <v>1</v>
      </c>
      <c r="O66" s="13" t="s">
        <v>28</v>
      </c>
      <c r="Q66" s="13">
        <v>1</v>
      </c>
      <c r="T66" s="13" t="s">
        <v>2798</v>
      </c>
      <c r="U66" s="13" t="s">
        <v>28</v>
      </c>
      <c r="W66" s="13" t="s">
        <v>298</v>
      </c>
      <c r="X66" s="13" t="str">
        <f>_xlfn.XLOOKUP(Burndata[[#This Row],[STATE_FULL]],'[1]State Regions'!$A:$A,'[1]State Regions'!$B:$B)</f>
        <v>West</v>
      </c>
    </row>
    <row r="67" spans="1:24" hidden="1" x14ac:dyDescent="0.2">
      <c r="A67" s="13" t="s">
        <v>146</v>
      </c>
      <c r="B67" s="13" t="s">
        <v>147</v>
      </c>
      <c r="C67" s="13" t="s">
        <v>290</v>
      </c>
      <c r="D67" s="13" t="s">
        <v>299</v>
      </c>
      <c r="E67" s="13" t="s">
        <v>296</v>
      </c>
      <c r="F67" s="14">
        <v>95817</v>
      </c>
      <c r="G67" s="13">
        <v>6932680</v>
      </c>
      <c r="H67" s="13" t="s">
        <v>300</v>
      </c>
      <c r="I67" s="13">
        <v>634</v>
      </c>
      <c r="J67" s="13">
        <v>12</v>
      </c>
      <c r="K67" s="13">
        <v>1</v>
      </c>
      <c r="L67" s="13">
        <v>1</v>
      </c>
      <c r="M67" s="13">
        <v>1</v>
      </c>
      <c r="O67" s="13" t="s">
        <v>28</v>
      </c>
      <c r="P67" s="13">
        <v>1</v>
      </c>
      <c r="R67" s="13">
        <v>1</v>
      </c>
      <c r="T67" s="13" t="s">
        <v>28</v>
      </c>
      <c r="U67" s="13" t="s">
        <v>28</v>
      </c>
      <c r="V67" s="13" t="s">
        <v>28</v>
      </c>
      <c r="W67" s="13" t="s">
        <v>301</v>
      </c>
      <c r="X67" s="13" t="str">
        <f>_xlfn.XLOOKUP(Burndata[[#This Row],[STATE_FULL]],'[1]State Regions'!$A:$A,'[1]State Regions'!$B:$B)</f>
        <v>West</v>
      </c>
    </row>
    <row r="68" spans="1:24" hidden="1" x14ac:dyDescent="0.2">
      <c r="A68" s="13" t="s">
        <v>146</v>
      </c>
      <c r="B68" s="13" t="s">
        <v>147</v>
      </c>
      <c r="C68" s="13" t="s">
        <v>290</v>
      </c>
      <c r="D68" s="13" t="s">
        <v>302</v>
      </c>
      <c r="E68" s="13" t="s">
        <v>296</v>
      </c>
      <c r="F68" s="14">
        <v>95817</v>
      </c>
      <c r="G68" s="13">
        <v>6933080</v>
      </c>
      <c r="H68" s="13" t="s">
        <v>303</v>
      </c>
      <c r="I68" s="13">
        <v>80</v>
      </c>
      <c r="J68" s="13">
        <v>10</v>
      </c>
      <c r="N68" s="13">
        <v>1</v>
      </c>
      <c r="T68" s="13" t="s">
        <v>28</v>
      </c>
      <c r="V68" s="13" t="s">
        <v>28</v>
      </c>
      <c r="W68" s="13" t="s">
        <v>304</v>
      </c>
      <c r="X68" s="13" t="str">
        <f>_xlfn.XLOOKUP(Burndata[[#This Row],[STATE_FULL]],'[1]State Regions'!$A:$A,'[1]State Regions'!$B:$B)</f>
        <v>West</v>
      </c>
    </row>
    <row r="69" spans="1:24" hidden="1" x14ac:dyDescent="0.2">
      <c r="A69" s="13" t="s">
        <v>146</v>
      </c>
      <c r="B69" s="13" t="s">
        <v>147</v>
      </c>
      <c r="C69" s="13" t="s">
        <v>305</v>
      </c>
      <c r="D69" s="13" t="s">
        <v>306</v>
      </c>
      <c r="E69" s="13" t="s">
        <v>307</v>
      </c>
      <c r="F69" s="14">
        <v>92324</v>
      </c>
      <c r="G69" s="13">
        <v>6932770</v>
      </c>
      <c r="H69" s="13" t="s">
        <v>308</v>
      </c>
      <c r="I69" s="13">
        <v>456</v>
      </c>
      <c r="J69" s="13">
        <v>14</v>
      </c>
      <c r="K69" s="13">
        <v>1</v>
      </c>
      <c r="M69" s="13">
        <v>1</v>
      </c>
      <c r="N69" s="13">
        <v>1</v>
      </c>
      <c r="O69" s="13" t="s">
        <v>28</v>
      </c>
      <c r="Q69" s="13">
        <v>1</v>
      </c>
      <c r="T69" s="13" t="s">
        <v>39</v>
      </c>
      <c r="U69" s="13" t="s">
        <v>28</v>
      </c>
      <c r="V69" s="13" t="s">
        <v>28</v>
      </c>
      <c r="W69" s="13" t="s">
        <v>309</v>
      </c>
      <c r="X69" s="13" t="str">
        <f>_xlfn.XLOOKUP(Burndata[[#This Row],[STATE_FULL]],'[1]State Regions'!$A:$A,'[1]State Regions'!$B:$B)</f>
        <v>West</v>
      </c>
    </row>
    <row r="70" spans="1:24" hidden="1" x14ac:dyDescent="0.2">
      <c r="A70" s="13" t="s">
        <v>146</v>
      </c>
      <c r="B70" s="13" t="s">
        <v>147</v>
      </c>
      <c r="C70" s="13" t="s">
        <v>305</v>
      </c>
      <c r="D70" s="13" t="s">
        <v>310</v>
      </c>
      <c r="E70" s="13" t="s">
        <v>311</v>
      </c>
      <c r="F70" s="14">
        <v>92354</v>
      </c>
      <c r="G70" s="13">
        <v>6930053</v>
      </c>
      <c r="H70" s="13" t="s">
        <v>312</v>
      </c>
      <c r="I70" s="13">
        <v>533</v>
      </c>
      <c r="K70" s="13">
        <v>1</v>
      </c>
      <c r="L70" s="13">
        <v>1</v>
      </c>
      <c r="O70" s="13" t="s">
        <v>28</v>
      </c>
      <c r="P70" s="13">
        <v>1</v>
      </c>
      <c r="R70" s="13">
        <v>1</v>
      </c>
      <c r="T70" s="13" t="s">
        <v>2798</v>
      </c>
      <c r="U70" s="13" t="s">
        <v>28</v>
      </c>
      <c r="W70" s="13" t="s">
        <v>313</v>
      </c>
      <c r="X70" s="13" t="str">
        <f>_xlfn.XLOOKUP(Burndata[[#This Row],[STATE_FULL]],'[1]State Regions'!$A:$A,'[1]State Regions'!$B:$B)</f>
        <v>West</v>
      </c>
    </row>
    <row r="71" spans="1:24" hidden="1" x14ac:dyDescent="0.2">
      <c r="A71" s="13" t="s">
        <v>146</v>
      </c>
      <c r="B71" s="13" t="s">
        <v>147</v>
      </c>
      <c r="C71" s="13" t="s">
        <v>314</v>
      </c>
      <c r="D71" s="13" t="s">
        <v>315</v>
      </c>
      <c r="E71" s="13" t="s">
        <v>316</v>
      </c>
      <c r="F71" s="14">
        <v>92029</v>
      </c>
      <c r="G71" s="13">
        <v>6930660</v>
      </c>
      <c r="H71" s="13" t="s">
        <v>317</v>
      </c>
      <c r="I71" s="13">
        <v>288</v>
      </c>
      <c r="K71" s="13">
        <v>1</v>
      </c>
      <c r="O71" s="13" t="s">
        <v>28</v>
      </c>
      <c r="Q71" s="13">
        <v>1</v>
      </c>
      <c r="T71" s="13" t="s">
        <v>2798</v>
      </c>
      <c r="U71" s="13" t="s">
        <v>28</v>
      </c>
      <c r="W71" s="13" t="s">
        <v>318</v>
      </c>
      <c r="X71" s="13" t="str">
        <f>_xlfn.XLOOKUP(Burndata[[#This Row],[STATE_FULL]],'[1]State Regions'!$A:$A,'[1]State Regions'!$B:$B)</f>
        <v>West</v>
      </c>
    </row>
    <row r="72" spans="1:24" hidden="1" x14ac:dyDescent="0.2">
      <c r="A72" s="13" t="s">
        <v>146</v>
      </c>
      <c r="B72" s="13" t="s">
        <v>147</v>
      </c>
      <c r="C72" s="13" t="s">
        <v>314</v>
      </c>
      <c r="D72" s="13" t="s">
        <v>319</v>
      </c>
      <c r="E72" s="13" t="s">
        <v>314</v>
      </c>
      <c r="F72" s="14">
        <v>92123</v>
      </c>
      <c r="G72" s="13">
        <v>6932775</v>
      </c>
      <c r="H72" s="13" t="s">
        <v>320</v>
      </c>
      <c r="I72" s="13">
        <v>326</v>
      </c>
      <c r="L72" s="13">
        <v>1</v>
      </c>
      <c r="O72" s="13" t="s">
        <v>28</v>
      </c>
      <c r="R72" s="13">
        <v>1</v>
      </c>
      <c r="T72" s="13" t="s">
        <v>2798</v>
      </c>
      <c r="U72" s="13" t="s">
        <v>28</v>
      </c>
      <c r="W72" s="13" t="s">
        <v>321</v>
      </c>
      <c r="X72" s="13" t="str">
        <f>_xlfn.XLOOKUP(Burndata[[#This Row],[STATE_FULL]],'[1]State Regions'!$A:$A,'[1]State Regions'!$B:$B)</f>
        <v>West</v>
      </c>
    </row>
    <row r="73" spans="1:24" hidden="1" x14ac:dyDescent="0.2">
      <c r="A73" s="13" t="s">
        <v>146</v>
      </c>
      <c r="B73" s="13" t="s">
        <v>147</v>
      </c>
      <c r="C73" s="13" t="s">
        <v>314</v>
      </c>
      <c r="D73" s="13" t="s">
        <v>322</v>
      </c>
      <c r="E73" s="13" t="s">
        <v>323</v>
      </c>
      <c r="F73" s="14">
        <v>92037</v>
      </c>
      <c r="G73" s="13">
        <v>6931130</v>
      </c>
      <c r="H73" s="13" t="s">
        <v>324</v>
      </c>
      <c r="I73" s="13">
        <v>426</v>
      </c>
      <c r="K73" s="13">
        <v>1</v>
      </c>
      <c r="O73" s="13" t="s">
        <v>28</v>
      </c>
      <c r="Q73" s="13">
        <v>1</v>
      </c>
      <c r="T73" s="13" t="s">
        <v>2798</v>
      </c>
      <c r="U73" s="13" t="s">
        <v>28</v>
      </c>
      <c r="W73" s="13" t="s">
        <v>325</v>
      </c>
      <c r="X73" s="13" t="str">
        <f>_xlfn.XLOOKUP(Burndata[[#This Row],[STATE_FULL]],'[1]State Regions'!$A:$A,'[1]State Regions'!$B:$B)</f>
        <v>West</v>
      </c>
    </row>
    <row r="74" spans="1:24" hidden="1" x14ac:dyDescent="0.2">
      <c r="A74" s="13" t="s">
        <v>146</v>
      </c>
      <c r="B74" s="13" t="s">
        <v>147</v>
      </c>
      <c r="C74" s="13" t="s">
        <v>314</v>
      </c>
      <c r="D74" s="13" t="s">
        <v>326</v>
      </c>
      <c r="E74" s="13" t="s">
        <v>314</v>
      </c>
      <c r="F74" s="14">
        <v>92103</v>
      </c>
      <c r="G74" s="13">
        <v>6932810</v>
      </c>
      <c r="H74" s="13" t="s">
        <v>327</v>
      </c>
      <c r="I74" s="13">
        <v>392</v>
      </c>
      <c r="K74" s="13">
        <v>1</v>
      </c>
      <c r="O74" s="13" t="s">
        <v>28</v>
      </c>
      <c r="P74" s="13">
        <v>1</v>
      </c>
      <c r="T74" s="13" t="s">
        <v>2798</v>
      </c>
      <c r="U74" s="13" t="s">
        <v>28</v>
      </c>
      <c r="W74" s="13" t="s">
        <v>328</v>
      </c>
      <c r="X74" s="13" t="str">
        <f>_xlfn.XLOOKUP(Burndata[[#This Row],[STATE_FULL]],'[1]State Regions'!$A:$A,'[1]State Regions'!$B:$B)</f>
        <v>West</v>
      </c>
    </row>
    <row r="75" spans="1:24" hidden="1" x14ac:dyDescent="0.2">
      <c r="A75" s="13" t="s">
        <v>146</v>
      </c>
      <c r="B75" s="13" t="s">
        <v>147</v>
      </c>
      <c r="C75" s="13" t="s">
        <v>314</v>
      </c>
      <c r="D75" s="13" t="s">
        <v>329</v>
      </c>
      <c r="E75" s="13" t="s">
        <v>314</v>
      </c>
      <c r="F75" s="14">
        <v>92123</v>
      </c>
      <c r="G75" s="13">
        <v>6932785</v>
      </c>
      <c r="H75" s="13" t="s">
        <v>330</v>
      </c>
      <c r="I75" s="13">
        <v>459</v>
      </c>
      <c r="K75" s="13">
        <v>1</v>
      </c>
      <c r="O75" s="13" t="s">
        <v>28</v>
      </c>
      <c r="Q75" s="13">
        <v>1</v>
      </c>
      <c r="T75" s="13" t="s">
        <v>2798</v>
      </c>
      <c r="U75" s="13" t="s">
        <v>28</v>
      </c>
      <c r="W75" s="13" t="s">
        <v>331</v>
      </c>
      <c r="X75" s="13" t="str">
        <f>_xlfn.XLOOKUP(Burndata[[#This Row],[STATE_FULL]],'[1]State Regions'!$A:$A,'[1]State Regions'!$B:$B)</f>
        <v>West</v>
      </c>
    </row>
    <row r="76" spans="1:24" hidden="1" x14ac:dyDescent="0.2">
      <c r="A76" s="13" t="s">
        <v>146</v>
      </c>
      <c r="B76" s="13" t="s">
        <v>147</v>
      </c>
      <c r="C76" s="13" t="s">
        <v>314</v>
      </c>
      <c r="D76" s="13" t="s">
        <v>332</v>
      </c>
      <c r="E76" s="13" t="s">
        <v>314</v>
      </c>
      <c r="F76" s="14">
        <v>92103</v>
      </c>
      <c r="G76" s="13">
        <v>6932820</v>
      </c>
      <c r="H76" s="13" t="s">
        <v>333</v>
      </c>
      <c r="I76" s="13">
        <v>723</v>
      </c>
      <c r="J76" s="13">
        <v>8</v>
      </c>
      <c r="K76" s="13">
        <v>1</v>
      </c>
      <c r="M76" s="13">
        <v>1</v>
      </c>
      <c r="N76" s="13">
        <v>1</v>
      </c>
      <c r="O76" s="13" t="s">
        <v>28</v>
      </c>
      <c r="P76" s="13">
        <v>1</v>
      </c>
      <c r="T76" s="13" t="s">
        <v>28</v>
      </c>
      <c r="U76" s="13" t="s">
        <v>28</v>
      </c>
      <c r="V76" s="13" t="s">
        <v>28</v>
      </c>
      <c r="W76" s="13" t="s">
        <v>334</v>
      </c>
      <c r="X76" s="13" t="str">
        <f>_xlfn.XLOOKUP(Burndata[[#This Row],[STATE_FULL]],'[1]State Regions'!$A:$A,'[1]State Regions'!$B:$B)</f>
        <v>West</v>
      </c>
    </row>
    <row r="77" spans="1:24" hidden="1" x14ac:dyDescent="0.2">
      <c r="A77" s="13" t="s">
        <v>146</v>
      </c>
      <c r="B77" s="13" t="s">
        <v>147</v>
      </c>
      <c r="C77" s="13" t="s">
        <v>335</v>
      </c>
      <c r="D77" s="13" t="s">
        <v>336</v>
      </c>
      <c r="E77" s="13" t="s">
        <v>337</v>
      </c>
      <c r="F77" s="14">
        <v>94110</v>
      </c>
      <c r="G77" s="13">
        <v>6933060</v>
      </c>
      <c r="H77" s="13" t="s">
        <v>338</v>
      </c>
      <c r="I77" s="13">
        <v>297</v>
      </c>
      <c r="K77" s="13">
        <v>1</v>
      </c>
      <c r="O77" s="13" t="s">
        <v>28</v>
      </c>
      <c r="P77" s="13">
        <v>1</v>
      </c>
      <c r="T77" s="13" t="s">
        <v>2798</v>
      </c>
      <c r="U77" s="13" t="s">
        <v>28</v>
      </c>
      <c r="W77" s="13" t="s">
        <v>339</v>
      </c>
      <c r="X77" s="13" t="str">
        <f>_xlfn.XLOOKUP(Burndata[[#This Row],[STATE_FULL]],'[1]State Regions'!$A:$A,'[1]State Regions'!$B:$B)</f>
        <v>West</v>
      </c>
    </row>
    <row r="78" spans="1:24" hidden="1" x14ac:dyDescent="0.2">
      <c r="A78" s="13" t="s">
        <v>146</v>
      </c>
      <c r="B78" s="13" t="s">
        <v>147</v>
      </c>
      <c r="C78" s="13" t="s">
        <v>335</v>
      </c>
      <c r="D78" s="13" t="s">
        <v>340</v>
      </c>
      <c r="E78" s="13" t="s">
        <v>337</v>
      </c>
      <c r="F78" s="14">
        <v>94109</v>
      </c>
      <c r="G78" s="13">
        <v>6933020</v>
      </c>
      <c r="H78" s="13" t="s">
        <v>341</v>
      </c>
      <c r="I78" s="13">
        <v>239</v>
      </c>
      <c r="J78" s="13">
        <v>16</v>
      </c>
      <c r="M78" s="13">
        <v>1</v>
      </c>
      <c r="N78" s="13">
        <v>1</v>
      </c>
      <c r="T78" s="13" t="s">
        <v>28</v>
      </c>
      <c r="V78" s="13" t="s">
        <v>28</v>
      </c>
      <c r="W78" s="13" t="s">
        <v>342</v>
      </c>
      <c r="X78" s="13" t="str">
        <f>_xlfn.XLOOKUP(Burndata[[#This Row],[STATE_FULL]],'[1]State Regions'!$A:$A,'[1]State Regions'!$B:$B)</f>
        <v>West</v>
      </c>
    </row>
    <row r="79" spans="1:24" hidden="1" x14ac:dyDescent="0.2">
      <c r="A79" s="13" t="s">
        <v>146</v>
      </c>
      <c r="B79" s="13" t="s">
        <v>147</v>
      </c>
      <c r="C79" s="13" t="s">
        <v>343</v>
      </c>
      <c r="D79" s="13" t="s">
        <v>344</v>
      </c>
      <c r="E79" s="13" t="s">
        <v>345</v>
      </c>
      <c r="F79" s="14">
        <v>95231</v>
      </c>
      <c r="G79" s="13">
        <v>6930780</v>
      </c>
      <c r="H79" s="13" t="s">
        <v>346</v>
      </c>
      <c r="I79" s="13">
        <v>110</v>
      </c>
      <c r="K79" s="13">
        <v>1</v>
      </c>
      <c r="O79" s="13" t="s">
        <v>28</v>
      </c>
      <c r="Q79" s="13">
        <v>1</v>
      </c>
      <c r="T79" s="13" t="s">
        <v>2798</v>
      </c>
      <c r="U79" s="13" t="s">
        <v>28</v>
      </c>
      <c r="W79" s="13" t="s">
        <v>347</v>
      </c>
      <c r="X79" s="13" t="str">
        <f>_xlfn.XLOOKUP(Burndata[[#This Row],[STATE_FULL]],'[1]State Regions'!$A:$A,'[1]State Regions'!$B:$B)</f>
        <v>West</v>
      </c>
    </row>
    <row r="80" spans="1:24" hidden="1" x14ac:dyDescent="0.2">
      <c r="A80" s="13" t="s">
        <v>146</v>
      </c>
      <c r="B80" s="13" t="s">
        <v>147</v>
      </c>
      <c r="C80" s="13" t="s">
        <v>348</v>
      </c>
      <c r="D80" s="13" t="s">
        <v>349</v>
      </c>
      <c r="E80" s="13" t="s">
        <v>350</v>
      </c>
      <c r="F80" s="14">
        <v>94305</v>
      </c>
      <c r="G80" s="13">
        <v>6932330</v>
      </c>
      <c r="H80" s="13" t="s">
        <v>351</v>
      </c>
      <c r="I80" s="13">
        <v>602</v>
      </c>
      <c r="K80" s="13">
        <v>1</v>
      </c>
      <c r="L80" s="13">
        <v>1</v>
      </c>
      <c r="O80" s="13" t="s">
        <v>28</v>
      </c>
      <c r="P80" s="13">
        <v>1</v>
      </c>
      <c r="R80" s="13">
        <v>1</v>
      </c>
      <c r="T80" s="13" t="s">
        <v>2798</v>
      </c>
      <c r="U80" s="13" t="s">
        <v>28</v>
      </c>
      <c r="W80" s="13" t="s">
        <v>352</v>
      </c>
      <c r="X80" s="13" t="str">
        <f>_xlfn.XLOOKUP(Burndata[[#This Row],[STATE_FULL]],'[1]State Regions'!$A:$A,'[1]State Regions'!$B:$B)</f>
        <v>West</v>
      </c>
    </row>
    <row r="81" spans="1:24" hidden="1" x14ac:dyDescent="0.2">
      <c r="A81" s="13" t="s">
        <v>146</v>
      </c>
      <c r="B81" s="13" t="s">
        <v>147</v>
      </c>
      <c r="C81" s="13" t="s">
        <v>353</v>
      </c>
      <c r="D81" s="13" t="s">
        <v>354</v>
      </c>
      <c r="E81" s="13" t="s">
        <v>353</v>
      </c>
      <c r="F81" s="14">
        <v>93105</v>
      </c>
      <c r="G81" s="13">
        <v>6933375</v>
      </c>
      <c r="H81" s="13" t="s">
        <v>355</v>
      </c>
      <c r="I81" s="13">
        <v>430</v>
      </c>
      <c r="K81" s="13">
        <v>1</v>
      </c>
      <c r="O81" s="13" t="s">
        <v>28</v>
      </c>
      <c r="P81" s="13">
        <v>1</v>
      </c>
      <c r="T81" s="13" t="s">
        <v>2798</v>
      </c>
      <c r="U81" s="13" t="s">
        <v>28</v>
      </c>
      <c r="W81" s="13" t="s">
        <v>356</v>
      </c>
      <c r="X81" s="13" t="str">
        <f>_xlfn.XLOOKUP(Burndata[[#This Row],[STATE_FULL]],'[1]State Regions'!$A:$A,'[1]State Regions'!$B:$B)</f>
        <v>West</v>
      </c>
    </row>
    <row r="82" spans="1:24" hidden="1" x14ac:dyDescent="0.2">
      <c r="A82" s="13" t="s">
        <v>146</v>
      </c>
      <c r="B82" s="13" t="s">
        <v>147</v>
      </c>
      <c r="C82" s="13" t="s">
        <v>348</v>
      </c>
      <c r="D82" s="13" t="s">
        <v>357</v>
      </c>
      <c r="E82" s="13" t="s">
        <v>358</v>
      </c>
      <c r="F82" s="14">
        <v>95128</v>
      </c>
      <c r="G82" s="13">
        <v>6933240</v>
      </c>
      <c r="H82" s="13" t="s">
        <v>359</v>
      </c>
      <c r="I82" s="13">
        <v>481</v>
      </c>
      <c r="J82" s="13">
        <v>8</v>
      </c>
      <c r="K82" s="13">
        <v>1</v>
      </c>
      <c r="L82" s="13">
        <v>1</v>
      </c>
      <c r="M82" s="13">
        <v>1</v>
      </c>
      <c r="N82" s="13">
        <v>1</v>
      </c>
      <c r="O82" s="13" t="s">
        <v>28</v>
      </c>
      <c r="P82" s="13">
        <v>1</v>
      </c>
      <c r="S82" s="13">
        <v>1</v>
      </c>
      <c r="T82" s="13" t="s">
        <v>28</v>
      </c>
      <c r="U82" s="13" t="s">
        <v>28</v>
      </c>
      <c r="V82" s="13" t="s">
        <v>28</v>
      </c>
      <c r="W82" s="13" t="s">
        <v>360</v>
      </c>
      <c r="X82" s="13" t="str">
        <f>_xlfn.XLOOKUP(Burndata[[#This Row],[STATE_FULL]],'[1]State Regions'!$A:$A,'[1]State Regions'!$B:$B)</f>
        <v>West</v>
      </c>
    </row>
    <row r="83" spans="1:24" hidden="1" x14ac:dyDescent="0.2">
      <c r="A83" s="13" t="s">
        <v>146</v>
      </c>
      <c r="B83" s="13" t="s">
        <v>147</v>
      </c>
      <c r="C83" s="13" t="s">
        <v>361</v>
      </c>
      <c r="D83" s="13" t="s">
        <v>362</v>
      </c>
      <c r="E83" s="13" t="s">
        <v>358</v>
      </c>
      <c r="F83" s="14">
        <v>95116</v>
      </c>
      <c r="G83" s="13">
        <v>6933199</v>
      </c>
      <c r="H83" s="13" t="s">
        <v>363</v>
      </c>
      <c r="I83" s="13">
        <v>247</v>
      </c>
      <c r="K83" s="13">
        <v>1</v>
      </c>
      <c r="O83" s="13" t="s">
        <v>28</v>
      </c>
      <c r="Q83" s="13">
        <v>1</v>
      </c>
      <c r="T83" s="13" t="s">
        <v>2798</v>
      </c>
      <c r="U83" s="13" t="s">
        <v>28</v>
      </c>
      <c r="W83" s="13" t="s">
        <v>364</v>
      </c>
      <c r="X83" s="13" t="str">
        <f>_xlfn.XLOOKUP(Burndata[[#This Row],[STATE_FULL]],'[1]State Regions'!$A:$A,'[1]State Regions'!$B:$B)</f>
        <v>West</v>
      </c>
    </row>
    <row r="84" spans="1:24" hidden="1" x14ac:dyDescent="0.2">
      <c r="A84" s="13" t="s">
        <v>146</v>
      </c>
      <c r="B84" s="13" t="s">
        <v>147</v>
      </c>
      <c r="C84" s="13" t="s">
        <v>365</v>
      </c>
      <c r="D84" s="13" t="s">
        <v>366</v>
      </c>
      <c r="E84" s="13" t="s">
        <v>367</v>
      </c>
      <c r="F84" s="14">
        <v>96001</v>
      </c>
      <c r="G84" s="13">
        <v>6932520</v>
      </c>
      <c r="H84" s="13" t="s">
        <v>368</v>
      </c>
      <c r="I84" s="13">
        <v>260</v>
      </c>
      <c r="K84" s="13">
        <v>1</v>
      </c>
      <c r="O84" s="13" t="s">
        <v>28</v>
      </c>
      <c r="Q84" s="13">
        <v>1</v>
      </c>
      <c r="T84" s="13" t="s">
        <v>2798</v>
      </c>
      <c r="U84" s="13" t="s">
        <v>28</v>
      </c>
      <c r="W84" s="13" t="s">
        <v>369</v>
      </c>
      <c r="X84" s="13" t="str">
        <f>_xlfn.XLOOKUP(Burndata[[#This Row],[STATE_FULL]],'[1]State Regions'!$A:$A,'[1]State Regions'!$B:$B)</f>
        <v>West</v>
      </c>
    </row>
    <row r="85" spans="1:24" hidden="1" x14ac:dyDescent="0.2">
      <c r="A85" s="13" t="s">
        <v>146</v>
      </c>
      <c r="B85" s="13" t="s">
        <v>147</v>
      </c>
      <c r="C85" s="13" t="s">
        <v>370</v>
      </c>
      <c r="D85" s="13" t="s">
        <v>371</v>
      </c>
      <c r="E85" s="13" t="s">
        <v>372</v>
      </c>
      <c r="F85" s="14">
        <v>95688</v>
      </c>
      <c r="G85" s="13">
        <v>6930422</v>
      </c>
      <c r="H85" s="13" t="s">
        <v>373</v>
      </c>
      <c r="I85" s="13">
        <v>144</v>
      </c>
      <c r="K85" s="13">
        <v>1</v>
      </c>
      <c r="O85" s="13" t="s">
        <v>28</v>
      </c>
      <c r="Q85" s="13">
        <v>1</v>
      </c>
      <c r="T85" s="13" t="s">
        <v>2798</v>
      </c>
      <c r="U85" s="13" t="s">
        <v>28</v>
      </c>
      <c r="W85" s="13" t="s">
        <v>374</v>
      </c>
      <c r="X85" s="13" t="str">
        <f>_xlfn.XLOOKUP(Burndata[[#This Row],[STATE_FULL]],'[1]State Regions'!$A:$A,'[1]State Regions'!$B:$B)</f>
        <v>West</v>
      </c>
    </row>
    <row r="86" spans="1:24" hidden="1" x14ac:dyDescent="0.2">
      <c r="A86" s="13" t="s">
        <v>146</v>
      </c>
      <c r="B86" s="13" t="s">
        <v>147</v>
      </c>
      <c r="C86" s="13" t="s">
        <v>370</v>
      </c>
      <c r="D86" s="13" t="s">
        <v>375</v>
      </c>
      <c r="E86" s="13" t="s">
        <v>376</v>
      </c>
      <c r="F86" s="14">
        <v>94533</v>
      </c>
      <c r="G86" s="13">
        <v>6930403</v>
      </c>
      <c r="H86" s="13" t="s">
        <v>377</v>
      </c>
      <c r="I86" s="13">
        <v>190</v>
      </c>
      <c r="K86" s="13">
        <v>1</v>
      </c>
      <c r="O86" s="13" t="s">
        <v>28</v>
      </c>
      <c r="Q86" s="13">
        <v>1</v>
      </c>
      <c r="T86" s="13" t="s">
        <v>2798</v>
      </c>
      <c r="U86" s="13" t="s">
        <v>28</v>
      </c>
      <c r="W86" s="13" t="s">
        <v>378</v>
      </c>
      <c r="X86" s="13" t="str">
        <f>_xlfn.XLOOKUP(Burndata[[#This Row],[STATE_FULL]],'[1]State Regions'!$A:$A,'[1]State Regions'!$B:$B)</f>
        <v>West</v>
      </c>
    </row>
    <row r="87" spans="1:24" hidden="1" x14ac:dyDescent="0.2">
      <c r="A87" s="13" t="s">
        <v>146</v>
      </c>
      <c r="B87" s="13" t="s">
        <v>147</v>
      </c>
      <c r="C87" s="13" t="s">
        <v>379</v>
      </c>
      <c r="D87" s="13" t="s">
        <v>380</v>
      </c>
      <c r="E87" s="13" t="s">
        <v>381</v>
      </c>
      <c r="F87" s="14">
        <v>95405</v>
      </c>
      <c r="G87" s="13">
        <v>6930109</v>
      </c>
      <c r="H87" s="13" t="s">
        <v>382</v>
      </c>
      <c r="I87" s="13">
        <v>283</v>
      </c>
      <c r="K87" s="13">
        <v>1</v>
      </c>
      <c r="O87" s="13" t="s">
        <v>28</v>
      </c>
      <c r="Q87" s="13">
        <v>1</v>
      </c>
      <c r="T87" s="13" t="s">
        <v>2798</v>
      </c>
      <c r="U87" s="13" t="s">
        <v>28</v>
      </c>
      <c r="W87" s="13" t="s">
        <v>383</v>
      </c>
      <c r="X87" s="13" t="str">
        <f>_xlfn.XLOOKUP(Burndata[[#This Row],[STATE_FULL]],'[1]State Regions'!$A:$A,'[1]State Regions'!$B:$B)</f>
        <v>West</v>
      </c>
    </row>
    <row r="88" spans="1:24" hidden="1" x14ac:dyDescent="0.2">
      <c r="A88" s="13" t="s">
        <v>146</v>
      </c>
      <c r="B88" s="13" t="s">
        <v>147</v>
      </c>
      <c r="C88" s="13" t="s">
        <v>384</v>
      </c>
      <c r="D88" s="13" t="s">
        <v>385</v>
      </c>
      <c r="E88" s="13" t="s">
        <v>386</v>
      </c>
      <c r="F88" s="14">
        <v>95350</v>
      </c>
      <c r="G88" s="13">
        <v>6930016</v>
      </c>
      <c r="H88" s="13" t="s">
        <v>387</v>
      </c>
      <c r="I88" s="13">
        <v>461</v>
      </c>
      <c r="K88" s="13">
        <v>1</v>
      </c>
      <c r="O88" s="13" t="s">
        <v>28</v>
      </c>
      <c r="Q88" s="13">
        <v>1</v>
      </c>
      <c r="T88" s="13" t="s">
        <v>2798</v>
      </c>
      <c r="U88" s="13" t="s">
        <v>28</v>
      </c>
      <c r="W88" s="13" t="s">
        <v>388</v>
      </c>
      <c r="X88" s="13" t="str">
        <f>_xlfn.XLOOKUP(Burndata[[#This Row],[STATE_FULL]],'[1]State Regions'!$A:$A,'[1]State Regions'!$B:$B)</f>
        <v>West</v>
      </c>
    </row>
    <row r="89" spans="1:24" hidden="1" x14ac:dyDescent="0.2">
      <c r="A89" s="13" t="s">
        <v>146</v>
      </c>
      <c r="B89" s="13" t="s">
        <v>147</v>
      </c>
      <c r="C89" s="13" t="s">
        <v>384</v>
      </c>
      <c r="D89" s="13" t="s">
        <v>389</v>
      </c>
      <c r="E89" s="13" t="s">
        <v>386</v>
      </c>
      <c r="F89" s="14">
        <v>95355</v>
      </c>
      <c r="G89" s="13">
        <v>6931929</v>
      </c>
      <c r="H89" s="13" t="s">
        <v>390</v>
      </c>
      <c r="I89" s="13">
        <v>220</v>
      </c>
      <c r="K89" s="13">
        <v>1</v>
      </c>
      <c r="O89" s="13" t="s">
        <v>28</v>
      </c>
      <c r="Q89" s="13">
        <v>1</v>
      </c>
      <c r="T89" s="13" t="s">
        <v>2798</v>
      </c>
      <c r="U89" s="13" t="s">
        <v>28</v>
      </c>
      <c r="W89" s="13" t="s">
        <v>391</v>
      </c>
      <c r="X89" s="13" t="str">
        <f>_xlfn.XLOOKUP(Burndata[[#This Row],[STATE_FULL]],'[1]State Regions'!$A:$A,'[1]State Regions'!$B:$B)</f>
        <v>West</v>
      </c>
    </row>
    <row r="90" spans="1:24" hidden="1" x14ac:dyDescent="0.2">
      <c r="A90" s="13" t="s">
        <v>146</v>
      </c>
      <c r="B90" s="13" t="s">
        <v>147</v>
      </c>
      <c r="C90" s="13" t="s">
        <v>392</v>
      </c>
      <c r="D90" s="13" t="s">
        <v>393</v>
      </c>
      <c r="E90" s="13" t="s">
        <v>392</v>
      </c>
      <c r="F90" s="14">
        <v>93003</v>
      </c>
      <c r="G90" s="13">
        <v>6933820</v>
      </c>
      <c r="H90" s="13" t="s">
        <v>394</v>
      </c>
      <c r="I90" s="13">
        <v>214</v>
      </c>
      <c r="K90" s="13">
        <v>1</v>
      </c>
      <c r="O90" s="13" t="s">
        <v>28</v>
      </c>
      <c r="Q90" s="13">
        <v>1</v>
      </c>
      <c r="T90" s="13" t="s">
        <v>2798</v>
      </c>
      <c r="U90" s="13" t="s">
        <v>28</v>
      </c>
      <c r="W90" s="13" t="s">
        <v>395</v>
      </c>
      <c r="X90" s="13" t="str">
        <f>_xlfn.XLOOKUP(Burndata[[#This Row],[STATE_FULL]],'[1]State Regions'!$A:$A,'[1]State Regions'!$B:$B)</f>
        <v>West</v>
      </c>
    </row>
    <row r="91" spans="1:24" hidden="1" x14ac:dyDescent="0.2">
      <c r="A91" s="13" t="s">
        <v>146</v>
      </c>
      <c r="B91" s="13" t="s">
        <v>147</v>
      </c>
      <c r="C91" s="13" t="s">
        <v>396</v>
      </c>
      <c r="D91" s="13" t="s">
        <v>397</v>
      </c>
      <c r="E91" s="13" t="s">
        <v>398</v>
      </c>
      <c r="F91" s="14">
        <v>91360</v>
      </c>
      <c r="G91" s="13">
        <v>6933672</v>
      </c>
      <c r="H91" s="13" t="s">
        <v>399</v>
      </c>
      <c r="I91" s="13">
        <v>382</v>
      </c>
      <c r="K91" s="13">
        <v>1</v>
      </c>
      <c r="O91" s="13" t="s">
        <v>28</v>
      </c>
      <c r="Q91" s="13">
        <v>1</v>
      </c>
      <c r="T91" s="13" t="s">
        <v>2798</v>
      </c>
      <c r="U91" s="13" t="s">
        <v>28</v>
      </c>
      <c r="W91" s="13" t="s">
        <v>400</v>
      </c>
      <c r="X91" s="13" t="str">
        <f>_xlfn.XLOOKUP(Burndata[[#This Row],[STATE_FULL]],'[1]State Regions'!$A:$A,'[1]State Regions'!$B:$B)</f>
        <v>West</v>
      </c>
    </row>
    <row r="92" spans="1:24" hidden="1" x14ac:dyDescent="0.2">
      <c r="A92" s="13" t="s">
        <v>401</v>
      </c>
      <c r="B92" s="13" t="s">
        <v>402</v>
      </c>
      <c r="C92" s="13" t="s">
        <v>403</v>
      </c>
      <c r="D92" s="13" t="s">
        <v>404</v>
      </c>
      <c r="E92" s="13" t="s">
        <v>405</v>
      </c>
      <c r="F92" s="14">
        <v>80045</v>
      </c>
      <c r="G92" s="13">
        <v>6840280</v>
      </c>
      <c r="H92" s="13" t="s">
        <v>406</v>
      </c>
      <c r="I92" s="13">
        <v>434</v>
      </c>
      <c r="J92" s="13">
        <v>3</v>
      </c>
      <c r="L92" s="13">
        <v>1</v>
      </c>
      <c r="N92" s="13">
        <v>1</v>
      </c>
      <c r="O92" s="13" t="s">
        <v>28</v>
      </c>
      <c r="R92" s="13">
        <v>1</v>
      </c>
      <c r="T92" s="13" t="s">
        <v>39</v>
      </c>
      <c r="U92" s="13" t="s">
        <v>28</v>
      </c>
      <c r="V92" s="13" t="s">
        <v>39</v>
      </c>
      <c r="W92" s="13" t="s">
        <v>407</v>
      </c>
      <c r="X92" s="13" t="str">
        <f>_xlfn.XLOOKUP(Burndata[[#This Row],[STATE_FULL]],'[1]State Regions'!$A:$A,'[1]State Regions'!$B:$B)</f>
        <v>West</v>
      </c>
    </row>
    <row r="93" spans="1:24" hidden="1" x14ac:dyDescent="0.2">
      <c r="A93" s="13" t="s">
        <v>401</v>
      </c>
      <c r="B93" s="13" t="s">
        <v>402</v>
      </c>
      <c r="C93" s="13" t="s">
        <v>403</v>
      </c>
      <c r="D93" s="13" t="s">
        <v>408</v>
      </c>
      <c r="E93" s="13" t="s">
        <v>405</v>
      </c>
      <c r="F93" s="14">
        <v>80045</v>
      </c>
      <c r="G93" s="13">
        <v>6840430</v>
      </c>
      <c r="H93" s="13" t="s">
        <v>409</v>
      </c>
      <c r="I93" s="13">
        <v>825</v>
      </c>
      <c r="J93" s="13">
        <v>19</v>
      </c>
      <c r="K93" s="13">
        <v>1</v>
      </c>
      <c r="M93" s="13">
        <v>1</v>
      </c>
      <c r="O93" s="13" t="s">
        <v>28</v>
      </c>
      <c r="P93" s="13">
        <v>1</v>
      </c>
      <c r="T93" s="13" t="s">
        <v>28</v>
      </c>
      <c r="U93" s="13" t="s">
        <v>28</v>
      </c>
      <c r="V93" s="13" t="s">
        <v>39</v>
      </c>
      <c r="W93" s="13" t="s">
        <v>410</v>
      </c>
      <c r="X93" s="13" t="str">
        <f>_xlfn.XLOOKUP(Burndata[[#This Row],[STATE_FULL]],'[1]State Regions'!$A:$A,'[1]State Regions'!$B:$B)</f>
        <v>West</v>
      </c>
    </row>
    <row r="94" spans="1:24" hidden="1" x14ac:dyDescent="0.2">
      <c r="A94" s="13" t="s">
        <v>401</v>
      </c>
      <c r="B94" s="13" t="s">
        <v>402</v>
      </c>
      <c r="C94" s="13" t="s">
        <v>403</v>
      </c>
      <c r="D94" s="13" t="s">
        <v>411</v>
      </c>
      <c r="E94" s="13" t="s">
        <v>412</v>
      </c>
      <c r="F94" s="14">
        <v>80229</v>
      </c>
      <c r="G94" s="13">
        <v>6840458</v>
      </c>
      <c r="H94" s="13" t="s">
        <v>413</v>
      </c>
      <c r="I94" s="13">
        <v>147</v>
      </c>
      <c r="K94" s="13">
        <v>1</v>
      </c>
      <c r="O94" s="13" t="s">
        <v>39</v>
      </c>
      <c r="Q94" s="13">
        <v>1</v>
      </c>
      <c r="T94" s="13" t="s">
        <v>2798</v>
      </c>
      <c r="U94" s="13" t="s">
        <v>28</v>
      </c>
      <c r="W94" s="13" t="s">
        <v>414</v>
      </c>
      <c r="X94" s="13" t="str">
        <f>_xlfn.XLOOKUP(Burndata[[#This Row],[STATE_FULL]],'[1]State Regions'!$A:$A,'[1]State Regions'!$B:$B)</f>
        <v>West</v>
      </c>
    </row>
    <row r="95" spans="1:24" hidden="1" x14ac:dyDescent="0.2">
      <c r="A95" s="13" t="s">
        <v>401</v>
      </c>
      <c r="B95" s="13" t="s">
        <v>402</v>
      </c>
      <c r="C95" s="13" t="s">
        <v>415</v>
      </c>
      <c r="D95" s="13" t="s">
        <v>416</v>
      </c>
      <c r="E95" s="13" t="s">
        <v>417</v>
      </c>
      <c r="F95" s="14">
        <v>80113</v>
      </c>
      <c r="G95" s="13">
        <v>6840530</v>
      </c>
      <c r="H95" s="13" t="s">
        <v>418</v>
      </c>
      <c r="I95" s="13">
        <v>389</v>
      </c>
      <c r="J95" s="13">
        <v>20</v>
      </c>
      <c r="K95" s="13">
        <v>1</v>
      </c>
      <c r="M95" s="13">
        <v>1</v>
      </c>
      <c r="N95" s="13">
        <v>1</v>
      </c>
      <c r="O95" s="13" t="s">
        <v>28</v>
      </c>
      <c r="P95" s="13">
        <v>1</v>
      </c>
      <c r="T95" s="13" t="s">
        <v>39</v>
      </c>
      <c r="U95" s="13" t="s">
        <v>28</v>
      </c>
      <c r="V95" s="13" t="s">
        <v>39</v>
      </c>
      <c r="W95" s="13" t="s">
        <v>419</v>
      </c>
      <c r="X95" s="13" t="str">
        <f>_xlfn.XLOOKUP(Burndata[[#This Row],[STATE_FULL]],'[1]State Regions'!$A:$A,'[1]State Regions'!$B:$B)</f>
        <v>West</v>
      </c>
    </row>
    <row r="96" spans="1:24" hidden="1" x14ac:dyDescent="0.2">
      <c r="A96" s="13" t="s">
        <v>401</v>
      </c>
      <c r="B96" s="13" t="s">
        <v>402</v>
      </c>
      <c r="C96" s="13" t="s">
        <v>415</v>
      </c>
      <c r="D96" s="13" t="s">
        <v>420</v>
      </c>
      <c r="E96" s="13" t="s">
        <v>405</v>
      </c>
      <c r="F96" s="14">
        <v>80012</v>
      </c>
      <c r="G96" s="13">
        <v>6840014</v>
      </c>
      <c r="H96" s="13" t="s">
        <v>421</v>
      </c>
      <c r="I96" s="13">
        <v>346</v>
      </c>
      <c r="K96" s="13">
        <v>1</v>
      </c>
      <c r="O96" s="13" t="s">
        <v>28</v>
      </c>
      <c r="Q96" s="13">
        <v>1</v>
      </c>
      <c r="T96" s="13" t="s">
        <v>2798</v>
      </c>
      <c r="U96" s="13" t="s">
        <v>28</v>
      </c>
      <c r="W96" s="13" t="s">
        <v>422</v>
      </c>
      <c r="X96" s="13" t="str">
        <f>_xlfn.XLOOKUP(Burndata[[#This Row],[STATE_FULL]],'[1]State Regions'!$A:$A,'[1]State Regions'!$B:$B)</f>
        <v>West</v>
      </c>
    </row>
    <row r="97" spans="1:24" hidden="1" x14ac:dyDescent="0.2">
      <c r="A97" s="13" t="s">
        <v>401</v>
      </c>
      <c r="B97" s="13" t="s">
        <v>402</v>
      </c>
      <c r="C97" s="13" t="s">
        <v>415</v>
      </c>
      <c r="D97" s="13" t="s">
        <v>423</v>
      </c>
      <c r="E97" s="13" t="s">
        <v>424</v>
      </c>
      <c r="F97" s="14">
        <v>80122</v>
      </c>
      <c r="G97" s="13">
        <v>6840805</v>
      </c>
      <c r="H97" s="13" t="s">
        <v>425</v>
      </c>
      <c r="I97" s="13">
        <v>231</v>
      </c>
      <c r="K97" s="13">
        <v>1</v>
      </c>
      <c r="O97" s="13" t="s">
        <v>28</v>
      </c>
      <c r="Q97" s="13">
        <v>1</v>
      </c>
      <c r="T97" s="13" t="s">
        <v>2798</v>
      </c>
      <c r="U97" s="13" t="s">
        <v>28</v>
      </c>
      <c r="W97" s="13" t="s">
        <v>426</v>
      </c>
      <c r="X97" s="13" t="str">
        <f>_xlfn.XLOOKUP(Burndata[[#This Row],[STATE_FULL]],'[1]State Regions'!$A:$A,'[1]State Regions'!$B:$B)</f>
        <v>West</v>
      </c>
    </row>
    <row r="98" spans="1:24" hidden="1" x14ac:dyDescent="0.2">
      <c r="A98" s="13" t="s">
        <v>401</v>
      </c>
      <c r="B98" s="13" t="s">
        <v>402</v>
      </c>
      <c r="C98" s="13" t="s">
        <v>427</v>
      </c>
      <c r="D98" s="13" t="s">
        <v>428</v>
      </c>
      <c r="E98" s="13" t="s">
        <v>429</v>
      </c>
      <c r="F98" s="14">
        <v>80026</v>
      </c>
      <c r="G98" s="13">
        <v>6840021</v>
      </c>
      <c r="H98" s="13" t="s">
        <v>430</v>
      </c>
      <c r="I98" s="13">
        <v>234</v>
      </c>
      <c r="K98" s="13">
        <v>1</v>
      </c>
      <c r="O98" s="13" t="s">
        <v>28</v>
      </c>
      <c r="Q98" s="13">
        <v>1</v>
      </c>
      <c r="T98" s="13" t="s">
        <v>2798</v>
      </c>
      <c r="U98" s="13" t="s">
        <v>28</v>
      </c>
      <c r="W98" s="13" t="s">
        <v>431</v>
      </c>
      <c r="X98" s="13" t="str">
        <f>_xlfn.XLOOKUP(Burndata[[#This Row],[STATE_FULL]],'[1]State Regions'!$A:$A,'[1]State Regions'!$B:$B)</f>
        <v>West</v>
      </c>
    </row>
    <row r="99" spans="1:24" hidden="1" x14ac:dyDescent="0.2">
      <c r="A99" s="13" t="s">
        <v>401</v>
      </c>
      <c r="B99" s="13" t="s">
        <v>402</v>
      </c>
      <c r="C99" s="13" t="s">
        <v>427</v>
      </c>
      <c r="D99" s="13" t="s">
        <v>432</v>
      </c>
      <c r="E99" s="13" t="s">
        <v>427</v>
      </c>
      <c r="F99" s="14">
        <v>80304</v>
      </c>
      <c r="G99" s="13">
        <v>6840237</v>
      </c>
      <c r="H99" s="13" t="s">
        <v>433</v>
      </c>
      <c r="I99" s="13">
        <v>157</v>
      </c>
      <c r="K99" s="13">
        <v>1</v>
      </c>
      <c r="O99" s="13" t="s">
        <v>39</v>
      </c>
      <c r="Q99" s="13">
        <v>1</v>
      </c>
      <c r="T99" s="13" t="s">
        <v>2798</v>
      </c>
      <c r="U99" s="13" t="s">
        <v>28</v>
      </c>
      <c r="W99" s="13" t="s">
        <v>434</v>
      </c>
      <c r="X99" s="13" t="str">
        <f>_xlfn.XLOOKUP(Burndata[[#This Row],[STATE_FULL]],'[1]State Regions'!$A:$A,'[1]State Regions'!$B:$B)</f>
        <v>West</v>
      </c>
    </row>
    <row r="100" spans="1:24" hidden="1" x14ac:dyDescent="0.2">
      <c r="A100" s="13" t="s">
        <v>401</v>
      </c>
      <c r="B100" s="13" t="s">
        <v>402</v>
      </c>
      <c r="C100" s="13" t="s">
        <v>435</v>
      </c>
      <c r="D100" s="13" t="s">
        <v>436</v>
      </c>
      <c r="E100" s="13" t="s">
        <v>435</v>
      </c>
      <c r="F100" s="14">
        <v>80204</v>
      </c>
      <c r="G100" s="13">
        <v>6840290</v>
      </c>
      <c r="H100" s="13" t="s">
        <v>437</v>
      </c>
      <c r="I100" s="13">
        <v>525</v>
      </c>
      <c r="K100" s="13">
        <v>1</v>
      </c>
      <c r="L100" s="13">
        <v>1</v>
      </c>
      <c r="O100" s="13" t="s">
        <v>28</v>
      </c>
      <c r="P100" s="13">
        <v>1</v>
      </c>
      <c r="S100" s="13">
        <v>1</v>
      </c>
      <c r="T100" s="13" t="s">
        <v>2798</v>
      </c>
      <c r="U100" s="13" t="s">
        <v>28</v>
      </c>
      <c r="W100" s="13" t="s">
        <v>438</v>
      </c>
      <c r="X100" s="13" t="str">
        <f>_xlfn.XLOOKUP(Burndata[[#This Row],[STATE_FULL]],'[1]State Regions'!$A:$A,'[1]State Regions'!$B:$B)</f>
        <v>West</v>
      </c>
    </row>
    <row r="101" spans="1:24" hidden="1" x14ac:dyDescent="0.2">
      <c r="A101" s="13" t="s">
        <v>401</v>
      </c>
      <c r="B101" s="13" t="s">
        <v>402</v>
      </c>
      <c r="C101" s="13" t="s">
        <v>439</v>
      </c>
      <c r="D101" s="13" t="s">
        <v>440</v>
      </c>
      <c r="E101" s="13" t="s">
        <v>441</v>
      </c>
      <c r="F101" s="14">
        <v>80124</v>
      </c>
      <c r="G101" s="13">
        <v>6840023</v>
      </c>
      <c r="H101" s="13" t="s">
        <v>442</v>
      </c>
      <c r="I101" s="13">
        <v>284</v>
      </c>
      <c r="K101" s="13">
        <v>1</v>
      </c>
      <c r="O101" s="13" t="s">
        <v>28</v>
      </c>
      <c r="Q101" s="13">
        <v>1</v>
      </c>
      <c r="T101" s="13" t="s">
        <v>2798</v>
      </c>
      <c r="U101" s="13" t="s">
        <v>28</v>
      </c>
      <c r="W101" s="13" t="s">
        <v>443</v>
      </c>
      <c r="X101" s="13" t="str">
        <f>_xlfn.XLOOKUP(Burndata[[#This Row],[STATE_FULL]],'[1]State Regions'!$A:$A,'[1]State Regions'!$B:$B)</f>
        <v>West</v>
      </c>
    </row>
    <row r="102" spans="1:24" hidden="1" x14ac:dyDescent="0.2">
      <c r="A102" s="13" t="s">
        <v>401</v>
      </c>
      <c r="B102" s="13" t="s">
        <v>402</v>
      </c>
      <c r="C102" s="13" t="s">
        <v>439</v>
      </c>
      <c r="D102" s="13" t="s">
        <v>444</v>
      </c>
      <c r="E102" s="13" t="s">
        <v>445</v>
      </c>
      <c r="F102" s="14">
        <v>80138</v>
      </c>
      <c r="G102" s="13">
        <v>6840022</v>
      </c>
      <c r="H102" s="13" t="s">
        <v>446</v>
      </c>
      <c r="I102" s="13">
        <v>163</v>
      </c>
      <c r="K102" s="13">
        <v>1</v>
      </c>
      <c r="O102" s="13" t="s">
        <v>28</v>
      </c>
      <c r="Q102" s="13">
        <v>1</v>
      </c>
      <c r="T102" s="13" t="s">
        <v>2798</v>
      </c>
      <c r="U102" s="13" t="s">
        <v>28</v>
      </c>
      <c r="W102" s="13" t="s">
        <v>447</v>
      </c>
      <c r="X102" s="13" t="str">
        <f>_xlfn.XLOOKUP(Burndata[[#This Row],[STATE_FULL]],'[1]State Regions'!$A:$A,'[1]State Regions'!$B:$B)</f>
        <v>West</v>
      </c>
    </row>
    <row r="103" spans="1:24" hidden="1" x14ac:dyDescent="0.2">
      <c r="A103" s="13" t="s">
        <v>401</v>
      </c>
      <c r="B103" s="13" t="s">
        <v>402</v>
      </c>
      <c r="C103" s="13" t="s">
        <v>448</v>
      </c>
      <c r="D103" s="13" t="s">
        <v>449</v>
      </c>
      <c r="E103" s="13" t="s">
        <v>450</v>
      </c>
      <c r="F103" s="14">
        <v>80907</v>
      </c>
      <c r="G103" s="13">
        <v>6840145</v>
      </c>
      <c r="H103" s="13" t="s">
        <v>451</v>
      </c>
      <c r="I103" s="13">
        <v>552</v>
      </c>
      <c r="K103" s="13">
        <v>1</v>
      </c>
      <c r="O103" s="13" t="s">
        <v>28</v>
      </c>
      <c r="P103" s="13">
        <v>1</v>
      </c>
      <c r="T103" s="13" t="s">
        <v>2798</v>
      </c>
      <c r="U103" s="13" t="s">
        <v>28</v>
      </c>
      <c r="W103" s="13" t="s">
        <v>452</v>
      </c>
      <c r="X103" s="13" t="str">
        <f>_xlfn.XLOOKUP(Burndata[[#This Row],[STATE_FULL]],'[1]State Regions'!$A:$A,'[1]State Regions'!$B:$B)</f>
        <v>West</v>
      </c>
    </row>
    <row r="104" spans="1:24" hidden="1" x14ac:dyDescent="0.2">
      <c r="A104" s="13" t="s">
        <v>401</v>
      </c>
      <c r="B104" s="13" t="s">
        <v>402</v>
      </c>
      <c r="C104" s="13" t="s">
        <v>448</v>
      </c>
      <c r="D104" s="13" t="s">
        <v>453</v>
      </c>
      <c r="E104" s="13" t="s">
        <v>450</v>
      </c>
      <c r="F104" s="14">
        <v>80909</v>
      </c>
      <c r="G104" s="13">
        <v>6840190</v>
      </c>
      <c r="H104" s="13" t="s">
        <v>454</v>
      </c>
      <c r="I104" s="13">
        <v>512</v>
      </c>
      <c r="K104" s="13">
        <v>1</v>
      </c>
      <c r="O104" s="13" t="s">
        <v>28</v>
      </c>
      <c r="P104" s="13">
        <v>1</v>
      </c>
      <c r="T104" s="13" t="s">
        <v>2798</v>
      </c>
      <c r="U104" s="13" t="s">
        <v>28</v>
      </c>
      <c r="W104" s="13" t="s">
        <v>455</v>
      </c>
      <c r="X104" s="13" t="str">
        <f>_xlfn.XLOOKUP(Burndata[[#This Row],[STATE_FULL]],'[1]State Regions'!$A:$A,'[1]State Regions'!$B:$B)</f>
        <v>West</v>
      </c>
    </row>
    <row r="105" spans="1:24" hidden="1" x14ac:dyDescent="0.2">
      <c r="A105" s="13" t="s">
        <v>401</v>
      </c>
      <c r="B105" s="13" t="s">
        <v>402</v>
      </c>
      <c r="C105" s="13" t="s">
        <v>448</v>
      </c>
      <c r="D105" s="13" t="s">
        <v>456</v>
      </c>
      <c r="E105" s="13" t="s">
        <v>450</v>
      </c>
      <c r="F105" s="14">
        <v>80920</v>
      </c>
      <c r="G105" s="13">
        <v>6840104</v>
      </c>
      <c r="H105" s="13" t="s">
        <v>457</v>
      </c>
      <c r="I105" s="13">
        <v>115</v>
      </c>
      <c r="L105" s="13">
        <v>1</v>
      </c>
      <c r="O105" s="13" t="s">
        <v>28</v>
      </c>
      <c r="S105" s="13">
        <v>1</v>
      </c>
      <c r="T105" s="13" t="s">
        <v>2798</v>
      </c>
      <c r="U105" s="13" t="s">
        <v>28</v>
      </c>
      <c r="W105" s="13" t="s">
        <v>458</v>
      </c>
      <c r="X105" s="13" t="str">
        <f>_xlfn.XLOOKUP(Burndata[[#This Row],[STATE_FULL]],'[1]State Regions'!$A:$A,'[1]State Regions'!$B:$B)</f>
        <v>West</v>
      </c>
    </row>
    <row r="106" spans="1:24" hidden="1" x14ac:dyDescent="0.2">
      <c r="A106" s="13" t="s">
        <v>401</v>
      </c>
      <c r="B106" s="13" t="s">
        <v>402</v>
      </c>
      <c r="C106" s="13" t="s">
        <v>42</v>
      </c>
      <c r="D106" s="13" t="s">
        <v>459</v>
      </c>
      <c r="E106" s="13" t="s">
        <v>460</v>
      </c>
      <c r="F106" s="14">
        <v>80228</v>
      </c>
      <c r="G106" s="13">
        <v>6840385</v>
      </c>
      <c r="H106" s="13" t="s">
        <v>461</v>
      </c>
      <c r="I106" s="13">
        <v>237</v>
      </c>
      <c r="K106" s="13">
        <v>1</v>
      </c>
      <c r="O106" s="13" t="s">
        <v>28</v>
      </c>
      <c r="P106" s="13">
        <v>1</v>
      </c>
      <c r="T106" s="13" t="s">
        <v>2798</v>
      </c>
      <c r="U106" s="13" t="s">
        <v>28</v>
      </c>
      <c r="W106" s="13" t="s">
        <v>462</v>
      </c>
      <c r="X106" s="13" t="str">
        <f>_xlfn.XLOOKUP(Burndata[[#This Row],[STATE_FULL]],'[1]State Regions'!$A:$A,'[1]State Regions'!$B:$B)</f>
        <v>West</v>
      </c>
    </row>
    <row r="107" spans="1:24" hidden="1" x14ac:dyDescent="0.2">
      <c r="A107" s="13" t="s">
        <v>401</v>
      </c>
      <c r="B107" s="13" t="s">
        <v>402</v>
      </c>
      <c r="C107" s="13" t="s">
        <v>42</v>
      </c>
      <c r="D107" s="13" t="s">
        <v>463</v>
      </c>
      <c r="E107" s="13" t="s">
        <v>464</v>
      </c>
      <c r="F107" s="14">
        <v>80033</v>
      </c>
      <c r="G107" s="13">
        <v>6840012</v>
      </c>
      <c r="H107" s="13" t="s">
        <v>465</v>
      </c>
      <c r="I107" s="13">
        <v>336</v>
      </c>
      <c r="K107" s="13">
        <v>1</v>
      </c>
      <c r="O107" s="13" t="s">
        <v>28</v>
      </c>
      <c r="Q107" s="13">
        <v>1</v>
      </c>
      <c r="T107" s="13" t="s">
        <v>2798</v>
      </c>
      <c r="U107" s="13" t="s">
        <v>28</v>
      </c>
      <c r="W107" s="13" t="s">
        <v>466</v>
      </c>
      <c r="X107" s="13" t="str">
        <f>_xlfn.XLOOKUP(Burndata[[#This Row],[STATE_FULL]],'[1]State Regions'!$A:$A,'[1]State Regions'!$B:$B)</f>
        <v>West</v>
      </c>
    </row>
    <row r="108" spans="1:24" hidden="1" x14ac:dyDescent="0.2">
      <c r="A108" s="13" t="s">
        <v>401</v>
      </c>
      <c r="B108" s="13" t="s">
        <v>402</v>
      </c>
      <c r="C108" s="13" t="s">
        <v>467</v>
      </c>
      <c r="D108" s="13" t="s">
        <v>468</v>
      </c>
      <c r="E108" s="13" t="s">
        <v>469</v>
      </c>
      <c r="F108" s="14">
        <v>80538</v>
      </c>
      <c r="G108" s="13">
        <v>6840033</v>
      </c>
      <c r="H108" s="13" t="s">
        <v>470</v>
      </c>
      <c r="I108" s="13">
        <v>166</v>
      </c>
      <c r="K108" s="13">
        <v>1</v>
      </c>
      <c r="O108" s="13" t="s">
        <v>28</v>
      </c>
      <c r="Q108" s="13">
        <v>1</v>
      </c>
      <c r="T108" s="13" t="s">
        <v>2798</v>
      </c>
      <c r="U108" s="13" t="s">
        <v>28</v>
      </c>
      <c r="W108" s="13" t="s">
        <v>471</v>
      </c>
      <c r="X108" s="13" t="str">
        <f>_xlfn.XLOOKUP(Burndata[[#This Row],[STATE_FULL]],'[1]State Regions'!$A:$A,'[1]State Regions'!$B:$B)</f>
        <v>West</v>
      </c>
    </row>
    <row r="109" spans="1:24" hidden="1" x14ac:dyDescent="0.2">
      <c r="A109" s="13" t="s">
        <v>401</v>
      </c>
      <c r="B109" s="13" t="s">
        <v>402</v>
      </c>
      <c r="C109" s="13" t="s">
        <v>84</v>
      </c>
      <c r="D109" s="13" t="s">
        <v>472</v>
      </c>
      <c r="E109" s="13" t="s">
        <v>473</v>
      </c>
      <c r="F109" s="14">
        <v>81501</v>
      </c>
      <c r="G109" s="13">
        <v>6840625</v>
      </c>
      <c r="H109" s="13" t="s">
        <v>474</v>
      </c>
      <c r="I109" s="13">
        <v>310</v>
      </c>
      <c r="K109" s="13">
        <v>1</v>
      </c>
      <c r="O109" s="13" t="s">
        <v>28</v>
      </c>
      <c r="Q109" s="13">
        <v>1</v>
      </c>
      <c r="T109" s="13" t="s">
        <v>2798</v>
      </c>
      <c r="U109" s="13" t="s">
        <v>28</v>
      </c>
      <c r="W109" s="13" t="s">
        <v>475</v>
      </c>
      <c r="X109" s="13" t="str">
        <f>_xlfn.XLOOKUP(Burndata[[#This Row],[STATE_FULL]],'[1]State Regions'!$A:$A,'[1]State Regions'!$B:$B)</f>
        <v>West</v>
      </c>
    </row>
    <row r="110" spans="1:24" hidden="1" x14ac:dyDescent="0.2">
      <c r="A110" s="13" t="s">
        <v>401</v>
      </c>
      <c r="B110" s="13" t="s">
        <v>402</v>
      </c>
      <c r="C110" s="13" t="s">
        <v>476</v>
      </c>
      <c r="D110" s="13" t="s">
        <v>477</v>
      </c>
      <c r="E110" s="13" t="s">
        <v>478</v>
      </c>
      <c r="F110" s="14">
        <v>80631</v>
      </c>
      <c r="G110" s="13">
        <v>6840650</v>
      </c>
      <c r="H110" s="13" t="s">
        <v>479</v>
      </c>
      <c r="I110" s="13">
        <v>369</v>
      </c>
      <c r="J110" s="13">
        <v>10</v>
      </c>
      <c r="K110" s="13">
        <v>1</v>
      </c>
      <c r="M110" s="13">
        <v>1</v>
      </c>
      <c r="O110" s="13" t="s">
        <v>28</v>
      </c>
      <c r="Q110" s="13">
        <v>1</v>
      </c>
      <c r="T110" s="13" t="s">
        <v>28</v>
      </c>
      <c r="U110" s="13" t="s">
        <v>28</v>
      </c>
      <c r="V110" s="13" t="s">
        <v>39</v>
      </c>
      <c r="W110" s="13" t="s">
        <v>480</v>
      </c>
      <c r="X110" s="13" t="str">
        <f>_xlfn.XLOOKUP(Burndata[[#This Row],[STATE_FULL]],'[1]State Regions'!$A:$A,'[1]State Regions'!$B:$B)</f>
        <v>West</v>
      </c>
    </row>
    <row r="111" spans="1:24" hidden="1" x14ac:dyDescent="0.2">
      <c r="A111" s="13" t="s">
        <v>481</v>
      </c>
      <c r="B111" s="13" t="s">
        <v>482</v>
      </c>
      <c r="C111" s="13" t="s">
        <v>376</v>
      </c>
      <c r="D111" s="13" t="s">
        <v>483</v>
      </c>
      <c r="E111" s="13" t="s">
        <v>484</v>
      </c>
      <c r="F111" s="15" t="s">
        <v>485</v>
      </c>
      <c r="G111" s="13">
        <v>6160002</v>
      </c>
      <c r="H111" s="13" t="s">
        <v>486</v>
      </c>
      <c r="I111" s="13">
        <v>501</v>
      </c>
      <c r="J111" s="13">
        <v>9</v>
      </c>
      <c r="K111" s="13">
        <v>1</v>
      </c>
      <c r="M111" s="13">
        <v>1</v>
      </c>
      <c r="O111" s="13" t="s">
        <v>28</v>
      </c>
      <c r="Q111" s="13">
        <v>1</v>
      </c>
      <c r="T111" s="13" t="s">
        <v>28</v>
      </c>
      <c r="U111" s="13" t="s">
        <v>28</v>
      </c>
      <c r="V111" s="13" t="s">
        <v>28</v>
      </c>
      <c r="W111" s="13" t="s">
        <v>487</v>
      </c>
      <c r="X111" s="13" t="str">
        <f>_xlfn.XLOOKUP(Burndata[[#This Row],[STATE_FULL]],'[1]State Regions'!$A:$A,'[1]State Regions'!$B:$B)</f>
        <v>Northeast</v>
      </c>
    </row>
    <row r="112" spans="1:24" hidden="1" x14ac:dyDescent="0.2">
      <c r="A112" s="13" t="s">
        <v>481</v>
      </c>
      <c r="B112" s="13" t="s">
        <v>482</v>
      </c>
      <c r="C112" s="13" t="s">
        <v>376</v>
      </c>
      <c r="D112" s="13" t="s">
        <v>488</v>
      </c>
      <c r="E112" s="13" t="s">
        <v>489</v>
      </c>
      <c r="F112" s="15" t="s">
        <v>490</v>
      </c>
      <c r="G112" s="13">
        <v>6160100</v>
      </c>
      <c r="H112" s="13" t="s">
        <v>491</v>
      </c>
      <c r="I112" s="13">
        <v>456</v>
      </c>
      <c r="K112" s="13">
        <v>1</v>
      </c>
      <c r="O112" s="13" t="s">
        <v>28</v>
      </c>
      <c r="Q112" s="13">
        <v>1</v>
      </c>
      <c r="T112" s="13" t="s">
        <v>2798</v>
      </c>
      <c r="U112" s="13" t="s">
        <v>28</v>
      </c>
      <c r="W112" s="13" t="s">
        <v>492</v>
      </c>
      <c r="X112" s="13" t="str">
        <f>_xlfn.XLOOKUP(Burndata[[#This Row],[STATE_FULL]],'[1]State Regions'!$A:$A,'[1]State Regions'!$B:$B)</f>
        <v>Northeast</v>
      </c>
    </row>
    <row r="113" spans="1:24" hidden="1" x14ac:dyDescent="0.2">
      <c r="A113" s="13" t="s">
        <v>481</v>
      </c>
      <c r="B113" s="13" t="s">
        <v>482</v>
      </c>
      <c r="C113" s="13" t="s">
        <v>376</v>
      </c>
      <c r="D113" s="13" t="s">
        <v>493</v>
      </c>
      <c r="E113" s="13" t="s">
        <v>494</v>
      </c>
      <c r="F113" s="15" t="s">
        <v>495</v>
      </c>
      <c r="G113" s="13">
        <v>6160530</v>
      </c>
      <c r="H113" s="13" t="s">
        <v>496</v>
      </c>
      <c r="I113" s="13">
        <v>366</v>
      </c>
      <c r="K113" s="13">
        <v>1</v>
      </c>
      <c r="O113" s="13" t="s">
        <v>28</v>
      </c>
      <c r="Q113" s="13">
        <v>1</v>
      </c>
      <c r="T113" s="13" t="s">
        <v>2798</v>
      </c>
      <c r="U113" s="13" t="s">
        <v>28</v>
      </c>
      <c r="W113" s="13" t="s">
        <v>497</v>
      </c>
      <c r="X113" s="13" t="str">
        <f>_xlfn.XLOOKUP(Burndata[[#This Row],[STATE_FULL]],'[1]State Regions'!$A:$A,'[1]State Regions'!$B:$B)</f>
        <v>Northeast</v>
      </c>
    </row>
    <row r="114" spans="1:24" hidden="1" x14ac:dyDescent="0.2">
      <c r="A114" s="13" t="s">
        <v>481</v>
      </c>
      <c r="B114" s="13" t="s">
        <v>482</v>
      </c>
      <c r="C114" s="13" t="s">
        <v>376</v>
      </c>
      <c r="D114" s="13" t="s">
        <v>498</v>
      </c>
      <c r="E114" s="13" t="s">
        <v>484</v>
      </c>
      <c r="F114" s="15" t="s">
        <v>499</v>
      </c>
      <c r="G114" s="13">
        <v>6160010</v>
      </c>
      <c r="H114" s="13" t="s">
        <v>500</v>
      </c>
      <c r="I114" s="13">
        <v>473</v>
      </c>
      <c r="K114" s="13">
        <v>1</v>
      </c>
      <c r="O114" s="13" t="s">
        <v>28</v>
      </c>
      <c r="Q114" s="13">
        <v>1</v>
      </c>
      <c r="T114" s="13" t="s">
        <v>2798</v>
      </c>
      <c r="U114" s="13" t="s">
        <v>28</v>
      </c>
      <c r="W114" s="13" t="s">
        <v>501</v>
      </c>
      <c r="X114" s="13" t="str">
        <f>_xlfn.XLOOKUP(Burndata[[#This Row],[STATE_FULL]],'[1]State Regions'!$A:$A,'[1]State Regions'!$B:$B)</f>
        <v>Northeast</v>
      </c>
    </row>
    <row r="115" spans="1:24" hidden="1" x14ac:dyDescent="0.2">
      <c r="A115" s="13" t="s">
        <v>481</v>
      </c>
      <c r="B115" s="13" t="s">
        <v>482</v>
      </c>
      <c r="C115" s="13" t="s">
        <v>376</v>
      </c>
      <c r="D115" s="13" t="s">
        <v>502</v>
      </c>
      <c r="E115" s="13" t="s">
        <v>503</v>
      </c>
      <c r="F115" s="15" t="s">
        <v>504</v>
      </c>
      <c r="G115" s="13">
        <v>6160009</v>
      </c>
      <c r="H115" s="13" t="s">
        <v>505</v>
      </c>
      <c r="I115" s="13">
        <v>305</v>
      </c>
      <c r="K115" s="13">
        <v>1</v>
      </c>
      <c r="O115" s="13" t="s">
        <v>28</v>
      </c>
      <c r="Q115" s="13">
        <v>1</v>
      </c>
      <c r="T115" s="13" t="s">
        <v>2798</v>
      </c>
      <c r="U115" s="13" t="s">
        <v>28</v>
      </c>
      <c r="W115" s="13" t="s">
        <v>506</v>
      </c>
      <c r="X115" s="13" t="str">
        <f>_xlfn.XLOOKUP(Burndata[[#This Row],[STATE_FULL]],'[1]State Regions'!$A:$A,'[1]State Regions'!$B:$B)</f>
        <v>Northeast</v>
      </c>
    </row>
    <row r="116" spans="1:24" hidden="1" x14ac:dyDescent="0.2">
      <c r="A116" s="13" t="s">
        <v>481</v>
      </c>
      <c r="B116" s="13" t="s">
        <v>482</v>
      </c>
      <c r="C116" s="13" t="s">
        <v>507</v>
      </c>
      <c r="D116" s="13" t="s">
        <v>508</v>
      </c>
      <c r="E116" s="13" t="s">
        <v>507</v>
      </c>
      <c r="F116" s="15" t="s">
        <v>509</v>
      </c>
      <c r="G116" s="13">
        <v>6160450</v>
      </c>
      <c r="H116" s="13" t="s">
        <v>510</v>
      </c>
      <c r="I116" s="13">
        <v>185</v>
      </c>
      <c r="L116" s="13">
        <v>1</v>
      </c>
      <c r="O116" s="13" t="s">
        <v>28</v>
      </c>
      <c r="R116" s="13">
        <v>1</v>
      </c>
      <c r="T116" s="13" t="s">
        <v>2798</v>
      </c>
      <c r="U116" s="13" t="s">
        <v>28</v>
      </c>
      <c r="W116" s="13" t="s">
        <v>511</v>
      </c>
      <c r="X116" s="13" t="str">
        <f>_xlfn.XLOOKUP(Burndata[[#This Row],[STATE_FULL]],'[1]State Regions'!$A:$A,'[1]State Regions'!$B:$B)</f>
        <v>Northeast</v>
      </c>
    </row>
    <row r="117" spans="1:24" hidden="1" x14ac:dyDescent="0.2">
      <c r="A117" s="13" t="s">
        <v>481</v>
      </c>
      <c r="B117" s="13" t="s">
        <v>482</v>
      </c>
      <c r="C117" s="13" t="s">
        <v>507</v>
      </c>
      <c r="D117" s="13" t="s">
        <v>512</v>
      </c>
      <c r="E117" s="13" t="s">
        <v>507</v>
      </c>
      <c r="F117" s="15" t="s">
        <v>513</v>
      </c>
      <c r="G117" s="13">
        <v>6160003</v>
      </c>
      <c r="H117" s="13" t="s">
        <v>514</v>
      </c>
      <c r="I117" s="13">
        <v>867</v>
      </c>
      <c r="K117" s="13">
        <v>1</v>
      </c>
      <c r="O117" s="13" t="s">
        <v>28</v>
      </c>
      <c r="P117" s="13">
        <v>1</v>
      </c>
      <c r="T117" s="13" t="s">
        <v>2798</v>
      </c>
      <c r="U117" s="13" t="s">
        <v>28</v>
      </c>
      <c r="W117" s="13" t="s">
        <v>511</v>
      </c>
      <c r="X117" s="13" t="str">
        <f>_xlfn.XLOOKUP(Burndata[[#This Row],[STATE_FULL]],'[1]State Regions'!$A:$A,'[1]State Regions'!$B:$B)</f>
        <v>Northeast</v>
      </c>
    </row>
    <row r="118" spans="1:24" hidden="1" x14ac:dyDescent="0.2">
      <c r="A118" s="13" t="s">
        <v>481</v>
      </c>
      <c r="B118" s="13" t="s">
        <v>482</v>
      </c>
      <c r="C118" s="13" t="s">
        <v>507</v>
      </c>
      <c r="D118" s="13" t="s">
        <v>515</v>
      </c>
      <c r="E118" s="13" t="s">
        <v>507</v>
      </c>
      <c r="F118" s="15" t="s">
        <v>516</v>
      </c>
      <c r="G118" s="13">
        <v>6160004</v>
      </c>
      <c r="H118" s="13" t="s">
        <v>517</v>
      </c>
      <c r="I118" s="13">
        <v>617</v>
      </c>
      <c r="K118" s="13">
        <v>1</v>
      </c>
      <c r="O118" s="13" t="s">
        <v>28</v>
      </c>
      <c r="P118" s="13">
        <v>1</v>
      </c>
      <c r="T118" s="13" t="s">
        <v>2798</v>
      </c>
      <c r="U118" s="13" t="s">
        <v>28</v>
      </c>
      <c r="W118" s="13" t="s">
        <v>518</v>
      </c>
      <c r="X118" s="13" t="str">
        <f>_xlfn.XLOOKUP(Burndata[[#This Row],[STATE_FULL]],'[1]State Regions'!$A:$A,'[1]State Regions'!$B:$B)</f>
        <v>Northeast</v>
      </c>
    </row>
    <row r="119" spans="1:24" hidden="1" x14ac:dyDescent="0.2">
      <c r="A119" s="13" t="s">
        <v>481</v>
      </c>
      <c r="B119" s="13" t="s">
        <v>482</v>
      </c>
      <c r="C119" s="13" t="s">
        <v>519</v>
      </c>
      <c r="D119" s="13" t="s">
        <v>520</v>
      </c>
      <c r="E119" s="13" t="s">
        <v>521</v>
      </c>
      <c r="F119" s="15" t="s">
        <v>522</v>
      </c>
      <c r="G119" s="13">
        <v>6160740</v>
      </c>
      <c r="H119" s="13" t="s">
        <v>523</v>
      </c>
      <c r="I119" s="13">
        <v>379</v>
      </c>
      <c r="K119" s="13">
        <v>1</v>
      </c>
      <c r="O119" s="13" t="s">
        <v>28</v>
      </c>
      <c r="Q119" s="13">
        <v>1</v>
      </c>
      <c r="T119" s="13" t="s">
        <v>2798</v>
      </c>
      <c r="U119" s="13" t="s">
        <v>28</v>
      </c>
      <c r="W119" s="13" t="s">
        <v>524</v>
      </c>
      <c r="X119" s="13" t="str">
        <f>_xlfn.XLOOKUP(Burndata[[#This Row],[STATE_FULL]],'[1]State Regions'!$A:$A,'[1]State Regions'!$B:$B)</f>
        <v>Northeast</v>
      </c>
    </row>
    <row r="120" spans="1:24" hidden="1" x14ac:dyDescent="0.2">
      <c r="A120" s="13" t="s">
        <v>481</v>
      </c>
      <c r="B120" s="13" t="s">
        <v>482</v>
      </c>
      <c r="C120" s="13" t="s">
        <v>519</v>
      </c>
      <c r="D120" s="13" t="s">
        <v>525</v>
      </c>
      <c r="E120" s="13" t="s">
        <v>521</v>
      </c>
      <c r="F120" s="15" t="s">
        <v>526</v>
      </c>
      <c r="G120" s="13">
        <v>6160750</v>
      </c>
      <c r="H120" s="13" t="s">
        <v>527</v>
      </c>
      <c r="I120" s="13">
        <v>357</v>
      </c>
      <c r="K120" s="13">
        <v>1</v>
      </c>
      <c r="O120" s="13" t="s">
        <v>28</v>
      </c>
      <c r="Q120" s="13">
        <v>1</v>
      </c>
      <c r="T120" s="13" t="s">
        <v>2798</v>
      </c>
      <c r="U120" s="13" t="s">
        <v>28</v>
      </c>
      <c r="W120" s="13" t="s">
        <v>528</v>
      </c>
      <c r="X120" s="13" t="str">
        <f>_xlfn.XLOOKUP(Burndata[[#This Row],[STATE_FULL]],'[1]State Regions'!$A:$A,'[1]State Regions'!$B:$B)</f>
        <v>Northeast</v>
      </c>
    </row>
    <row r="121" spans="1:24" hidden="1" x14ac:dyDescent="0.2">
      <c r="A121" s="13" t="s">
        <v>481</v>
      </c>
      <c r="B121" s="13" t="s">
        <v>482</v>
      </c>
      <c r="C121" s="13" t="s">
        <v>519</v>
      </c>
      <c r="D121" s="13" t="s">
        <v>529</v>
      </c>
      <c r="E121" s="13" t="s">
        <v>519</v>
      </c>
      <c r="F121" s="15" t="s">
        <v>530</v>
      </c>
      <c r="G121" s="13">
        <v>6160400</v>
      </c>
      <c r="H121" s="13" t="s">
        <v>531</v>
      </c>
      <c r="I121" s="13">
        <v>1573</v>
      </c>
      <c r="K121" s="13">
        <v>1</v>
      </c>
      <c r="L121" s="13">
        <v>1</v>
      </c>
      <c r="O121" s="13" t="s">
        <v>28</v>
      </c>
      <c r="P121" s="13">
        <v>1</v>
      </c>
      <c r="R121" s="13">
        <v>1</v>
      </c>
      <c r="T121" s="13" t="s">
        <v>2798</v>
      </c>
      <c r="U121" s="13" t="s">
        <v>28</v>
      </c>
      <c r="W121" s="13" t="s">
        <v>532</v>
      </c>
      <c r="X121" s="13" t="str">
        <f>_xlfn.XLOOKUP(Burndata[[#This Row],[STATE_FULL]],'[1]State Regions'!$A:$A,'[1]State Regions'!$B:$B)</f>
        <v>Northeast</v>
      </c>
    </row>
    <row r="122" spans="1:24" hidden="1" x14ac:dyDescent="0.2">
      <c r="A122" s="13" t="s">
        <v>481</v>
      </c>
      <c r="B122" s="13" t="s">
        <v>482</v>
      </c>
      <c r="C122" s="13" t="s">
        <v>519</v>
      </c>
      <c r="D122" s="13" t="s">
        <v>533</v>
      </c>
      <c r="E122" s="13" t="s">
        <v>519</v>
      </c>
      <c r="F122" s="15" t="s">
        <v>534</v>
      </c>
      <c r="G122" s="13">
        <v>6160410</v>
      </c>
      <c r="H122" s="13" t="s">
        <v>535</v>
      </c>
      <c r="I122" s="13">
        <v>573</v>
      </c>
      <c r="K122" s="13">
        <v>1</v>
      </c>
      <c r="O122" s="13" t="s">
        <v>39</v>
      </c>
      <c r="Q122" s="13">
        <v>1</v>
      </c>
      <c r="T122" s="13" t="s">
        <v>2798</v>
      </c>
      <c r="U122" s="13" t="s">
        <v>28</v>
      </c>
      <c r="W122" s="13" t="s">
        <v>536</v>
      </c>
      <c r="X122" s="13" t="str">
        <f>_xlfn.XLOOKUP(Burndata[[#This Row],[STATE_FULL]],'[1]State Regions'!$A:$A,'[1]State Regions'!$B:$B)</f>
        <v>Northeast</v>
      </c>
    </row>
    <row r="123" spans="1:24" hidden="1" x14ac:dyDescent="0.2">
      <c r="A123" s="13" t="s">
        <v>537</v>
      </c>
      <c r="B123" s="13" t="s">
        <v>538</v>
      </c>
      <c r="C123" s="13" t="s">
        <v>539</v>
      </c>
      <c r="D123" s="13" t="s">
        <v>540</v>
      </c>
      <c r="E123" s="13" t="s">
        <v>541</v>
      </c>
      <c r="F123" s="14">
        <v>19713</v>
      </c>
      <c r="G123" s="13">
        <v>6310120</v>
      </c>
      <c r="H123" s="13" t="s">
        <v>542</v>
      </c>
      <c r="I123" s="13">
        <v>1140</v>
      </c>
      <c r="K123" s="13">
        <v>1</v>
      </c>
      <c r="O123" s="13" t="s">
        <v>28</v>
      </c>
      <c r="P123" s="13">
        <v>1</v>
      </c>
      <c r="T123" s="13" t="s">
        <v>2798</v>
      </c>
      <c r="U123" s="13" t="s">
        <v>28</v>
      </c>
      <c r="W123" s="13" t="s">
        <v>543</v>
      </c>
      <c r="X123" s="13" t="str">
        <f>_xlfn.XLOOKUP(Burndata[[#This Row],[STATE_FULL]],'[1]State Regions'!$A:$A,'[1]State Regions'!$B:$B)</f>
        <v>South</v>
      </c>
    </row>
    <row r="124" spans="1:24" hidden="1" x14ac:dyDescent="0.2">
      <c r="A124" s="13" t="s">
        <v>537</v>
      </c>
      <c r="B124" s="13" t="s">
        <v>538</v>
      </c>
      <c r="C124" s="13" t="s">
        <v>539</v>
      </c>
      <c r="D124" s="13" t="s">
        <v>544</v>
      </c>
      <c r="E124" s="13" t="s">
        <v>545</v>
      </c>
      <c r="F124" s="14">
        <v>19803</v>
      </c>
      <c r="G124" s="13">
        <v>6310110</v>
      </c>
      <c r="H124" s="13" t="s">
        <v>546</v>
      </c>
      <c r="I124" s="13">
        <v>137</v>
      </c>
      <c r="L124" s="13">
        <v>1</v>
      </c>
      <c r="O124" s="13" t="s">
        <v>28</v>
      </c>
      <c r="R124" s="13">
        <v>1</v>
      </c>
      <c r="T124" s="13" t="s">
        <v>2798</v>
      </c>
      <c r="U124" s="13" t="s">
        <v>28</v>
      </c>
      <c r="W124" s="13" t="s">
        <v>547</v>
      </c>
      <c r="X124" s="13" t="str">
        <f>_xlfn.XLOOKUP(Burndata[[#This Row],[STATE_FULL]],'[1]State Regions'!$A:$A,'[1]State Regions'!$B:$B)</f>
        <v>South</v>
      </c>
    </row>
    <row r="125" spans="1:24" hidden="1" x14ac:dyDescent="0.2">
      <c r="A125" s="13" t="s">
        <v>548</v>
      </c>
      <c r="B125" s="13" t="s">
        <v>549</v>
      </c>
      <c r="C125" s="13" t="s">
        <v>548</v>
      </c>
      <c r="D125" s="13" t="s">
        <v>550</v>
      </c>
      <c r="E125" s="13" t="s">
        <v>141</v>
      </c>
      <c r="F125" s="14">
        <v>20010</v>
      </c>
      <c r="G125" s="13">
        <v>6330120</v>
      </c>
      <c r="H125" s="13" t="s">
        <v>551</v>
      </c>
      <c r="I125" s="13">
        <v>926</v>
      </c>
      <c r="J125" s="13">
        <v>10</v>
      </c>
      <c r="K125" s="13">
        <v>1</v>
      </c>
      <c r="M125" s="13">
        <v>1</v>
      </c>
      <c r="O125" s="13" t="s">
        <v>28</v>
      </c>
      <c r="P125" s="13">
        <v>1</v>
      </c>
      <c r="T125" s="13" t="s">
        <v>28</v>
      </c>
      <c r="U125" s="13" t="s">
        <v>28</v>
      </c>
      <c r="V125" s="13" t="s">
        <v>28</v>
      </c>
      <c r="W125" s="13" t="s">
        <v>552</v>
      </c>
      <c r="X125" s="13" t="str">
        <f>_xlfn.XLOOKUP(Burndata[[#This Row],[STATE_FULL]],'[1]State Regions'!$A:$A,'[1]State Regions'!$B:$B)</f>
        <v>South</v>
      </c>
    </row>
    <row r="126" spans="1:24" hidden="1" x14ac:dyDescent="0.2">
      <c r="A126" s="13" t="s">
        <v>548</v>
      </c>
      <c r="B126" s="13" t="s">
        <v>549</v>
      </c>
      <c r="C126" s="13" t="s">
        <v>548</v>
      </c>
      <c r="D126" s="13" t="s">
        <v>553</v>
      </c>
      <c r="E126" s="13" t="s">
        <v>141</v>
      </c>
      <c r="F126" s="14">
        <v>20037</v>
      </c>
      <c r="G126" s="13">
        <v>6330140</v>
      </c>
      <c r="H126" s="13" t="s">
        <v>554</v>
      </c>
      <c r="I126" s="13">
        <v>371</v>
      </c>
      <c r="K126" s="13">
        <v>1</v>
      </c>
      <c r="O126" s="13" t="s">
        <v>28</v>
      </c>
      <c r="P126" s="13">
        <v>1</v>
      </c>
      <c r="T126" s="13" t="s">
        <v>2798</v>
      </c>
      <c r="U126" s="13" t="s">
        <v>28</v>
      </c>
      <c r="W126" s="13" t="s">
        <v>555</v>
      </c>
      <c r="X126" s="13" t="str">
        <f>_xlfn.XLOOKUP(Burndata[[#This Row],[STATE_FULL]],'[1]State Regions'!$A:$A,'[1]State Regions'!$B:$B)</f>
        <v>South</v>
      </c>
    </row>
    <row r="127" spans="1:24" hidden="1" x14ac:dyDescent="0.2">
      <c r="A127" s="13" t="s">
        <v>548</v>
      </c>
      <c r="B127" s="13" t="s">
        <v>549</v>
      </c>
      <c r="C127" s="13" t="s">
        <v>548</v>
      </c>
      <c r="D127" s="13" t="s">
        <v>556</v>
      </c>
      <c r="E127" s="13" t="s">
        <v>141</v>
      </c>
      <c r="F127" s="14">
        <v>20060</v>
      </c>
      <c r="G127" s="13">
        <v>6330100</v>
      </c>
      <c r="H127" s="13" t="s">
        <v>557</v>
      </c>
      <c r="I127" s="13">
        <v>300</v>
      </c>
      <c r="K127" s="13">
        <v>1</v>
      </c>
      <c r="O127" s="13" t="s">
        <v>28</v>
      </c>
      <c r="P127" s="13">
        <v>1</v>
      </c>
      <c r="T127" s="13" t="s">
        <v>2798</v>
      </c>
      <c r="U127" s="13" t="s">
        <v>28</v>
      </c>
      <c r="W127" s="13" t="s">
        <v>558</v>
      </c>
      <c r="X127" s="13" t="str">
        <f>_xlfn.XLOOKUP(Burndata[[#This Row],[STATE_FULL]],'[1]State Regions'!$A:$A,'[1]State Regions'!$B:$B)</f>
        <v>South</v>
      </c>
    </row>
    <row r="128" spans="1:24" hidden="1" x14ac:dyDescent="0.2">
      <c r="A128" s="13" t="s">
        <v>548</v>
      </c>
      <c r="B128" s="13" t="s">
        <v>549</v>
      </c>
      <c r="C128" s="13" t="s">
        <v>548</v>
      </c>
      <c r="D128" s="13" t="s">
        <v>559</v>
      </c>
      <c r="E128" s="13" t="s">
        <v>141</v>
      </c>
      <c r="F128" s="14">
        <v>20010</v>
      </c>
      <c r="G128" s="13">
        <v>6330030</v>
      </c>
      <c r="H128" s="13" t="s">
        <v>560</v>
      </c>
      <c r="I128" s="13">
        <v>323</v>
      </c>
      <c r="J128" s="13">
        <v>31</v>
      </c>
      <c r="L128" s="13">
        <v>1</v>
      </c>
      <c r="N128" s="13">
        <v>1</v>
      </c>
      <c r="O128" s="13" t="s">
        <v>28</v>
      </c>
      <c r="R128" s="13">
        <v>1</v>
      </c>
      <c r="T128" s="13" t="s">
        <v>39</v>
      </c>
      <c r="U128" s="13" t="s">
        <v>28</v>
      </c>
      <c r="V128" s="13" t="s">
        <v>28</v>
      </c>
      <c r="W128" s="13" t="s">
        <v>561</v>
      </c>
      <c r="X128" s="13" t="str">
        <f>_xlfn.XLOOKUP(Burndata[[#This Row],[STATE_FULL]],'[1]State Regions'!$A:$A,'[1]State Regions'!$B:$B)</f>
        <v>South</v>
      </c>
    </row>
    <row r="129" spans="1:24" hidden="1" x14ac:dyDescent="0.2">
      <c r="A129" s="13" t="s">
        <v>562</v>
      </c>
      <c r="B129" s="13" t="s">
        <v>563</v>
      </c>
      <c r="C129" s="13" t="s">
        <v>564</v>
      </c>
      <c r="D129" s="13" t="s">
        <v>565</v>
      </c>
      <c r="E129" s="13" t="s">
        <v>566</v>
      </c>
      <c r="F129" s="14">
        <v>32610</v>
      </c>
      <c r="G129" s="13">
        <v>6390283</v>
      </c>
      <c r="H129" s="13" t="s">
        <v>567</v>
      </c>
      <c r="I129" s="13">
        <v>1162</v>
      </c>
      <c r="J129" s="13">
        <v>27</v>
      </c>
      <c r="K129" s="13">
        <v>1</v>
      </c>
      <c r="M129" s="13">
        <v>1</v>
      </c>
      <c r="O129" s="13" t="s">
        <v>28</v>
      </c>
      <c r="P129" s="13">
        <v>1</v>
      </c>
      <c r="T129" s="13" t="s">
        <v>28</v>
      </c>
      <c r="U129" s="13" t="s">
        <v>28</v>
      </c>
      <c r="V129" s="13" t="s">
        <v>28</v>
      </c>
      <c r="W129" s="13" t="s">
        <v>568</v>
      </c>
      <c r="X129" s="13" t="str">
        <f>_xlfn.XLOOKUP(Burndata[[#This Row],[STATE_FULL]],'[1]State Regions'!$A:$A,'[1]State Regions'!$B:$B)</f>
        <v>South</v>
      </c>
    </row>
    <row r="130" spans="1:24" hidden="1" x14ac:dyDescent="0.2">
      <c r="A130" s="13" t="s">
        <v>562</v>
      </c>
      <c r="B130" s="13" t="s">
        <v>563</v>
      </c>
      <c r="C130" s="13" t="s">
        <v>569</v>
      </c>
      <c r="D130" s="13" t="s">
        <v>570</v>
      </c>
      <c r="E130" s="13" t="s">
        <v>571</v>
      </c>
      <c r="F130" s="14">
        <v>32401</v>
      </c>
      <c r="G130" s="13">
        <v>6390775</v>
      </c>
      <c r="H130" s="13" t="s">
        <v>572</v>
      </c>
      <c r="I130" s="13">
        <v>202</v>
      </c>
      <c r="K130" s="13">
        <v>1</v>
      </c>
      <c r="O130" s="13" t="s">
        <v>39</v>
      </c>
      <c r="Q130" s="13">
        <v>1</v>
      </c>
      <c r="T130" s="13" t="s">
        <v>2798</v>
      </c>
      <c r="U130" s="13" t="s">
        <v>28</v>
      </c>
      <c r="W130" s="13" t="s">
        <v>573</v>
      </c>
      <c r="X130" s="13" t="str">
        <f>_xlfn.XLOOKUP(Burndata[[#This Row],[STATE_FULL]],'[1]State Regions'!$A:$A,'[1]State Regions'!$B:$B)</f>
        <v>South</v>
      </c>
    </row>
    <row r="131" spans="1:24" hidden="1" x14ac:dyDescent="0.2">
      <c r="A131" s="13" t="s">
        <v>562</v>
      </c>
      <c r="B131" s="13" t="s">
        <v>563</v>
      </c>
      <c r="C131" s="13" t="s">
        <v>574</v>
      </c>
      <c r="D131" s="13" t="s">
        <v>575</v>
      </c>
      <c r="E131" s="13" t="s">
        <v>576</v>
      </c>
      <c r="F131" s="14">
        <v>32901</v>
      </c>
      <c r="G131" s="13">
        <v>6390530</v>
      </c>
      <c r="H131" s="13" t="s">
        <v>577</v>
      </c>
      <c r="I131" s="13">
        <v>514</v>
      </c>
      <c r="K131" s="13">
        <v>1</v>
      </c>
      <c r="O131" s="13" t="s">
        <v>39</v>
      </c>
      <c r="Q131" s="13">
        <v>1</v>
      </c>
      <c r="T131" s="13" t="s">
        <v>2798</v>
      </c>
      <c r="U131" s="13" t="s">
        <v>28</v>
      </c>
      <c r="W131" s="13" t="s">
        <v>578</v>
      </c>
      <c r="X131" s="13" t="str">
        <f>_xlfn.XLOOKUP(Burndata[[#This Row],[STATE_FULL]],'[1]State Regions'!$A:$A,'[1]State Regions'!$B:$B)</f>
        <v>South</v>
      </c>
    </row>
    <row r="132" spans="1:24" hidden="1" x14ac:dyDescent="0.2">
      <c r="A132" s="13" t="s">
        <v>562</v>
      </c>
      <c r="B132" s="13" t="s">
        <v>563</v>
      </c>
      <c r="C132" s="13" t="s">
        <v>579</v>
      </c>
      <c r="D132" s="13" t="s">
        <v>580</v>
      </c>
      <c r="E132" s="13" t="s">
        <v>581</v>
      </c>
      <c r="F132" s="14">
        <v>33021</v>
      </c>
      <c r="G132" s="13">
        <v>6390295</v>
      </c>
      <c r="H132" s="13" t="s">
        <v>582</v>
      </c>
      <c r="I132" s="13">
        <v>797</v>
      </c>
      <c r="K132" s="13">
        <v>1</v>
      </c>
      <c r="L132" s="13">
        <v>1</v>
      </c>
      <c r="O132" s="13" t="s">
        <v>28</v>
      </c>
      <c r="P132" s="13">
        <v>1</v>
      </c>
      <c r="S132" s="13">
        <v>1</v>
      </c>
      <c r="T132" s="13" t="s">
        <v>2798</v>
      </c>
      <c r="U132" s="13" t="s">
        <v>28</v>
      </c>
      <c r="W132" s="13" t="s">
        <v>583</v>
      </c>
      <c r="X132" s="13" t="str">
        <f>_xlfn.XLOOKUP(Burndata[[#This Row],[STATE_FULL]],'[1]State Regions'!$A:$A,'[1]State Regions'!$B:$B)</f>
        <v>South</v>
      </c>
    </row>
    <row r="133" spans="1:24" hidden="1" x14ac:dyDescent="0.2">
      <c r="A133" s="13" t="s">
        <v>562</v>
      </c>
      <c r="B133" s="13" t="s">
        <v>563</v>
      </c>
      <c r="C133" s="13" t="s">
        <v>579</v>
      </c>
      <c r="D133" s="13" t="s">
        <v>584</v>
      </c>
      <c r="E133" s="13" t="s">
        <v>585</v>
      </c>
      <c r="F133" s="14">
        <v>33316</v>
      </c>
      <c r="G133" s="13">
        <v>6390210</v>
      </c>
      <c r="H133" s="13" t="s">
        <v>586</v>
      </c>
      <c r="I133" s="13">
        <v>716</v>
      </c>
      <c r="K133" s="13">
        <v>1</v>
      </c>
      <c r="O133" s="13" t="s">
        <v>39</v>
      </c>
      <c r="P133" s="13">
        <v>1</v>
      </c>
      <c r="T133" s="13" t="s">
        <v>2798</v>
      </c>
      <c r="U133" s="13" t="s">
        <v>28</v>
      </c>
      <c r="W133" s="13" t="s">
        <v>587</v>
      </c>
      <c r="X133" s="13" t="str">
        <f>_xlfn.XLOOKUP(Burndata[[#This Row],[STATE_FULL]],'[1]State Regions'!$A:$A,'[1]State Regions'!$B:$B)</f>
        <v>South</v>
      </c>
    </row>
    <row r="134" spans="1:24" hidden="1" x14ac:dyDescent="0.2">
      <c r="A134" s="13" t="s">
        <v>562</v>
      </c>
      <c r="B134" s="13" t="s">
        <v>563</v>
      </c>
      <c r="C134" s="13" t="s">
        <v>579</v>
      </c>
      <c r="D134" s="13" t="s">
        <v>588</v>
      </c>
      <c r="E134" s="13" t="s">
        <v>589</v>
      </c>
      <c r="F134" s="14">
        <v>33064</v>
      </c>
      <c r="G134" s="13">
        <v>6390849</v>
      </c>
      <c r="H134" s="13" t="s">
        <v>590</v>
      </c>
      <c r="I134" s="13">
        <v>331</v>
      </c>
      <c r="K134" s="13">
        <v>1</v>
      </c>
      <c r="O134" s="13" t="s">
        <v>39</v>
      </c>
      <c r="Q134" s="13">
        <v>1</v>
      </c>
      <c r="T134" s="13" t="s">
        <v>2798</v>
      </c>
      <c r="U134" s="13" t="s">
        <v>28</v>
      </c>
      <c r="W134" s="13" t="s">
        <v>591</v>
      </c>
      <c r="X134" s="13" t="str">
        <f>_xlfn.XLOOKUP(Burndata[[#This Row],[STATE_FULL]],'[1]State Regions'!$A:$A,'[1]State Regions'!$B:$B)</f>
        <v>South</v>
      </c>
    </row>
    <row r="135" spans="1:24" hidden="1" x14ac:dyDescent="0.2">
      <c r="A135" s="13" t="s">
        <v>562</v>
      </c>
      <c r="B135" s="13" t="s">
        <v>563</v>
      </c>
      <c r="C135" s="13" t="s">
        <v>592</v>
      </c>
      <c r="D135" s="13" t="s">
        <v>593</v>
      </c>
      <c r="E135" s="13" t="s">
        <v>594</v>
      </c>
      <c r="F135" s="14">
        <v>32073</v>
      </c>
      <c r="G135" s="13">
        <v>6390700</v>
      </c>
      <c r="H135" s="13" t="s">
        <v>595</v>
      </c>
      <c r="I135" s="13">
        <v>365</v>
      </c>
      <c r="K135" s="13">
        <v>1</v>
      </c>
      <c r="O135" s="13" t="s">
        <v>39</v>
      </c>
      <c r="Q135" s="13">
        <v>1</v>
      </c>
      <c r="T135" s="13" t="s">
        <v>2798</v>
      </c>
      <c r="U135" s="13" t="s">
        <v>28</v>
      </c>
      <c r="W135" s="13" t="s">
        <v>596</v>
      </c>
      <c r="X135" s="13" t="str">
        <f>_xlfn.XLOOKUP(Burndata[[#This Row],[STATE_FULL]],'[1]State Regions'!$A:$A,'[1]State Regions'!$B:$B)</f>
        <v>South</v>
      </c>
    </row>
    <row r="136" spans="1:24" hidden="1" x14ac:dyDescent="0.2">
      <c r="A136" s="13" t="s">
        <v>562</v>
      </c>
      <c r="B136" s="13" t="s">
        <v>563</v>
      </c>
      <c r="C136" s="13" t="s">
        <v>597</v>
      </c>
      <c r="D136" s="13" t="s">
        <v>598</v>
      </c>
      <c r="E136" s="13" t="s">
        <v>599</v>
      </c>
      <c r="F136" s="14">
        <v>32209</v>
      </c>
      <c r="G136" s="13">
        <v>6390082</v>
      </c>
      <c r="H136" s="13" t="s">
        <v>600</v>
      </c>
      <c r="I136" s="13">
        <v>695</v>
      </c>
      <c r="K136" s="13">
        <v>1</v>
      </c>
      <c r="O136" s="13" t="s">
        <v>28</v>
      </c>
      <c r="P136" s="13">
        <v>1</v>
      </c>
      <c r="T136" s="13" t="s">
        <v>2798</v>
      </c>
      <c r="U136" s="13" t="s">
        <v>28</v>
      </c>
      <c r="W136" s="13" t="s">
        <v>601</v>
      </c>
      <c r="X136" s="13" t="str">
        <f>_xlfn.XLOOKUP(Burndata[[#This Row],[STATE_FULL]],'[1]State Regions'!$A:$A,'[1]State Regions'!$B:$B)</f>
        <v>South</v>
      </c>
    </row>
    <row r="137" spans="1:24" hidden="1" x14ac:dyDescent="0.2">
      <c r="A137" s="13" t="s">
        <v>562</v>
      </c>
      <c r="B137" s="13" t="s">
        <v>563</v>
      </c>
      <c r="C137" s="13" t="s">
        <v>597</v>
      </c>
      <c r="D137" s="13" t="s">
        <v>602</v>
      </c>
      <c r="E137" s="13" t="s">
        <v>599</v>
      </c>
      <c r="F137" s="14">
        <v>32207</v>
      </c>
      <c r="G137" s="13">
        <v>6390134</v>
      </c>
      <c r="H137" s="13" t="s">
        <v>603</v>
      </c>
      <c r="I137" s="13">
        <v>216</v>
      </c>
      <c r="L137" s="13">
        <v>1</v>
      </c>
      <c r="O137" s="13" t="s">
        <v>39</v>
      </c>
      <c r="R137" s="13">
        <v>1</v>
      </c>
      <c r="T137" s="13" t="s">
        <v>2798</v>
      </c>
      <c r="U137" s="13" t="s">
        <v>28</v>
      </c>
      <c r="W137" s="13" t="s">
        <v>604</v>
      </c>
      <c r="X137" s="13" t="str">
        <f>_xlfn.XLOOKUP(Burndata[[#This Row],[STATE_FULL]],'[1]State Regions'!$A:$A,'[1]State Regions'!$B:$B)</f>
        <v>South</v>
      </c>
    </row>
    <row r="138" spans="1:24" hidden="1" x14ac:dyDescent="0.2">
      <c r="A138" s="13" t="s">
        <v>562</v>
      </c>
      <c r="B138" s="13" t="s">
        <v>563</v>
      </c>
      <c r="C138" s="13" t="s">
        <v>605</v>
      </c>
      <c r="D138" s="13" t="s">
        <v>606</v>
      </c>
      <c r="E138" s="13" t="s">
        <v>607</v>
      </c>
      <c r="F138" s="14">
        <v>32501</v>
      </c>
      <c r="G138" s="13">
        <v>6390792</v>
      </c>
      <c r="H138" s="13" t="s">
        <v>608</v>
      </c>
      <c r="I138" s="13">
        <v>264</v>
      </c>
      <c r="K138" s="13">
        <v>1</v>
      </c>
      <c r="O138" s="13" t="s">
        <v>39</v>
      </c>
      <c r="Q138" s="13">
        <v>1</v>
      </c>
      <c r="T138" s="13" t="s">
        <v>2798</v>
      </c>
      <c r="U138" s="13" t="s">
        <v>28</v>
      </c>
      <c r="W138" s="13" t="s">
        <v>609</v>
      </c>
      <c r="X138" s="13" t="str">
        <f>_xlfn.XLOOKUP(Burndata[[#This Row],[STATE_FULL]],'[1]State Regions'!$A:$A,'[1]State Regions'!$B:$B)</f>
        <v>South</v>
      </c>
    </row>
    <row r="139" spans="1:24" hidden="1" x14ac:dyDescent="0.2">
      <c r="A139" s="13" t="s">
        <v>562</v>
      </c>
      <c r="B139" s="13" t="s">
        <v>563</v>
      </c>
      <c r="C139" s="13" t="s">
        <v>605</v>
      </c>
      <c r="D139" s="13" t="s">
        <v>610</v>
      </c>
      <c r="E139" s="13" t="s">
        <v>607</v>
      </c>
      <c r="F139" s="14">
        <v>32504</v>
      </c>
      <c r="G139" s="13">
        <v>6390830</v>
      </c>
      <c r="H139" s="13" t="s">
        <v>611</v>
      </c>
      <c r="I139" s="13">
        <v>566</v>
      </c>
      <c r="K139" s="13">
        <v>1</v>
      </c>
      <c r="L139" s="13">
        <v>1</v>
      </c>
      <c r="O139" s="13" t="s">
        <v>39</v>
      </c>
      <c r="Q139" s="13">
        <v>1</v>
      </c>
      <c r="S139" s="13">
        <v>1</v>
      </c>
      <c r="T139" s="13" t="s">
        <v>2798</v>
      </c>
      <c r="U139" s="13" t="s">
        <v>28</v>
      </c>
      <c r="W139" s="13" t="s">
        <v>612</v>
      </c>
      <c r="X139" s="13" t="str">
        <f>_xlfn.XLOOKUP(Burndata[[#This Row],[STATE_FULL]],'[1]State Regions'!$A:$A,'[1]State Regions'!$B:$B)</f>
        <v>South</v>
      </c>
    </row>
    <row r="140" spans="1:24" hidden="1" x14ac:dyDescent="0.2">
      <c r="A140" s="13" t="s">
        <v>562</v>
      </c>
      <c r="B140" s="13" t="s">
        <v>563</v>
      </c>
      <c r="C140" s="13" t="s">
        <v>613</v>
      </c>
      <c r="D140" s="13" t="s">
        <v>614</v>
      </c>
      <c r="E140" s="13" t="s">
        <v>615</v>
      </c>
      <c r="F140" s="14">
        <v>33606</v>
      </c>
      <c r="G140" s="13">
        <v>6391060</v>
      </c>
      <c r="H140" s="13" t="s">
        <v>616</v>
      </c>
      <c r="I140" s="13">
        <v>1041</v>
      </c>
      <c r="J140" s="13">
        <v>18</v>
      </c>
      <c r="K140" s="13">
        <v>1</v>
      </c>
      <c r="L140" s="13">
        <v>1</v>
      </c>
      <c r="M140" s="13">
        <v>1</v>
      </c>
      <c r="N140" s="13">
        <v>1</v>
      </c>
      <c r="O140" s="13" t="s">
        <v>28</v>
      </c>
      <c r="P140" s="13">
        <v>1</v>
      </c>
      <c r="R140" s="13">
        <v>1</v>
      </c>
      <c r="T140" s="13" t="s">
        <v>28</v>
      </c>
      <c r="U140" s="13" t="s">
        <v>28</v>
      </c>
      <c r="V140" s="13" t="s">
        <v>28</v>
      </c>
      <c r="W140" s="13" t="s">
        <v>617</v>
      </c>
      <c r="X140" s="13" t="str">
        <f>_xlfn.XLOOKUP(Burndata[[#This Row],[STATE_FULL]],'[1]State Regions'!$A:$A,'[1]State Regions'!$B:$B)</f>
        <v>South</v>
      </c>
    </row>
    <row r="141" spans="1:24" hidden="1" x14ac:dyDescent="0.2">
      <c r="A141" s="13" t="s">
        <v>562</v>
      </c>
      <c r="B141" s="13" t="s">
        <v>563</v>
      </c>
      <c r="C141" s="13" t="s">
        <v>613</v>
      </c>
      <c r="D141" s="13" t="s">
        <v>618</v>
      </c>
      <c r="E141" s="13" t="s">
        <v>615</v>
      </c>
      <c r="F141" s="14">
        <v>33607</v>
      </c>
      <c r="G141" s="13">
        <v>6390053</v>
      </c>
      <c r="H141" s="13" t="s">
        <v>619</v>
      </c>
      <c r="I141" s="13">
        <v>774</v>
      </c>
      <c r="K141" s="13">
        <v>1</v>
      </c>
      <c r="L141" s="13">
        <v>1</v>
      </c>
      <c r="O141" s="13" t="s">
        <v>39</v>
      </c>
      <c r="Q141" s="13">
        <v>1</v>
      </c>
      <c r="S141" s="13">
        <v>1</v>
      </c>
      <c r="T141" s="13" t="s">
        <v>2798</v>
      </c>
      <c r="U141" s="13" t="s">
        <v>28</v>
      </c>
      <c r="W141" s="13" t="s">
        <v>620</v>
      </c>
      <c r="X141" s="13" t="str">
        <f>_xlfn.XLOOKUP(Burndata[[#This Row],[STATE_FULL]],'[1]State Regions'!$A:$A,'[1]State Regions'!$B:$B)</f>
        <v>South</v>
      </c>
    </row>
    <row r="142" spans="1:24" hidden="1" x14ac:dyDescent="0.2">
      <c r="A142" s="13" t="s">
        <v>562</v>
      </c>
      <c r="B142" s="13" t="s">
        <v>563</v>
      </c>
      <c r="C142" s="13" t="s">
        <v>621</v>
      </c>
      <c r="D142" s="13" t="s">
        <v>622</v>
      </c>
      <c r="E142" s="13" t="s">
        <v>623</v>
      </c>
      <c r="F142" s="14">
        <v>33901</v>
      </c>
      <c r="G142" s="13">
        <v>6390240</v>
      </c>
      <c r="H142" s="13" t="s">
        <v>624</v>
      </c>
      <c r="I142" s="13">
        <v>414</v>
      </c>
      <c r="K142" s="13">
        <v>1</v>
      </c>
      <c r="O142" s="13" t="s">
        <v>39</v>
      </c>
      <c r="Q142" s="13">
        <v>1</v>
      </c>
      <c r="T142" s="13" t="s">
        <v>2798</v>
      </c>
      <c r="U142" s="13" t="s">
        <v>28</v>
      </c>
      <c r="W142" s="13" t="s">
        <v>625</v>
      </c>
      <c r="X142" s="13" t="str">
        <f>_xlfn.XLOOKUP(Burndata[[#This Row],[STATE_FULL]],'[1]State Regions'!$A:$A,'[1]State Regions'!$B:$B)</f>
        <v>South</v>
      </c>
    </row>
    <row r="143" spans="1:24" hidden="1" x14ac:dyDescent="0.2">
      <c r="A143" s="13" t="s">
        <v>562</v>
      </c>
      <c r="B143" s="13" t="s">
        <v>563</v>
      </c>
      <c r="C143" s="13" t="s">
        <v>626</v>
      </c>
      <c r="D143" s="13" t="s">
        <v>627</v>
      </c>
      <c r="E143" s="13" t="s">
        <v>628</v>
      </c>
      <c r="F143" s="14">
        <v>32308</v>
      </c>
      <c r="G143" s="13">
        <v>6391030</v>
      </c>
      <c r="H143" s="13" t="s">
        <v>629</v>
      </c>
      <c r="I143" s="13">
        <v>772</v>
      </c>
      <c r="K143" s="13">
        <v>1</v>
      </c>
      <c r="O143" s="13" t="s">
        <v>39</v>
      </c>
      <c r="Q143" s="13">
        <v>1</v>
      </c>
      <c r="T143" s="13" t="s">
        <v>2798</v>
      </c>
      <c r="U143" s="13" t="s">
        <v>28</v>
      </c>
      <c r="W143" s="13" t="s">
        <v>630</v>
      </c>
      <c r="X143" s="13" t="str">
        <f>_xlfn.XLOOKUP(Burndata[[#This Row],[STATE_FULL]],'[1]State Regions'!$A:$A,'[1]State Regions'!$B:$B)</f>
        <v>South</v>
      </c>
    </row>
    <row r="144" spans="1:24" hidden="1" x14ac:dyDescent="0.2">
      <c r="A144" s="13" t="s">
        <v>562</v>
      </c>
      <c r="B144" s="13" t="s">
        <v>563</v>
      </c>
      <c r="C144" s="13" t="s">
        <v>631</v>
      </c>
      <c r="D144" s="13" t="s">
        <v>632</v>
      </c>
      <c r="E144" s="13" t="s">
        <v>633</v>
      </c>
      <c r="F144" s="14">
        <v>34209</v>
      </c>
      <c r="G144" s="13">
        <v>6390055</v>
      </c>
      <c r="H144" s="13" t="s">
        <v>634</v>
      </c>
      <c r="I144" s="13">
        <v>383</v>
      </c>
      <c r="J144" s="13">
        <v>12</v>
      </c>
      <c r="K144" s="13">
        <v>1</v>
      </c>
      <c r="M144" s="13">
        <v>1</v>
      </c>
      <c r="O144" s="13" t="s">
        <v>28</v>
      </c>
      <c r="Q144" s="13">
        <v>1</v>
      </c>
      <c r="T144" s="13" t="s">
        <v>39</v>
      </c>
      <c r="U144" s="13" t="s">
        <v>28</v>
      </c>
      <c r="V144" s="13" t="s">
        <v>28</v>
      </c>
      <c r="W144" s="13" t="s">
        <v>635</v>
      </c>
      <c r="X144" s="13" t="str">
        <f>_xlfn.XLOOKUP(Burndata[[#This Row],[STATE_FULL]],'[1]State Regions'!$A:$A,'[1]State Regions'!$B:$B)</f>
        <v>South</v>
      </c>
    </row>
    <row r="145" spans="1:24" hidden="1" x14ac:dyDescent="0.2">
      <c r="A145" s="13" t="s">
        <v>562</v>
      </c>
      <c r="B145" s="13" t="s">
        <v>563</v>
      </c>
      <c r="C145" s="13" t="s">
        <v>636</v>
      </c>
      <c r="D145" s="13" t="s">
        <v>637</v>
      </c>
      <c r="E145" s="13" t="s">
        <v>638</v>
      </c>
      <c r="F145" s="14">
        <v>34471</v>
      </c>
      <c r="G145" s="13">
        <v>6390680</v>
      </c>
      <c r="H145" s="13" t="s">
        <v>639</v>
      </c>
      <c r="I145" s="13">
        <v>288</v>
      </c>
      <c r="K145" s="13">
        <v>1</v>
      </c>
      <c r="O145" s="13" t="s">
        <v>28</v>
      </c>
      <c r="Q145" s="13">
        <v>1</v>
      </c>
      <c r="T145" s="13" t="s">
        <v>2798</v>
      </c>
      <c r="U145" s="13" t="s">
        <v>28</v>
      </c>
      <c r="W145" s="13" t="s">
        <v>640</v>
      </c>
      <c r="X145" s="13" t="str">
        <f>_xlfn.XLOOKUP(Burndata[[#This Row],[STATE_FULL]],'[1]State Regions'!$A:$A,'[1]State Regions'!$B:$B)</f>
        <v>South</v>
      </c>
    </row>
    <row r="146" spans="1:24" hidden="1" x14ac:dyDescent="0.2">
      <c r="A146" s="13" t="s">
        <v>562</v>
      </c>
      <c r="B146" s="13" t="s">
        <v>563</v>
      </c>
      <c r="C146" s="13" t="s">
        <v>641</v>
      </c>
      <c r="D146" s="13" t="s">
        <v>642</v>
      </c>
      <c r="E146" s="13" t="s">
        <v>643</v>
      </c>
      <c r="F146" s="14">
        <v>33175</v>
      </c>
      <c r="G146" s="13">
        <v>6390515</v>
      </c>
      <c r="H146" s="13" t="s">
        <v>644</v>
      </c>
      <c r="I146" s="13">
        <v>447</v>
      </c>
      <c r="J146" s="13">
        <v>18</v>
      </c>
      <c r="K146" s="13">
        <v>1</v>
      </c>
      <c r="M146" s="13">
        <v>1</v>
      </c>
      <c r="O146" s="13" t="s">
        <v>28</v>
      </c>
      <c r="P146" s="13">
        <v>1</v>
      </c>
      <c r="T146" s="13" t="s">
        <v>28</v>
      </c>
      <c r="U146" s="13" t="s">
        <v>28</v>
      </c>
      <c r="V146" s="13" t="s">
        <v>28</v>
      </c>
      <c r="W146" s="13" t="s">
        <v>645</v>
      </c>
      <c r="X146" s="13" t="str">
        <f>_xlfn.XLOOKUP(Burndata[[#This Row],[STATE_FULL]],'[1]State Regions'!$A:$A,'[1]State Regions'!$B:$B)</f>
        <v>South</v>
      </c>
    </row>
    <row r="147" spans="1:24" hidden="1" x14ac:dyDescent="0.2">
      <c r="A147" s="13" t="s">
        <v>562</v>
      </c>
      <c r="B147" s="13" t="s">
        <v>563</v>
      </c>
      <c r="C147" s="13" t="s">
        <v>641</v>
      </c>
      <c r="D147" s="13" t="s">
        <v>646</v>
      </c>
      <c r="E147" s="13" t="s">
        <v>643</v>
      </c>
      <c r="F147" s="14">
        <v>33136</v>
      </c>
      <c r="G147" s="13">
        <v>6390570</v>
      </c>
      <c r="H147" s="13" t="s">
        <v>647</v>
      </c>
      <c r="I147" s="13">
        <v>1550</v>
      </c>
      <c r="K147" s="13">
        <v>1</v>
      </c>
      <c r="M147" s="13">
        <v>1</v>
      </c>
      <c r="N147" s="13">
        <v>1</v>
      </c>
      <c r="O147" s="13" t="s">
        <v>28</v>
      </c>
      <c r="P147" s="13">
        <v>1</v>
      </c>
      <c r="T147" s="13" t="s">
        <v>28</v>
      </c>
      <c r="U147" s="13" t="s">
        <v>28</v>
      </c>
      <c r="V147" s="13" t="s">
        <v>28</v>
      </c>
      <c r="W147" s="13" t="s">
        <v>648</v>
      </c>
      <c r="X147" s="13" t="str">
        <f>_xlfn.XLOOKUP(Burndata[[#This Row],[STATE_FULL]],'[1]State Regions'!$A:$A,'[1]State Regions'!$B:$B)</f>
        <v>South</v>
      </c>
    </row>
    <row r="148" spans="1:24" hidden="1" x14ac:dyDescent="0.2">
      <c r="A148" s="13" t="s">
        <v>562</v>
      </c>
      <c r="B148" s="13" t="s">
        <v>563</v>
      </c>
      <c r="C148" s="13" t="s">
        <v>641</v>
      </c>
      <c r="D148" s="13" t="s">
        <v>649</v>
      </c>
      <c r="E148" s="13" t="s">
        <v>643</v>
      </c>
      <c r="F148" s="14">
        <v>33155</v>
      </c>
      <c r="G148" s="13">
        <v>6390625</v>
      </c>
      <c r="H148" s="13" t="s">
        <v>650</v>
      </c>
      <c r="I148" s="13">
        <v>309</v>
      </c>
      <c r="L148" s="13">
        <v>1</v>
      </c>
      <c r="O148" s="13" t="s">
        <v>28</v>
      </c>
      <c r="R148" s="13">
        <v>1</v>
      </c>
      <c r="T148" s="13" t="s">
        <v>2798</v>
      </c>
      <c r="U148" s="13" t="s">
        <v>28</v>
      </c>
      <c r="W148" s="13" t="s">
        <v>651</v>
      </c>
      <c r="X148" s="13" t="str">
        <f>_xlfn.XLOOKUP(Burndata[[#This Row],[STATE_FULL]],'[1]State Regions'!$A:$A,'[1]State Regions'!$B:$B)</f>
        <v>South</v>
      </c>
    </row>
    <row r="149" spans="1:24" hidden="1" x14ac:dyDescent="0.2">
      <c r="A149" s="13" t="s">
        <v>562</v>
      </c>
      <c r="B149" s="13" t="s">
        <v>563</v>
      </c>
      <c r="C149" s="13" t="s">
        <v>641</v>
      </c>
      <c r="D149" s="13" t="s">
        <v>652</v>
      </c>
      <c r="E149" s="13" t="s">
        <v>643</v>
      </c>
      <c r="F149" s="14">
        <v>33180</v>
      </c>
      <c r="G149" s="13">
        <v>6390282</v>
      </c>
      <c r="H149" s="13" t="s">
        <v>653</v>
      </c>
      <c r="I149" s="13">
        <v>407</v>
      </c>
      <c r="K149" s="13">
        <v>1</v>
      </c>
      <c r="O149" s="13" t="s">
        <v>39</v>
      </c>
      <c r="Q149" s="13">
        <v>1</v>
      </c>
      <c r="T149" s="13" t="s">
        <v>2798</v>
      </c>
      <c r="U149" s="13" t="s">
        <v>28</v>
      </c>
      <c r="W149" s="13" t="s">
        <v>654</v>
      </c>
      <c r="X149" s="13" t="str">
        <f>_xlfn.XLOOKUP(Burndata[[#This Row],[STATE_FULL]],'[1]State Regions'!$A:$A,'[1]State Regions'!$B:$B)</f>
        <v>South</v>
      </c>
    </row>
    <row r="150" spans="1:24" hidden="1" x14ac:dyDescent="0.2">
      <c r="A150" s="13" t="s">
        <v>562</v>
      </c>
      <c r="B150" s="13" t="s">
        <v>563</v>
      </c>
      <c r="C150" s="13" t="s">
        <v>641</v>
      </c>
      <c r="D150" s="13" t="s">
        <v>655</v>
      </c>
      <c r="E150" s="13" t="s">
        <v>656</v>
      </c>
      <c r="F150" s="14">
        <v>33157</v>
      </c>
      <c r="G150" s="13">
        <v>6390560</v>
      </c>
      <c r="H150" s="13" t="s">
        <v>657</v>
      </c>
      <c r="I150" s="13">
        <v>192</v>
      </c>
      <c r="K150" s="13">
        <v>1</v>
      </c>
      <c r="O150" s="13" t="s">
        <v>39</v>
      </c>
      <c r="Q150" s="13">
        <v>1</v>
      </c>
      <c r="T150" s="13" t="s">
        <v>2798</v>
      </c>
      <c r="U150" s="13" t="s">
        <v>28</v>
      </c>
      <c r="W150" s="13" t="s">
        <v>658</v>
      </c>
      <c r="X150" s="13" t="str">
        <f>_xlfn.XLOOKUP(Burndata[[#This Row],[STATE_FULL]],'[1]State Regions'!$A:$A,'[1]State Regions'!$B:$B)</f>
        <v>South</v>
      </c>
    </row>
    <row r="151" spans="1:24" hidden="1" x14ac:dyDescent="0.2">
      <c r="A151" s="13" t="s">
        <v>562</v>
      </c>
      <c r="B151" s="13" t="s">
        <v>563</v>
      </c>
      <c r="C151" s="13" t="s">
        <v>659</v>
      </c>
      <c r="D151" s="13" t="s">
        <v>660</v>
      </c>
      <c r="E151" s="13" t="s">
        <v>661</v>
      </c>
      <c r="F151" s="14">
        <v>32547</v>
      </c>
      <c r="G151" s="13">
        <v>6390253</v>
      </c>
      <c r="H151" s="13" t="s">
        <v>662</v>
      </c>
      <c r="I151" s="13">
        <v>267</v>
      </c>
      <c r="K151" s="13">
        <v>1</v>
      </c>
      <c r="O151" s="13" t="s">
        <v>28</v>
      </c>
      <c r="Q151" s="13">
        <v>1</v>
      </c>
      <c r="T151" s="13" t="s">
        <v>2798</v>
      </c>
      <c r="U151" s="13" t="s">
        <v>28</v>
      </c>
      <c r="W151" s="13" t="s">
        <v>663</v>
      </c>
      <c r="X151" s="13" t="str">
        <f>_xlfn.XLOOKUP(Burndata[[#This Row],[STATE_FULL]],'[1]State Regions'!$A:$A,'[1]State Regions'!$B:$B)</f>
        <v>South</v>
      </c>
    </row>
    <row r="152" spans="1:24" hidden="1" x14ac:dyDescent="0.2">
      <c r="A152" s="13" t="s">
        <v>562</v>
      </c>
      <c r="B152" s="13" t="s">
        <v>563</v>
      </c>
      <c r="C152" s="13" t="s">
        <v>252</v>
      </c>
      <c r="D152" s="13" t="s">
        <v>664</v>
      </c>
      <c r="E152" s="13" t="s">
        <v>665</v>
      </c>
      <c r="F152" s="14">
        <v>32806</v>
      </c>
      <c r="G152" s="13">
        <v>6390695</v>
      </c>
      <c r="H152" s="13" t="s">
        <v>666</v>
      </c>
      <c r="I152" s="13">
        <v>808</v>
      </c>
      <c r="J152" s="13">
        <v>10</v>
      </c>
      <c r="K152" s="13">
        <v>1</v>
      </c>
      <c r="L152" s="13">
        <v>1</v>
      </c>
      <c r="M152" s="13">
        <v>1</v>
      </c>
      <c r="O152" s="13" t="s">
        <v>28</v>
      </c>
      <c r="P152" s="13">
        <v>1</v>
      </c>
      <c r="R152" s="13">
        <v>1</v>
      </c>
      <c r="T152" s="13" t="s">
        <v>28</v>
      </c>
      <c r="U152" s="13" t="s">
        <v>28</v>
      </c>
      <c r="V152" s="13" t="s">
        <v>28</v>
      </c>
      <c r="W152" s="13" t="s">
        <v>667</v>
      </c>
      <c r="X152" s="13" t="str">
        <f>_xlfn.XLOOKUP(Burndata[[#This Row],[STATE_FULL]],'[1]State Regions'!$A:$A,'[1]State Regions'!$B:$B)</f>
        <v>South</v>
      </c>
    </row>
    <row r="153" spans="1:24" hidden="1" x14ac:dyDescent="0.2">
      <c r="A153" s="13" t="s">
        <v>562</v>
      </c>
      <c r="B153" s="13" t="s">
        <v>563</v>
      </c>
      <c r="C153" s="13" t="s">
        <v>668</v>
      </c>
      <c r="D153" s="13" t="s">
        <v>669</v>
      </c>
      <c r="E153" s="13" t="s">
        <v>670</v>
      </c>
      <c r="F153" s="14">
        <v>34741</v>
      </c>
      <c r="G153" s="13">
        <v>6390440</v>
      </c>
      <c r="H153" s="13" t="s">
        <v>671</v>
      </c>
      <c r="I153" s="13">
        <v>414</v>
      </c>
      <c r="K153" s="13">
        <v>1</v>
      </c>
      <c r="O153" s="13" t="s">
        <v>39</v>
      </c>
      <c r="Q153" s="13">
        <v>1</v>
      </c>
      <c r="T153" s="13" t="s">
        <v>2798</v>
      </c>
      <c r="U153" s="13" t="s">
        <v>28</v>
      </c>
      <c r="W153" s="13" t="s">
        <v>672</v>
      </c>
      <c r="X153" s="13" t="str">
        <f>_xlfn.XLOOKUP(Burndata[[#This Row],[STATE_FULL]],'[1]State Regions'!$A:$A,'[1]State Regions'!$B:$B)</f>
        <v>South</v>
      </c>
    </row>
    <row r="154" spans="1:24" hidden="1" x14ac:dyDescent="0.2">
      <c r="A154" s="13" t="s">
        <v>562</v>
      </c>
      <c r="B154" s="13" t="s">
        <v>563</v>
      </c>
      <c r="C154" s="13" t="s">
        <v>673</v>
      </c>
      <c r="D154" s="13" t="s">
        <v>674</v>
      </c>
      <c r="E154" s="13" t="s">
        <v>675</v>
      </c>
      <c r="F154" s="14">
        <v>33484</v>
      </c>
      <c r="G154" s="13">
        <v>6390081</v>
      </c>
      <c r="H154" s="13" t="s">
        <v>676</v>
      </c>
      <c r="I154" s="13">
        <v>523</v>
      </c>
      <c r="K154" s="13">
        <v>1</v>
      </c>
      <c r="O154" s="13" t="s">
        <v>39</v>
      </c>
      <c r="P154" s="13">
        <v>1</v>
      </c>
      <c r="T154" s="13" t="s">
        <v>2798</v>
      </c>
      <c r="U154" s="13" t="s">
        <v>28</v>
      </c>
      <c r="W154" s="13" t="s">
        <v>677</v>
      </c>
      <c r="X154" s="13" t="str">
        <f>_xlfn.XLOOKUP(Burndata[[#This Row],[STATE_FULL]],'[1]State Regions'!$A:$A,'[1]State Regions'!$B:$B)</f>
        <v>South</v>
      </c>
    </row>
    <row r="155" spans="1:24" hidden="1" x14ac:dyDescent="0.2">
      <c r="A155" s="13" t="s">
        <v>562</v>
      </c>
      <c r="B155" s="13" t="s">
        <v>563</v>
      </c>
      <c r="C155" s="13" t="s">
        <v>673</v>
      </c>
      <c r="D155" s="13" t="s">
        <v>678</v>
      </c>
      <c r="E155" s="13" t="s">
        <v>679</v>
      </c>
      <c r="F155" s="14">
        <v>33407</v>
      </c>
      <c r="G155" s="13">
        <v>6391140</v>
      </c>
      <c r="H155" s="13" t="s">
        <v>680</v>
      </c>
      <c r="I155" s="13">
        <v>460</v>
      </c>
      <c r="K155" s="13">
        <v>1</v>
      </c>
      <c r="O155" s="13" t="s">
        <v>39</v>
      </c>
      <c r="P155" s="13">
        <v>1</v>
      </c>
      <c r="T155" s="13" t="s">
        <v>2798</v>
      </c>
      <c r="U155" s="13" t="s">
        <v>28</v>
      </c>
      <c r="W155" s="13" t="s">
        <v>681</v>
      </c>
      <c r="X155" s="13" t="str">
        <f>_xlfn.XLOOKUP(Burndata[[#This Row],[STATE_FULL]],'[1]State Regions'!$A:$A,'[1]State Regions'!$B:$B)</f>
        <v>South</v>
      </c>
    </row>
    <row r="156" spans="1:24" hidden="1" x14ac:dyDescent="0.2">
      <c r="A156" s="13" t="s">
        <v>562</v>
      </c>
      <c r="B156" s="13" t="s">
        <v>563</v>
      </c>
      <c r="C156" s="13" t="s">
        <v>682</v>
      </c>
      <c r="D156" s="13" t="s">
        <v>683</v>
      </c>
      <c r="E156" s="13" t="s">
        <v>684</v>
      </c>
      <c r="F156" s="14">
        <v>34667</v>
      </c>
      <c r="G156" s="13">
        <v>6390385</v>
      </c>
      <c r="H156" s="13" t="s">
        <v>685</v>
      </c>
      <c r="I156" s="13">
        <v>290</v>
      </c>
      <c r="K156" s="13">
        <v>1</v>
      </c>
      <c r="O156" s="13" t="s">
        <v>39</v>
      </c>
      <c r="Q156" s="13">
        <v>1</v>
      </c>
      <c r="T156" s="13" t="s">
        <v>2798</v>
      </c>
      <c r="U156" s="13" t="s">
        <v>28</v>
      </c>
      <c r="W156" s="13" t="s">
        <v>686</v>
      </c>
      <c r="X156" s="13" t="str">
        <f>_xlfn.XLOOKUP(Burndata[[#This Row],[STATE_FULL]],'[1]State Regions'!$A:$A,'[1]State Regions'!$B:$B)</f>
        <v>South</v>
      </c>
    </row>
    <row r="157" spans="1:24" hidden="1" x14ac:dyDescent="0.2">
      <c r="A157" s="13" t="s">
        <v>562</v>
      </c>
      <c r="B157" s="13" t="s">
        <v>563</v>
      </c>
      <c r="C157" s="13" t="s">
        <v>687</v>
      </c>
      <c r="D157" s="13" t="s">
        <v>688</v>
      </c>
      <c r="E157" s="13" t="s">
        <v>689</v>
      </c>
      <c r="F157" s="14">
        <v>33701</v>
      </c>
      <c r="G157" s="13">
        <v>6390930</v>
      </c>
      <c r="H157" s="13" t="s">
        <v>690</v>
      </c>
      <c r="I157" s="13">
        <v>480</v>
      </c>
      <c r="K157" s="13">
        <v>1</v>
      </c>
      <c r="O157" s="13" t="s">
        <v>39</v>
      </c>
      <c r="Q157" s="13">
        <v>1</v>
      </c>
      <c r="T157" s="13" t="s">
        <v>2798</v>
      </c>
      <c r="U157" s="13" t="s">
        <v>28</v>
      </c>
      <c r="W157" s="13" t="s">
        <v>691</v>
      </c>
      <c r="X157" s="13" t="str">
        <f>_xlfn.XLOOKUP(Burndata[[#This Row],[STATE_FULL]],'[1]State Regions'!$A:$A,'[1]State Regions'!$B:$B)</f>
        <v>South</v>
      </c>
    </row>
    <row r="158" spans="1:24" hidden="1" x14ac:dyDescent="0.2">
      <c r="A158" s="13" t="s">
        <v>562</v>
      </c>
      <c r="B158" s="13" t="s">
        <v>563</v>
      </c>
      <c r="C158" s="13" t="s">
        <v>687</v>
      </c>
      <c r="D158" s="13" t="s">
        <v>692</v>
      </c>
      <c r="E158" s="13" t="s">
        <v>689</v>
      </c>
      <c r="F158" s="14">
        <v>33701</v>
      </c>
      <c r="G158" s="13">
        <v>6390900</v>
      </c>
      <c r="H158" s="13" t="s">
        <v>693</v>
      </c>
      <c r="I158" s="13">
        <v>259</v>
      </c>
      <c r="L158" s="13">
        <v>1</v>
      </c>
      <c r="O158" s="13" t="s">
        <v>39</v>
      </c>
      <c r="S158" s="13">
        <v>1</v>
      </c>
      <c r="T158" s="13" t="s">
        <v>2798</v>
      </c>
      <c r="U158" s="13" t="s">
        <v>28</v>
      </c>
      <c r="W158" s="13" t="s">
        <v>694</v>
      </c>
      <c r="X158" s="13" t="str">
        <f>_xlfn.XLOOKUP(Burndata[[#This Row],[STATE_FULL]],'[1]State Regions'!$A:$A,'[1]State Regions'!$B:$B)</f>
        <v>South</v>
      </c>
    </row>
    <row r="159" spans="1:24" hidden="1" x14ac:dyDescent="0.2">
      <c r="A159" s="13" t="s">
        <v>562</v>
      </c>
      <c r="B159" s="13" t="s">
        <v>563</v>
      </c>
      <c r="C159" s="13" t="s">
        <v>695</v>
      </c>
      <c r="D159" s="13" t="s">
        <v>696</v>
      </c>
      <c r="E159" s="13" t="s">
        <v>697</v>
      </c>
      <c r="F159" s="14">
        <v>33805</v>
      </c>
      <c r="G159" s="13">
        <v>6390470</v>
      </c>
      <c r="H159" s="13" t="s">
        <v>698</v>
      </c>
      <c r="I159" s="13">
        <v>864</v>
      </c>
      <c r="K159" s="13">
        <v>1</v>
      </c>
      <c r="O159" s="13" t="s">
        <v>39</v>
      </c>
      <c r="Q159" s="13">
        <v>1</v>
      </c>
      <c r="T159" s="13" t="s">
        <v>2798</v>
      </c>
      <c r="U159" s="13" t="s">
        <v>28</v>
      </c>
      <c r="W159" s="13" t="s">
        <v>699</v>
      </c>
      <c r="X159" s="13" t="str">
        <f>_xlfn.XLOOKUP(Burndata[[#This Row],[STATE_FULL]],'[1]State Regions'!$A:$A,'[1]State Regions'!$B:$B)</f>
        <v>South</v>
      </c>
    </row>
    <row r="160" spans="1:24" hidden="1" x14ac:dyDescent="0.2">
      <c r="A160" s="13" t="s">
        <v>562</v>
      </c>
      <c r="B160" s="13" t="s">
        <v>563</v>
      </c>
      <c r="C160" s="13" t="s">
        <v>700</v>
      </c>
      <c r="D160" s="13" t="s">
        <v>701</v>
      </c>
      <c r="E160" s="13" t="s">
        <v>700</v>
      </c>
      <c r="F160" s="14">
        <v>34239</v>
      </c>
      <c r="G160" s="13">
        <v>6390052</v>
      </c>
      <c r="H160" s="13" t="s">
        <v>702</v>
      </c>
      <c r="I160" s="13">
        <v>839</v>
      </c>
      <c r="K160" s="13">
        <v>1</v>
      </c>
      <c r="O160" s="13" t="s">
        <v>39</v>
      </c>
      <c r="Q160" s="13">
        <v>1</v>
      </c>
      <c r="T160" s="13" t="s">
        <v>2798</v>
      </c>
      <c r="U160" s="13" t="s">
        <v>28</v>
      </c>
      <c r="W160" s="13" t="s">
        <v>703</v>
      </c>
      <c r="X160" s="13" t="str">
        <f>_xlfn.XLOOKUP(Burndata[[#This Row],[STATE_FULL]],'[1]State Regions'!$A:$A,'[1]State Regions'!$B:$B)</f>
        <v>South</v>
      </c>
    </row>
    <row r="161" spans="1:24" hidden="1" x14ac:dyDescent="0.2">
      <c r="A161" s="13" t="s">
        <v>562</v>
      </c>
      <c r="B161" s="13" t="s">
        <v>563</v>
      </c>
      <c r="C161" s="13" t="s">
        <v>704</v>
      </c>
      <c r="D161" s="13" t="s">
        <v>705</v>
      </c>
      <c r="E161" s="13" t="s">
        <v>706</v>
      </c>
      <c r="F161" s="14">
        <v>32771</v>
      </c>
      <c r="G161" s="13">
        <v>6390955</v>
      </c>
      <c r="H161" s="13" t="s">
        <v>707</v>
      </c>
      <c r="I161" s="13">
        <v>221</v>
      </c>
      <c r="K161" s="13">
        <v>1</v>
      </c>
      <c r="O161" s="13" t="s">
        <v>28</v>
      </c>
      <c r="Q161" s="13">
        <v>1</v>
      </c>
      <c r="T161" s="13" t="s">
        <v>2798</v>
      </c>
      <c r="U161" s="13" t="s">
        <v>28</v>
      </c>
      <c r="W161" s="13" t="s">
        <v>708</v>
      </c>
      <c r="X161" s="13" t="str">
        <f>_xlfn.XLOOKUP(Burndata[[#This Row],[STATE_FULL]],'[1]State Regions'!$A:$A,'[1]State Regions'!$B:$B)</f>
        <v>South</v>
      </c>
    </row>
    <row r="162" spans="1:24" hidden="1" x14ac:dyDescent="0.2">
      <c r="A162" s="13" t="s">
        <v>562</v>
      </c>
      <c r="B162" s="13" t="s">
        <v>563</v>
      </c>
      <c r="C162" s="13" t="s">
        <v>709</v>
      </c>
      <c r="D162" s="13" t="s">
        <v>710</v>
      </c>
      <c r="E162" s="13" t="s">
        <v>711</v>
      </c>
      <c r="F162" s="14">
        <v>34950</v>
      </c>
      <c r="G162" s="13">
        <v>6390048</v>
      </c>
      <c r="H162" s="13" t="s">
        <v>712</v>
      </c>
      <c r="I162" s="13">
        <v>398</v>
      </c>
      <c r="K162" s="13">
        <v>1</v>
      </c>
      <c r="O162" s="13" t="s">
        <v>28</v>
      </c>
      <c r="Q162" s="13">
        <v>1</v>
      </c>
      <c r="T162" s="13" t="s">
        <v>2798</v>
      </c>
      <c r="U162" s="13" t="s">
        <v>28</v>
      </c>
      <c r="W162" s="13" t="s">
        <v>713</v>
      </c>
      <c r="X162" s="13" t="str">
        <f>_xlfn.XLOOKUP(Burndata[[#This Row],[STATE_FULL]],'[1]State Regions'!$A:$A,'[1]State Regions'!$B:$B)</f>
        <v>South</v>
      </c>
    </row>
    <row r="163" spans="1:24" hidden="1" x14ac:dyDescent="0.2">
      <c r="A163" s="13" t="s">
        <v>562</v>
      </c>
      <c r="B163" s="13" t="s">
        <v>563</v>
      </c>
      <c r="C163" s="13" t="s">
        <v>714</v>
      </c>
      <c r="D163" s="13" t="s">
        <v>715</v>
      </c>
      <c r="E163" s="13" t="s">
        <v>716</v>
      </c>
      <c r="F163" s="14">
        <v>32114</v>
      </c>
      <c r="G163" s="13">
        <v>6390056</v>
      </c>
      <c r="H163" s="13" t="s">
        <v>717</v>
      </c>
      <c r="I163" s="13">
        <v>563</v>
      </c>
      <c r="K163" s="13">
        <v>1</v>
      </c>
      <c r="O163" s="13" t="s">
        <v>39</v>
      </c>
      <c r="Q163" s="13">
        <v>1</v>
      </c>
      <c r="T163" s="13" t="s">
        <v>2798</v>
      </c>
      <c r="U163" s="13" t="s">
        <v>28</v>
      </c>
      <c r="W163" s="13" t="s">
        <v>718</v>
      </c>
      <c r="X163" s="13" t="str">
        <f>_xlfn.XLOOKUP(Burndata[[#This Row],[STATE_FULL]],'[1]State Regions'!$A:$A,'[1]State Regions'!$B:$B)</f>
        <v>South</v>
      </c>
    </row>
    <row r="164" spans="1:24" hidden="1" x14ac:dyDescent="0.2">
      <c r="A164" s="13" t="s">
        <v>562</v>
      </c>
      <c r="B164" s="13" t="s">
        <v>563</v>
      </c>
      <c r="C164" s="13" t="s">
        <v>597</v>
      </c>
      <c r="D164" s="13" t="s">
        <v>719</v>
      </c>
      <c r="E164" s="13" t="s">
        <v>599</v>
      </c>
      <c r="F164" s="14">
        <v>32216</v>
      </c>
      <c r="G164" s="13">
        <v>6390409</v>
      </c>
      <c r="H164" s="13" t="s">
        <v>720</v>
      </c>
      <c r="I164" s="13">
        <v>433</v>
      </c>
      <c r="K164" s="13">
        <v>1</v>
      </c>
      <c r="O164" s="13" t="s">
        <v>39</v>
      </c>
      <c r="Q164" s="13">
        <v>1</v>
      </c>
      <c r="T164" s="13" t="s">
        <v>2798</v>
      </c>
      <c r="U164" s="13" t="s">
        <v>28</v>
      </c>
      <c r="W164" s="13" t="s">
        <v>721</v>
      </c>
      <c r="X164" s="13" t="str">
        <f>_xlfn.XLOOKUP(Burndata[[#This Row],[STATE_FULL]],'[1]State Regions'!$A:$A,'[1]State Regions'!$B:$B)</f>
        <v>South</v>
      </c>
    </row>
    <row r="165" spans="1:24" hidden="1" x14ac:dyDescent="0.2">
      <c r="A165" s="13" t="s">
        <v>722</v>
      </c>
      <c r="B165" s="13" t="s">
        <v>723</v>
      </c>
      <c r="C165" s="13" t="s">
        <v>724</v>
      </c>
      <c r="D165" s="13" t="s">
        <v>725</v>
      </c>
      <c r="E165" s="13" t="s">
        <v>726</v>
      </c>
      <c r="F165" s="14">
        <v>30606</v>
      </c>
      <c r="G165" s="13">
        <v>6380040</v>
      </c>
      <c r="H165" s="13" t="s">
        <v>727</v>
      </c>
      <c r="I165" s="13">
        <v>360</v>
      </c>
      <c r="K165" s="13">
        <v>1</v>
      </c>
      <c r="O165" s="13" t="s">
        <v>39</v>
      </c>
      <c r="Q165" s="13">
        <v>1</v>
      </c>
      <c r="T165" s="13" t="s">
        <v>2798</v>
      </c>
      <c r="U165" s="13" t="s">
        <v>28</v>
      </c>
      <c r="W165" s="13" t="s">
        <v>728</v>
      </c>
      <c r="X165" s="13" t="str">
        <f>_xlfn.XLOOKUP(Burndata[[#This Row],[STATE_FULL]],'[1]State Regions'!$A:$A,'[1]State Regions'!$B:$B)</f>
        <v>South</v>
      </c>
    </row>
    <row r="166" spans="1:24" hidden="1" x14ac:dyDescent="0.2">
      <c r="A166" s="13" t="s">
        <v>722</v>
      </c>
      <c r="B166" s="13" t="s">
        <v>723</v>
      </c>
      <c r="C166" s="13" t="s">
        <v>729</v>
      </c>
      <c r="D166" s="13" t="s">
        <v>730</v>
      </c>
      <c r="E166" s="13" t="s">
        <v>731</v>
      </c>
      <c r="F166" s="14">
        <v>30312</v>
      </c>
      <c r="G166" s="13">
        <v>6380110</v>
      </c>
      <c r="H166" s="13" t="s">
        <v>732</v>
      </c>
      <c r="I166" s="13">
        <v>762</v>
      </c>
      <c r="K166" s="13">
        <v>1</v>
      </c>
      <c r="O166" s="13" t="s">
        <v>39</v>
      </c>
      <c r="P166" s="13">
        <v>1</v>
      </c>
      <c r="T166" s="13" t="s">
        <v>2798</v>
      </c>
      <c r="U166" s="13" t="s">
        <v>28</v>
      </c>
      <c r="W166" s="13" t="s">
        <v>733</v>
      </c>
      <c r="X166" s="13" t="str">
        <f>_xlfn.XLOOKUP(Burndata[[#This Row],[STATE_FULL]],'[1]State Regions'!$A:$A,'[1]State Regions'!$B:$B)</f>
        <v>South</v>
      </c>
    </row>
    <row r="167" spans="1:24" hidden="1" x14ac:dyDescent="0.2">
      <c r="A167" s="13" t="s">
        <v>722</v>
      </c>
      <c r="B167" s="13" t="s">
        <v>723</v>
      </c>
      <c r="C167" s="13" t="s">
        <v>734</v>
      </c>
      <c r="D167" s="13" t="s">
        <v>735</v>
      </c>
      <c r="E167" s="13" t="s">
        <v>731</v>
      </c>
      <c r="F167" s="14">
        <v>30322</v>
      </c>
      <c r="G167" s="13">
        <v>6380140</v>
      </c>
      <c r="H167" s="13" t="s">
        <v>736</v>
      </c>
      <c r="I167" s="13">
        <v>295</v>
      </c>
      <c r="L167" s="13">
        <v>1</v>
      </c>
      <c r="O167" s="13" t="s">
        <v>28</v>
      </c>
      <c r="R167" s="13">
        <v>1</v>
      </c>
      <c r="T167" s="13" t="s">
        <v>2798</v>
      </c>
      <c r="U167" s="13" t="s">
        <v>28</v>
      </c>
      <c r="W167" s="13" t="s">
        <v>737</v>
      </c>
      <c r="X167" s="13" t="str">
        <f>_xlfn.XLOOKUP(Burndata[[#This Row],[STATE_FULL]],'[1]State Regions'!$A:$A,'[1]State Regions'!$B:$B)</f>
        <v>South</v>
      </c>
    </row>
    <row r="168" spans="1:24" hidden="1" x14ac:dyDescent="0.2">
      <c r="A168" s="13" t="s">
        <v>722</v>
      </c>
      <c r="B168" s="13" t="s">
        <v>723</v>
      </c>
      <c r="C168" s="13" t="s">
        <v>738</v>
      </c>
      <c r="D168" s="13" t="s">
        <v>739</v>
      </c>
      <c r="E168" s="13" t="s">
        <v>731</v>
      </c>
      <c r="F168" s="14">
        <v>30303</v>
      </c>
      <c r="G168" s="13">
        <v>6380130</v>
      </c>
      <c r="H168" s="13" t="s">
        <v>740</v>
      </c>
      <c r="I168" s="13">
        <v>961</v>
      </c>
      <c r="K168" s="13">
        <v>1</v>
      </c>
      <c r="M168" s="13">
        <v>1</v>
      </c>
      <c r="N168" s="13">
        <v>1</v>
      </c>
      <c r="O168" s="13" t="s">
        <v>28</v>
      </c>
      <c r="P168" s="13">
        <v>1</v>
      </c>
      <c r="T168" s="13" t="s">
        <v>28</v>
      </c>
      <c r="U168" s="13" t="s">
        <v>28</v>
      </c>
      <c r="V168" s="13" t="s">
        <v>28</v>
      </c>
      <c r="W168" s="13" t="s">
        <v>741</v>
      </c>
      <c r="X168" s="13" t="str">
        <f>_xlfn.XLOOKUP(Burndata[[#This Row],[STATE_FULL]],'[1]State Regions'!$A:$A,'[1]State Regions'!$B:$B)</f>
        <v>South</v>
      </c>
    </row>
    <row r="169" spans="1:24" hidden="1" x14ac:dyDescent="0.2">
      <c r="A169" s="13" t="s">
        <v>722</v>
      </c>
      <c r="B169" s="13" t="s">
        <v>723</v>
      </c>
      <c r="C169" s="13" t="s">
        <v>738</v>
      </c>
      <c r="D169" s="13" t="s">
        <v>742</v>
      </c>
      <c r="E169" s="13" t="s">
        <v>731</v>
      </c>
      <c r="F169" s="14">
        <v>30342</v>
      </c>
      <c r="G169" s="13">
        <v>6380490</v>
      </c>
      <c r="H169" s="13" t="s">
        <v>743</v>
      </c>
      <c r="I169" s="13">
        <v>273</v>
      </c>
      <c r="L169" s="13">
        <v>1</v>
      </c>
      <c r="O169" s="13" t="s">
        <v>39</v>
      </c>
      <c r="S169" s="13">
        <v>1</v>
      </c>
      <c r="T169" s="13" t="s">
        <v>2798</v>
      </c>
      <c r="U169" s="13" t="s">
        <v>28</v>
      </c>
      <c r="W169" s="13" t="s">
        <v>744</v>
      </c>
      <c r="X169" s="13" t="str">
        <f>_xlfn.XLOOKUP(Burndata[[#This Row],[STATE_FULL]],'[1]State Regions'!$A:$A,'[1]State Regions'!$B:$B)</f>
        <v>South</v>
      </c>
    </row>
    <row r="170" spans="1:24" hidden="1" x14ac:dyDescent="0.2">
      <c r="A170" s="13" t="s">
        <v>722</v>
      </c>
      <c r="B170" s="13" t="s">
        <v>723</v>
      </c>
      <c r="C170" s="13" t="s">
        <v>745</v>
      </c>
      <c r="D170" s="13" t="s">
        <v>746</v>
      </c>
      <c r="E170" s="13" t="s">
        <v>747</v>
      </c>
      <c r="F170" s="14">
        <v>30912</v>
      </c>
      <c r="G170" s="13">
        <v>6380254</v>
      </c>
      <c r="H170" s="13" t="s">
        <v>748</v>
      </c>
      <c r="I170" s="13">
        <v>520</v>
      </c>
      <c r="K170" s="13">
        <v>1</v>
      </c>
      <c r="L170" s="13">
        <v>1</v>
      </c>
      <c r="O170" s="13" t="s">
        <v>28</v>
      </c>
      <c r="P170" s="13">
        <v>1</v>
      </c>
      <c r="S170" s="13">
        <v>1</v>
      </c>
      <c r="T170" s="13" t="s">
        <v>2798</v>
      </c>
      <c r="U170" s="13" t="s">
        <v>28</v>
      </c>
      <c r="W170" s="13" t="s">
        <v>749</v>
      </c>
      <c r="X170" s="13" t="str">
        <f>_xlfn.XLOOKUP(Burndata[[#This Row],[STATE_FULL]],'[1]State Regions'!$A:$A,'[1]State Regions'!$B:$B)</f>
        <v>South</v>
      </c>
    </row>
    <row r="171" spans="1:24" hidden="1" x14ac:dyDescent="0.2">
      <c r="A171" s="13" t="s">
        <v>722</v>
      </c>
      <c r="B171" s="13" t="s">
        <v>723</v>
      </c>
      <c r="C171" s="13" t="s">
        <v>745</v>
      </c>
      <c r="D171" s="13" t="s">
        <v>750</v>
      </c>
      <c r="E171" s="13" t="s">
        <v>747</v>
      </c>
      <c r="F171" s="14">
        <v>30909</v>
      </c>
      <c r="G171" s="13">
        <v>6380265</v>
      </c>
      <c r="H171" s="13" t="s">
        <v>751</v>
      </c>
      <c r="I171" s="13">
        <v>354</v>
      </c>
      <c r="J171" s="13">
        <v>99</v>
      </c>
      <c r="K171" s="13">
        <v>1</v>
      </c>
      <c r="M171" s="13">
        <v>1</v>
      </c>
      <c r="N171" s="13">
        <v>1</v>
      </c>
      <c r="O171" s="13" t="s">
        <v>28</v>
      </c>
      <c r="Q171" s="13">
        <v>1</v>
      </c>
      <c r="T171" s="13" t="s">
        <v>28</v>
      </c>
      <c r="U171" s="13" t="s">
        <v>28</v>
      </c>
      <c r="V171" s="13" t="s">
        <v>28</v>
      </c>
      <c r="W171" s="13" t="s">
        <v>752</v>
      </c>
      <c r="X171" s="13" t="str">
        <f>_xlfn.XLOOKUP(Burndata[[#This Row],[STATE_FULL]],'[1]State Regions'!$A:$A,'[1]State Regions'!$B:$B)</f>
        <v>South</v>
      </c>
    </row>
    <row r="172" spans="1:24" hidden="1" x14ac:dyDescent="0.2">
      <c r="A172" s="13" t="s">
        <v>722</v>
      </c>
      <c r="B172" s="13" t="s">
        <v>723</v>
      </c>
      <c r="C172" s="13" t="s">
        <v>753</v>
      </c>
      <c r="D172" s="13" t="s">
        <v>754</v>
      </c>
      <c r="E172" s="13" t="s">
        <v>755</v>
      </c>
      <c r="F172" s="14">
        <v>30106</v>
      </c>
      <c r="G172" s="13">
        <v>6380285</v>
      </c>
      <c r="H172" s="13" t="s">
        <v>756</v>
      </c>
      <c r="I172" s="13">
        <v>382</v>
      </c>
      <c r="J172" s="13">
        <v>30</v>
      </c>
      <c r="M172" s="13">
        <v>1</v>
      </c>
      <c r="N172" s="13">
        <v>1</v>
      </c>
      <c r="T172" s="13" t="s">
        <v>39</v>
      </c>
      <c r="V172" s="13" t="s">
        <v>39</v>
      </c>
      <c r="W172" s="13" t="s">
        <v>757</v>
      </c>
      <c r="X172" s="13" t="str">
        <f>_xlfn.XLOOKUP(Burndata[[#This Row],[STATE_FULL]],'[1]State Regions'!$A:$A,'[1]State Regions'!$B:$B)</f>
        <v>South</v>
      </c>
    </row>
    <row r="173" spans="1:24" hidden="1" x14ac:dyDescent="0.2">
      <c r="A173" s="13" t="s">
        <v>722</v>
      </c>
      <c r="B173" s="13" t="s">
        <v>723</v>
      </c>
      <c r="C173" s="13" t="s">
        <v>758</v>
      </c>
      <c r="D173" s="13" t="s">
        <v>759</v>
      </c>
      <c r="E173" s="13" t="s">
        <v>760</v>
      </c>
      <c r="F173" s="14">
        <v>31904</v>
      </c>
      <c r="G173" s="13">
        <v>6380430</v>
      </c>
      <c r="H173" s="13" t="s">
        <v>761</v>
      </c>
      <c r="I173" s="13">
        <v>583</v>
      </c>
      <c r="K173" s="13">
        <v>1</v>
      </c>
      <c r="O173" s="13" t="s">
        <v>39</v>
      </c>
      <c r="Q173" s="13">
        <v>1</v>
      </c>
      <c r="T173" s="13" t="s">
        <v>2798</v>
      </c>
      <c r="U173" s="13" t="s">
        <v>28</v>
      </c>
      <c r="W173" s="13" t="s">
        <v>762</v>
      </c>
      <c r="X173" s="13" t="str">
        <f>_xlfn.XLOOKUP(Burndata[[#This Row],[STATE_FULL]],'[1]State Regions'!$A:$A,'[1]State Regions'!$B:$B)</f>
        <v>South</v>
      </c>
    </row>
    <row r="174" spans="1:24" hidden="1" x14ac:dyDescent="0.2">
      <c r="A174" s="13" t="s">
        <v>722</v>
      </c>
      <c r="B174" s="13" t="s">
        <v>723</v>
      </c>
      <c r="C174" s="13" t="s">
        <v>763</v>
      </c>
      <c r="D174" s="13" t="s">
        <v>764</v>
      </c>
      <c r="E174" s="13" t="s">
        <v>566</v>
      </c>
      <c r="F174" s="14">
        <v>30501</v>
      </c>
      <c r="G174" s="13">
        <v>6380019</v>
      </c>
      <c r="H174" s="13" t="s">
        <v>765</v>
      </c>
      <c r="I174" s="13">
        <v>887</v>
      </c>
      <c r="K174" s="13">
        <v>1</v>
      </c>
      <c r="O174" s="13" t="s">
        <v>28</v>
      </c>
      <c r="Q174" s="13">
        <v>1</v>
      </c>
      <c r="T174" s="13" t="s">
        <v>2798</v>
      </c>
      <c r="U174" s="13" t="s">
        <v>28</v>
      </c>
      <c r="W174" s="13" t="s">
        <v>766</v>
      </c>
      <c r="X174" s="13" t="str">
        <f>_xlfn.XLOOKUP(Burndata[[#This Row],[STATE_FULL]],'[1]State Regions'!$A:$A,'[1]State Regions'!$B:$B)</f>
        <v>South</v>
      </c>
    </row>
    <row r="175" spans="1:24" hidden="1" x14ac:dyDescent="0.2">
      <c r="A175" s="13" t="s">
        <v>722</v>
      </c>
      <c r="B175" s="13" t="s">
        <v>723</v>
      </c>
      <c r="C175" s="13" t="s">
        <v>767</v>
      </c>
      <c r="D175" s="13" t="s">
        <v>768</v>
      </c>
      <c r="E175" s="13" t="s">
        <v>769</v>
      </c>
      <c r="F175" s="14">
        <v>30046</v>
      </c>
      <c r="G175" s="13">
        <v>6380325</v>
      </c>
      <c r="H175" s="13" t="s">
        <v>770</v>
      </c>
      <c r="I175" s="13">
        <v>388</v>
      </c>
      <c r="K175" s="13">
        <v>1</v>
      </c>
      <c r="O175" s="13" t="s">
        <v>39</v>
      </c>
      <c r="Q175" s="13">
        <v>1</v>
      </c>
      <c r="T175" s="13" t="s">
        <v>2798</v>
      </c>
      <c r="U175" s="13" t="s">
        <v>28</v>
      </c>
      <c r="W175" s="13" t="s">
        <v>771</v>
      </c>
      <c r="X175" s="13" t="str">
        <f>_xlfn.XLOOKUP(Burndata[[#This Row],[STATE_FULL]],'[1]State Regions'!$A:$A,'[1]State Regions'!$B:$B)</f>
        <v>South</v>
      </c>
    </row>
    <row r="176" spans="1:24" hidden="1" x14ac:dyDescent="0.2">
      <c r="A176" s="13" t="s">
        <v>722</v>
      </c>
      <c r="B176" s="13" t="s">
        <v>723</v>
      </c>
      <c r="C176" s="13" t="s">
        <v>772</v>
      </c>
      <c r="D176" s="13" t="s">
        <v>773</v>
      </c>
      <c r="E176" s="13" t="s">
        <v>774</v>
      </c>
      <c r="F176" s="14">
        <v>31201</v>
      </c>
      <c r="G176" s="13">
        <v>6380730</v>
      </c>
      <c r="H176" s="13" t="s">
        <v>775</v>
      </c>
      <c r="I176" s="13">
        <v>637</v>
      </c>
      <c r="K176" s="13">
        <v>1</v>
      </c>
      <c r="O176" s="13" t="s">
        <v>28</v>
      </c>
      <c r="P176" s="13">
        <v>1</v>
      </c>
      <c r="T176" s="13" t="s">
        <v>2798</v>
      </c>
      <c r="U176" s="13" t="s">
        <v>28</v>
      </c>
      <c r="W176" s="13" t="s">
        <v>776</v>
      </c>
      <c r="X176" s="13" t="str">
        <f>_xlfn.XLOOKUP(Burndata[[#This Row],[STATE_FULL]],'[1]State Regions'!$A:$A,'[1]State Regions'!$B:$B)</f>
        <v>South</v>
      </c>
    </row>
    <row r="177" spans="1:24" hidden="1" x14ac:dyDescent="0.2">
      <c r="A177" s="13" t="s">
        <v>722</v>
      </c>
      <c r="B177" s="13" t="s">
        <v>723</v>
      </c>
      <c r="C177" s="13" t="s">
        <v>753</v>
      </c>
      <c r="D177" s="13" t="s">
        <v>777</v>
      </c>
      <c r="E177" s="13" t="s">
        <v>778</v>
      </c>
      <c r="F177" s="14">
        <v>30060</v>
      </c>
      <c r="G177" s="13">
        <v>6380775</v>
      </c>
      <c r="H177" s="13" t="s">
        <v>779</v>
      </c>
      <c r="I177" s="13">
        <v>633</v>
      </c>
      <c r="K177" s="13">
        <v>1</v>
      </c>
      <c r="O177" s="13" t="s">
        <v>28</v>
      </c>
      <c r="Q177" s="13">
        <v>1</v>
      </c>
      <c r="T177" s="13" t="s">
        <v>2798</v>
      </c>
      <c r="U177" s="13" t="s">
        <v>28</v>
      </c>
      <c r="W177" s="13" t="s">
        <v>780</v>
      </c>
      <c r="X177" s="13" t="str">
        <f>_xlfn.XLOOKUP(Burndata[[#This Row],[STATE_FULL]],'[1]State Regions'!$A:$A,'[1]State Regions'!$B:$B)</f>
        <v>South</v>
      </c>
    </row>
    <row r="178" spans="1:24" hidden="1" x14ac:dyDescent="0.2">
      <c r="A178" s="13" t="s">
        <v>722</v>
      </c>
      <c r="B178" s="13" t="s">
        <v>723</v>
      </c>
      <c r="C178" s="13" t="s">
        <v>781</v>
      </c>
      <c r="D178" s="13" t="s">
        <v>782</v>
      </c>
      <c r="E178" s="13" t="s">
        <v>783</v>
      </c>
      <c r="F178" s="14">
        <v>30165</v>
      </c>
      <c r="G178" s="13">
        <v>6380950</v>
      </c>
      <c r="H178" s="13" t="s">
        <v>784</v>
      </c>
      <c r="I178" s="13">
        <v>304</v>
      </c>
      <c r="K178" s="13">
        <v>1</v>
      </c>
      <c r="O178" s="13" t="s">
        <v>39</v>
      </c>
      <c r="Q178" s="13">
        <v>1</v>
      </c>
      <c r="T178" s="13" t="s">
        <v>2798</v>
      </c>
      <c r="U178" s="13" t="s">
        <v>28</v>
      </c>
      <c r="W178" s="13" t="s">
        <v>785</v>
      </c>
      <c r="X178" s="13" t="str">
        <f>_xlfn.XLOOKUP(Burndata[[#This Row],[STATE_FULL]],'[1]State Regions'!$A:$A,'[1]State Regions'!$B:$B)</f>
        <v>South</v>
      </c>
    </row>
    <row r="179" spans="1:24" hidden="1" x14ac:dyDescent="0.2">
      <c r="A179" s="13" t="s">
        <v>722</v>
      </c>
      <c r="B179" s="13" t="s">
        <v>723</v>
      </c>
      <c r="C179" s="13" t="s">
        <v>738</v>
      </c>
      <c r="D179" s="13" t="s">
        <v>786</v>
      </c>
      <c r="E179" s="13" t="s">
        <v>787</v>
      </c>
      <c r="F179" s="14">
        <v>30076</v>
      </c>
      <c r="G179" s="13">
        <v>6380995</v>
      </c>
      <c r="H179" s="13" t="s">
        <v>788</v>
      </c>
      <c r="I179" s="13">
        <v>202</v>
      </c>
      <c r="K179" s="13">
        <v>1</v>
      </c>
      <c r="O179" s="13" t="s">
        <v>28</v>
      </c>
      <c r="Q179" s="13">
        <v>1</v>
      </c>
      <c r="T179" s="13" t="s">
        <v>2798</v>
      </c>
      <c r="U179" s="13" t="s">
        <v>28</v>
      </c>
      <c r="W179" s="13" t="s">
        <v>789</v>
      </c>
      <c r="X179" s="13" t="str">
        <f>_xlfn.XLOOKUP(Burndata[[#This Row],[STATE_FULL]],'[1]State Regions'!$A:$A,'[1]State Regions'!$B:$B)</f>
        <v>South</v>
      </c>
    </row>
    <row r="180" spans="1:24" hidden="1" x14ac:dyDescent="0.2">
      <c r="A180" s="13" t="s">
        <v>722</v>
      </c>
      <c r="B180" s="13" t="s">
        <v>723</v>
      </c>
      <c r="C180" s="13" t="s">
        <v>729</v>
      </c>
      <c r="D180" s="13" t="s">
        <v>790</v>
      </c>
      <c r="E180" s="13" t="s">
        <v>791</v>
      </c>
      <c r="F180" s="14">
        <v>31404</v>
      </c>
      <c r="G180" s="13">
        <v>6381027</v>
      </c>
      <c r="H180" s="13" t="s">
        <v>792</v>
      </c>
      <c r="I180" s="13">
        <v>612</v>
      </c>
      <c r="K180" s="13">
        <v>1</v>
      </c>
      <c r="O180" s="13" t="s">
        <v>39</v>
      </c>
      <c r="P180" s="13">
        <v>1</v>
      </c>
      <c r="T180" s="13" t="s">
        <v>2798</v>
      </c>
      <c r="U180" s="13" t="s">
        <v>28</v>
      </c>
      <c r="W180" s="13" t="s">
        <v>793</v>
      </c>
      <c r="X180" s="13" t="str">
        <f>_xlfn.XLOOKUP(Burndata[[#This Row],[STATE_FULL]],'[1]State Regions'!$A:$A,'[1]State Regions'!$B:$B)</f>
        <v>South</v>
      </c>
    </row>
    <row r="181" spans="1:24" hidden="1" x14ac:dyDescent="0.2">
      <c r="A181" s="13" t="s">
        <v>794</v>
      </c>
      <c r="B181" s="13" t="s">
        <v>795</v>
      </c>
      <c r="C181" s="13" t="s">
        <v>796</v>
      </c>
      <c r="D181" s="13" t="s">
        <v>797</v>
      </c>
      <c r="E181" s="13" t="s">
        <v>796</v>
      </c>
      <c r="F181" s="14">
        <v>96813</v>
      </c>
      <c r="G181" s="13">
        <v>6950380</v>
      </c>
      <c r="H181" s="13" t="s">
        <v>798</v>
      </c>
      <c r="I181" s="13">
        <v>637</v>
      </c>
      <c r="K181" s="13">
        <v>1</v>
      </c>
      <c r="O181" s="13" t="s">
        <v>28</v>
      </c>
      <c r="P181" s="13">
        <v>1</v>
      </c>
      <c r="T181" s="13" t="s">
        <v>2798</v>
      </c>
      <c r="U181" s="13" t="s">
        <v>28</v>
      </c>
      <c r="W181" s="13" t="s">
        <v>799</v>
      </c>
      <c r="X181" s="13" t="str">
        <f>_xlfn.XLOOKUP(Burndata[[#This Row],[STATE_FULL]],'[1]State Regions'!$A:$A,'[1]State Regions'!$B:$B)</f>
        <v>West</v>
      </c>
    </row>
    <row r="182" spans="1:24" hidden="1" x14ac:dyDescent="0.2">
      <c r="A182" s="13" t="s">
        <v>794</v>
      </c>
      <c r="B182" s="13" t="s">
        <v>795</v>
      </c>
      <c r="C182" s="13" t="s">
        <v>796</v>
      </c>
      <c r="D182" s="13" t="s">
        <v>800</v>
      </c>
      <c r="E182" s="13" t="s">
        <v>796</v>
      </c>
      <c r="F182" s="14">
        <v>96859</v>
      </c>
      <c r="G182" s="13">
        <v>6950410</v>
      </c>
      <c r="H182" s="13" t="s">
        <v>801</v>
      </c>
      <c r="I182" s="13">
        <v>450</v>
      </c>
      <c r="K182" s="13">
        <v>1</v>
      </c>
      <c r="O182" s="13" t="s">
        <v>28</v>
      </c>
      <c r="Q182" s="13">
        <v>1</v>
      </c>
      <c r="T182" s="13" t="s">
        <v>2798</v>
      </c>
      <c r="U182" s="13" t="s">
        <v>28</v>
      </c>
      <c r="W182" s="13" t="s">
        <v>802</v>
      </c>
      <c r="X182" s="13" t="str">
        <f>_xlfn.XLOOKUP(Burndata[[#This Row],[STATE_FULL]],'[1]State Regions'!$A:$A,'[1]State Regions'!$B:$B)</f>
        <v>West</v>
      </c>
    </row>
    <row r="183" spans="1:24" hidden="1" x14ac:dyDescent="0.2">
      <c r="A183" s="13" t="s">
        <v>794</v>
      </c>
      <c r="B183" s="13" t="s">
        <v>795</v>
      </c>
      <c r="C183" s="13" t="s">
        <v>796</v>
      </c>
      <c r="D183" s="13" t="s">
        <v>803</v>
      </c>
      <c r="E183" s="13" t="s">
        <v>796</v>
      </c>
      <c r="F183" s="14">
        <v>96813</v>
      </c>
      <c r="G183" s="13">
        <v>6950405</v>
      </c>
      <c r="H183" s="13" t="s">
        <v>804</v>
      </c>
      <c r="I183" s="13">
        <v>159</v>
      </c>
      <c r="J183" s="13">
        <v>7</v>
      </c>
      <c r="M183" s="13">
        <v>1</v>
      </c>
      <c r="N183" s="13">
        <v>1</v>
      </c>
      <c r="T183" s="13" t="s">
        <v>39</v>
      </c>
      <c r="V183" s="13" t="s">
        <v>39</v>
      </c>
      <c r="W183" s="13" t="s">
        <v>805</v>
      </c>
      <c r="X183" s="13" t="str">
        <f>_xlfn.XLOOKUP(Burndata[[#This Row],[STATE_FULL]],'[1]State Regions'!$A:$A,'[1]State Regions'!$B:$B)</f>
        <v>West</v>
      </c>
    </row>
    <row r="184" spans="1:24" hidden="1" x14ac:dyDescent="0.2">
      <c r="A184" s="13" t="s">
        <v>806</v>
      </c>
      <c r="B184" s="13" t="s">
        <v>807</v>
      </c>
      <c r="C184" s="13" t="s">
        <v>808</v>
      </c>
      <c r="D184" s="13" t="s">
        <v>809</v>
      </c>
      <c r="E184" s="13" t="s">
        <v>810</v>
      </c>
      <c r="F184" s="14">
        <v>83706</v>
      </c>
      <c r="G184" s="13">
        <v>6820040</v>
      </c>
      <c r="H184" s="13" t="s">
        <v>811</v>
      </c>
      <c r="I184" s="13">
        <v>387</v>
      </c>
      <c r="K184" s="13">
        <v>1</v>
      </c>
      <c r="O184" s="13" t="s">
        <v>28</v>
      </c>
      <c r="Q184" s="13">
        <v>1</v>
      </c>
      <c r="T184" s="13" t="s">
        <v>2798</v>
      </c>
      <c r="U184" s="13" t="s">
        <v>28</v>
      </c>
      <c r="W184" s="13" t="s">
        <v>812</v>
      </c>
      <c r="X184" s="13" t="str">
        <f>_xlfn.XLOOKUP(Burndata[[#This Row],[STATE_FULL]],'[1]State Regions'!$A:$A,'[1]State Regions'!$B:$B)</f>
        <v>West</v>
      </c>
    </row>
    <row r="185" spans="1:24" hidden="1" x14ac:dyDescent="0.2">
      <c r="A185" s="13" t="s">
        <v>806</v>
      </c>
      <c r="B185" s="13" t="s">
        <v>807</v>
      </c>
      <c r="C185" s="13" t="s">
        <v>813</v>
      </c>
      <c r="D185" s="13" t="s">
        <v>814</v>
      </c>
      <c r="E185" s="13" t="s">
        <v>815</v>
      </c>
      <c r="F185" s="14">
        <v>83201</v>
      </c>
      <c r="G185" s="13">
        <v>6820005</v>
      </c>
      <c r="H185" s="13" t="s">
        <v>816</v>
      </c>
      <c r="I185" s="13">
        <v>187</v>
      </c>
      <c r="K185" s="13">
        <v>1</v>
      </c>
      <c r="O185" s="13" t="s">
        <v>28</v>
      </c>
      <c r="Q185" s="13">
        <v>1</v>
      </c>
      <c r="T185" s="13" t="s">
        <v>2798</v>
      </c>
      <c r="U185" s="13" t="s">
        <v>28</v>
      </c>
      <c r="W185" s="13" t="s">
        <v>817</v>
      </c>
      <c r="X185" s="13" t="str">
        <f>_xlfn.XLOOKUP(Burndata[[#This Row],[STATE_FULL]],'[1]State Regions'!$A:$A,'[1]State Regions'!$B:$B)</f>
        <v>West</v>
      </c>
    </row>
    <row r="186" spans="1:24" hidden="1" x14ac:dyDescent="0.2">
      <c r="A186" s="13" t="s">
        <v>806</v>
      </c>
      <c r="B186" s="13" t="s">
        <v>807</v>
      </c>
      <c r="C186" s="13" t="s">
        <v>818</v>
      </c>
      <c r="D186" s="13" t="s">
        <v>819</v>
      </c>
      <c r="E186" s="13" t="s">
        <v>818</v>
      </c>
      <c r="F186" s="14">
        <v>83404</v>
      </c>
      <c r="G186" s="13">
        <v>6820165</v>
      </c>
      <c r="H186" s="13" t="s">
        <v>820</v>
      </c>
      <c r="I186" s="13">
        <v>318</v>
      </c>
      <c r="J186" s="13">
        <v>15</v>
      </c>
      <c r="K186" s="13">
        <v>1</v>
      </c>
      <c r="M186" s="13">
        <v>1</v>
      </c>
      <c r="N186" s="13">
        <v>1</v>
      </c>
      <c r="O186" s="13" t="s">
        <v>28</v>
      </c>
      <c r="Q186" s="13">
        <v>1</v>
      </c>
      <c r="T186" s="13" t="s">
        <v>39</v>
      </c>
      <c r="U186" s="13" t="s">
        <v>28</v>
      </c>
      <c r="V186" s="13" t="s">
        <v>39</v>
      </c>
      <c r="W186" s="13" t="s">
        <v>821</v>
      </c>
      <c r="X186" s="13" t="str">
        <f>_xlfn.XLOOKUP(Burndata[[#This Row],[STATE_FULL]],'[1]State Regions'!$A:$A,'[1]State Regions'!$B:$B)</f>
        <v>West</v>
      </c>
    </row>
    <row r="187" spans="1:24" hidden="1" x14ac:dyDescent="0.2">
      <c r="A187" s="13" t="s">
        <v>806</v>
      </c>
      <c r="B187" s="13" t="s">
        <v>807</v>
      </c>
      <c r="C187" s="13" t="s">
        <v>808</v>
      </c>
      <c r="D187" s="13" t="s">
        <v>822</v>
      </c>
      <c r="E187" s="13" t="s">
        <v>810</v>
      </c>
      <c r="F187" s="14">
        <v>83712</v>
      </c>
      <c r="G187" s="13">
        <v>6820084</v>
      </c>
      <c r="H187" s="13" t="s">
        <v>823</v>
      </c>
      <c r="I187" s="13">
        <v>579</v>
      </c>
      <c r="L187" s="13">
        <v>1</v>
      </c>
      <c r="O187" s="13" t="s">
        <v>28</v>
      </c>
      <c r="S187" s="13">
        <v>1</v>
      </c>
      <c r="T187" s="13" t="s">
        <v>2798</v>
      </c>
      <c r="U187" s="13" t="s">
        <v>28</v>
      </c>
      <c r="W187" s="13" t="s">
        <v>824</v>
      </c>
      <c r="X187" s="13" t="str">
        <f>_xlfn.XLOOKUP(Burndata[[#This Row],[STATE_FULL]],'[1]State Regions'!$A:$A,'[1]State Regions'!$B:$B)</f>
        <v>West</v>
      </c>
    </row>
    <row r="188" spans="1:24" hidden="1" x14ac:dyDescent="0.2">
      <c r="A188" s="13" t="s">
        <v>825</v>
      </c>
      <c r="B188" s="13" t="s">
        <v>826</v>
      </c>
      <c r="C188" s="13" t="s">
        <v>403</v>
      </c>
      <c r="D188" s="13" t="s">
        <v>827</v>
      </c>
      <c r="E188" s="13" t="s">
        <v>828</v>
      </c>
      <c r="F188" s="14">
        <v>62301</v>
      </c>
      <c r="G188" s="13">
        <v>6432710</v>
      </c>
      <c r="H188" s="13" t="s">
        <v>829</v>
      </c>
      <c r="I188" s="13">
        <v>327</v>
      </c>
      <c r="K188" s="13">
        <v>1</v>
      </c>
      <c r="O188" s="13" t="s">
        <v>39</v>
      </c>
      <c r="Q188" s="13">
        <v>1</v>
      </c>
      <c r="T188" s="13" t="s">
        <v>2798</v>
      </c>
      <c r="U188" s="13" t="s">
        <v>28</v>
      </c>
      <c r="W188" s="13" t="s">
        <v>830</v>
      </c>
      <c r="X188" s="13" t="str">
        <f>_xlfn.XLOOKUP(Burndata[[#This Row],[STATE_FULL]],'[1]State Regions'!$A:$A,'[1]State Regions'!$B:$B)</f>
        <v>Midwest</v>
      </c>
    </row>
    <row r="189" spans="1:24" hidden="1" x14ac:dyDescent="0.2">
      <c r="A189" s="13" t="s">
        <v>825</v>
      </c>
      <c r="B189" s="13" t="s">
        <v>826</v>
      </c>
      <c r="C189" s="13" t="s">
        <v>831</v>
      </c>
      <c r="D189" s="13" t="s">
        <v>832</v>
      </c>
      <c r="E189" s="13" t="s">
        <v>833</v>
      </c>
      <c r="F189" s="14">
        <v>61801</v>
      </c>
      <c r="G189" s="13">
        <v>6433070</v>
      </c>
      <c r="H189" s="13" t="s">
        <v>834</v>
      </c>
      <c r="I189" s="13">
        <v>433</v>
      </c>
      <c r="K189" s="13">
        <v>1</v>
      </c>
      <c r="O189" s="13" t="s">
        <v>39</v>
      </c>
      <c r="P189" s="13">
        <v>1</v>
      </c>
      <c r="T189" s="13" t="s">
        <v>2798</v>
      </c>
      <c r="U189" s="13" t="s">
        <v>28</v>
      </c>
      <c r="W189" s="13" t="s">
        <v>835</v>
      </c>
      <c r="X189" s="13" t="str">
        <f>_xlfn.XLOOKUP(Burndata[[#This Row],[STATE_FULL]],'[1]State Regions'!$A:$A,'[1]State Regions'!$B:$B)</f>
        <v>Midwest</v>
      </c>
    </row>
    <row r="190" spans="1:24" hidden="1" x14ac:dyDescent="0.2">
      <c r="A190" s="13" t="s">
        <v>825</v>
      </c>
      <c r="B190" s="13" t="s">
        <v>826</v>
      </c>
      <c r="C190" s="13" t="s">
        <v>836</v>
      </c>
      <c r="D190" s="13" t="s">
        <v>837</v>
      </c>
      <c r="E190" s="13" t="s">
        <v>838</v>
      </c>
      <c r="F190" s="14">
        <v>60153</v>
      </c>
      <c r="G190" s="13">
        <v>6430841</v>
      </c>
      <c r="H190" s="13" t="s">
        <v>839</v>
      </c>
      <c r="I190" s="13">
        <v>547</v>
      </c>
      <c r="J190" s="13">
        <v>21</v>
      </c>
      <c r="K190" s="13">
        <v>1</v>
      </c>
      <c r="M190" s="13">
        <v>1</v>
      </c>
      <c r="N190" s="13">
        <v>1</v>
      </c>
      <c r="O190" s="13" t="s">
        <v>28</v>
      </c>
      <c r="P190" s="13">
        <v>1</v>
      </c>
      <c r="T190" s="13" t="s">
        <v>28</v>
      </c>
      <c r="U190" s="13" t="s">
        <v>28</v>
      </c>
      <c r="V190" s="13" t="s">
        <v>39</v>
      </c>
      <c r="W190" s="13" t="s">
        <v>840</v>
      </c>
      <c r="X190" s="13" t="str">
        <f>_xlfn.XLOOKUP(Burndata[[#This Row],[STATE_FULL]],'[1]State Regions'!$A:$A,'[1]State Regions'!$B:$B)</f>
        <v>Midwest</v>
      </c>
    </row>
    <row r="191" spans="1:24" hidden="1" x14ac:dyDescent="0.2">
      <c r="A191" s="13" t="s">
        <v>825</v>
      </c>
      <c r="B191" s="13" t="s">
        <v>826</v>
      </c>
      <c r="C191" s="13" t="s">
        <v>836</v>
      </c>
      <c r="D191" s="13" t="s">
        <v>841</v>
      </c>
      <c r="E191" s="13" t="s">
        <v>842</v>
      </c>
      <c r="F191" s="14">
        <v>60453</v>
      </c>
      <c r="G191" s="13">
        <v>6432413</v>
      </c>
      <c r="H191" s="13" t="s">
        <v>843</v>
      </c>
      <c r="I191" s="13">
        <v>788</v>
      </c>
      <c r="K191" s="13">
        <v>1</v>
      </c>
      <c r="O191" s="13" t="s">
        <v>39</v>
      </c>
      <c r="P191" s="13">
        <v>1</v>
      </c>
      <c r="T191" s="13" t="s">
        <v>2798</v>
      </c>
      <c r="U191" s="13" t="s">
        <v>28</v>
      </c>
      <c r="W191" s="13" t="s">
        <v>844</v>
      </c>
      <c r="X191" s="13" t="str">
        <f>_xlfn.XLOOKUP(Burndata[[#This Row],[STATE_FULL]],'[1]State Regions'!$A:$A,'[1]State Regions'!$B:$B)</f>
        <v>Midwest</v>
      </c>
    </row>
    <row r="192" spans="1:24" hidden="1" x14ac:dyDescent="0.2">
      <c r="A192" s="13" t="s">
        <v>825</v>
      </c>
      <c r="B192" s="13" t="s">
        <v>826</v>
      </c>
      <c r="C192" s="13" t="s">
        <v>836</v>
      </c>
      <c r="D192" s="13" t="s">
        <v>845</v>
      </c>
      <c r="E192" s="13" t="s">
        <v>846</v>
      </c>
      <c r="F192" s="14">
        <v>60525</v>
      </c>
      <c r="G192" s="13">
        <v>6432055</v>
      </c>
      <c r="H192" s="13" t="s">
        <v>847</v>
      </c>
      <c r="I192" s="13">
        <v>196</v>
      </c>
      <c r="K192" s="13">
        <v>1</v>
      </c>
      <c r="O192" s="13" t="s">
        <v>39</v>
      </c>
      <c r="Q192" s="13">
        <v>1</v>
      </c>
      <c r="T192" s="13" t="s">
        <v>2798</v>
      </c>
      <c r="U192" s="13" t="s">
        <v>28</v>
      </c>
      <c r="W192" s="13" t="s">
        <v>848</v>
      </c>
      <c r="X192" s="13" t="str">
        <f>_xlfn.XLOOKUP(Burndata[[#This Row],[STATE_FULL]],'[1]State Regions'!$A:$A,'[1]State Regions'!$B:$B)</f>
        <v>Midwest</v>
      </c>
    </row>
    <row r="193" spans="1:24" hidden="1" x14ac:dyDescent="0.2">
      <c r="A193" s="13" t="s">
        <v>825</v>
      </c>
      <c r="B193" s="13" t="s">
        <v>826</v>
      </c>
      <c r="C193" s="13" t="s">
        <v>836</v>
      </c>
      <c r="D193" s="13" t="s">
        <v>849</v>
      </c>
      <c r="E193" s="13" t="s">
        <v>850</v>
      </c>
      <c r="F193" s="14">
        <v>60160</v>
      </c>
      <c r="G193" s="13">
        <v>6432435</v>
      </c>
      <c r="H193" s="13" t="s">
        <v>851</v>
      </c>
      <c r="I193" s="13">
        <v>247</v>
      </c>
      <c r="K193" s="13">
        <v>1</v>
      </c>
      <c r="O193" s="13" t="s">
        <v>39</v>
      </c>
      <c r="Q193" s="13">
        <v>1</v>
      </c>
      <c r="T193" s="13" t="s">
        <v>2798</v>
      </c>
      <c r="U193" s="13" t="s">
        <v>28</v>
      </c>
      <c r="W193" s="13" t="s">
        <v>852</v>
      </c>
      <c r="X193" s="13" t="str">
        <f>_xlfn.XLOOKUP(Burndata[[#This Row],[STATE_FULL]],'[1]State Regions'!$A:$A,'[1]State Regions'!$B:$B)</f>
        <v>Midwest</v>
      </c>
    </row>
    <row r="194" spans="1:24" hidden="1" x14ac:dyDescent="0.2">
      <c r="A194" s="13" t="s">
        <v>825</v>
      </c>
      <c r="B194" s="13" t="s">
        <v>826</v>
      </c>
      <c r="C194" s="13" t="s">
        <v>836</v>
      </c>
      <c r="D194" s="13" t="s">
        <v>853</v>
      </c>
      <c r="E194" s="13" t="s">
        <v>854</v>
      </c>
      <c r="F194" s="14">
        <v>60402</v>
      </c>
      <c r="G194" s="13">
        <v>6430240</v>
      </c>
      <c r="H194" s="13" t="s">
        <v>855</v>
      </c>
      <c r="I194" s="13">
        <v>374</v>
      </c>
      <c r="K194" s="13">
        <v>1</v>
      </c>
      <c r="O194" s="13" t="s">
        <v>39</v>
      </c>
      <c r="Q194" s="13">
        <v>1</v>
      </c>
      <c r="T194" s="13" t="s">
        <v>2798</v>
      </c>
      <c r="U194" s="13" t="s">
        <v>28</v>
      </c>
      <c r="W194" s="13" t="s">
        <v>856</v>
      </c>
      <c r="X194" s="13" t="str">
        <f>_xlfn.XLOOKUP(Burndata[[#This Row],[STATE_FULL]],'[1]State Regions'!$A:$A,'[1]State Regions'!$B:$B)</f>
        <v>Midwest</v>
      </c>
    </row>
    <row r="195" spans="1:24" hidden="1" x14ac:dyDescent="0.2">
      <c r="A195" s="13" t="s">
        <v>825</v>
      </c>
      <c r="B195" s="13" t="s">
        <v>826</v>
      </c>
      <c r="C195" s="13" t="s">
        <v>836</v>
      </c>
      <c r="D195" s="13" t="s">
        <v>857</v>
      </c>
      <c r="E195" s="13" t="s">
        <v>858</v>
      </c>
      <c r="F195" s="14">
        <v>60068</v>
      </c>
      <c r="G195" s="13">
        <v>6430405</v>
      </c>
      <c r="H195" s="13" t="s">
        <v>859</v>
      </c>
      <c r="I195" s="13">
        <v>638</v>
      </c>
      <c r="K195" s="13">
        <v>1</v>
      </c>
      <c r="O195" s="13" t="s">
        <v>39</v>
      </c>
      <c r="P195" s="13">
        <v>1</v>
      </c>
      <c r="T195" s="13" t="s">
        <v>2798</v>
      </c>
      <c r="U195" s="13" t="s">
        <v>28</v>
      </c>
      <c r="W195" s="13" t="s">
        <v>860</v>
      </c>
      <c r="X195" s="13" t="str">
        <f>_xlfn.XLOOKUP(Burndata[[#This Row],[STATE_FULL]],'[1]State Regions'!$A:$A,'[1]State Regions'!$B:$B)</f>
        <v>Midwest</v>
      </c>
    </row>
    <row r="196" spans="1:24" hidden="1" x14ac:dyDescent="0.2">
      <c r="A196" s="13" t="s">
        <v>825</v>
      </c>
      <c r="B196" s="13" t="s">
        <v>826</v>
      </c>
      <c r="C196" s="13" t="s">
        <v>836</v>
      </c>
      <c r="D196" s="13" t="s">
        <v>861</v>
      </c>
      <c r="E196" s="13" t="s">
        <v>862</v>
      </c>
      <c r="F196" s="14">
        <v>60007</v>
      </c>
      <c r="G196" s="13">
        <v>6431613</v>
      </c>
      <c r="H196" s="13" t="s">
        <v>863</v>
      </c>
      <c r="I196" s="13">
        <v>376</v>
      </c>
      <c r="K196" s="13">
        <v>1</v>
      </c>
      <c r="O196" s="13" t="s">
        <v>39</v>
      </c>
      <c r="Q196" s="13">
        <v>1</v>
      </c>
      <c r="T196" s="13" t="s">
        <v>2798</v>
      </c>
      <c r="U196" s="13" t="s">
        <v>28</v>
      </c>
      <c r="W196" s="13" t="s">
        <v>864</v>
      </c>
      <c r="X196" s="13" t="str">
        <f>_xlfn.XLOOKUP(Burndata[[#This Row],[STATE_FULL]],'[1]State Regions'!$A:$A,'[1]State Regions'!$B:$B)</f>
        <v>Midwest</v>
      </c>
    </row>
    <row r="197" spans="1:24" hidden="1" x14ac:dyDescent="0.2">
      <c r="A197" s="13" t="s">
        <v>825</v>
      </c>
      <c r="B197" s="13" t="s">
        <v>826</v>
      </c>
      <c r="C197" s="13" t="s">
        <v>836</v>
      </c>
      <c r="D197" s="13" t="s">
        <v>865</v>
      </c>
      <c r="E197" s="13" t="s">
        <v>866</v>
      </c>
      <c r="F197" s="14">
        <v>60005</v>
      </c>
      <c r="G197" s="13">
        <v>6432485</v>
      </c>
      <c r="H197" s="13" t="s">
        <v>867</v>
      </c>
      <c r="I197" s="13">
        <v>509</v>
      </c>
      <c r="K197" s="13">
        <v>1</v>
      </c>
      <c r="O197" s="13" t="s">
        <v>39</v>
      </c>
      <c r="Q197" s="13">
        <v>1</v>
      </c>
      <c r="T197" s="13" t="s">
        <v>2798</v>
      </c>
      <c r="U197" s="13" t="s">
        <v>28</v>
      </c>
      <c r="W197" s="13" t="s">
        <v>868</v>
      </c>
      <c r="X197" s="13" t="str">
        <f>_xlfn.XLOOKUP(Burndata[[#This Row],[STATE_FULL]],'[1]State Regions'!$A:$A,'[1]State Regions'!$B:$B)</f>
        <v>Midwest</v>
      </c>
    </row>
    <row r="198" spans="1:24" hidden="1" x14ac:dyDescent="0.2">
      <c r="A198" s="13" t="s">
        <v>825</v>
      </c>
      <c r="B198" s="13" t="s">
        <v>826</v>
      </c>
      <c r="C198" s="13" t="s">
        <v>836</v>
      </c>
      <c r="D198" s="13" t="s">
        <v>869</v>
      </c>
      <c r="E198" s="13" t="s">
        <v>870</v>
      </c>
      <c r="F198" s="14">
        <v>60169</v>
      </c>
      <c r="G198" s="13">
        <v>6431926</v>
      </c>
      <c r="H198" s="13" t="s">
        <v>871</v>
      </c>
      <c r="I198" s="13">
        <v>318</v>
      </c>
      <c r="K198" s="13">
        <v>1</v>
      </c>
      <c r="O198" s="13" t="s">
        <v>39</v>
      </c>
      <c r="Q198" s="13">
        <v>1</v>
      </c>
      <c r="T198" s="13" t="s">
        <v>2798</v>
      </c>
      <c r="U198" s="13" t="s">
        <v>28</v>
      </c>
      <c r="W198" s="13" t="s">
        <v>872</v>
      </c>
      <c r="X198" s="13" t="str">
        <f>_xlfn.XLOOKUP(Burndata[[#This Row],[STATE_FULL]],'[1]State Regions'!$A:$A,'[1]State Regions'!$B:$B)</f>
        <v>Midwest</v>
      </c>
    </row>
    <row r="199" spans="1:24" hidden="1" x14ac:dyDescent="0.2">
      <c r="A199" s="13" t="s">
        <v>825</v>
      </c>
      <c r="B199" s="13" t="s">
        <v>826</v>
      </c>
      <c r="C199" s="13" t="s">
        <v>836</v>
      </c>
      <c r="D199" s="13" t="s">
        <v>873</v>
      </c>
      <c r="E199" s="13" t="s">
        <v>874</v>
      </c>
      <c r="F199" s="14">
        <v>60201</v>
      </c>
      <c r="G199" s="13">
        <v>6431660</v>
      </c>
      <c r="H199" s="13" t="s">
        <v>875</v>
      </c>
      <c r="I199" s="13">
        <v>374</v>
      </c>
      <c r="K199" s="13">
        <v>1</v>
      </c>
      <c r="O199" s="13" t="s">
        <v>39</v>
      </c>
      <c r="P199" s="13">
        <v>1</v>
      </c>
      <c r="T199" s="13" t="s">
        <v>2798</v>
      </c>
      <c r="U199" s="13" t="s">
        <v>28</v>
      </c>
      <c r="W199" s="13" t="s">
        <v>876</v>
      </c>
      <c r="X199" s="13" t="str">
        <f>_xlfn.XLOOKUP(Burndata[[#This Row],[STATE_FULL]],'[1]State Regions'!$A:$A,'[1]State Regions'!$B:$B)</f>
        <v>Midwest</v>
      </c>
    </row>
    <row r="200" spans="1:24" hidden="1" x14ac:dyDescent="0.2">
      <c r="A200" s="13" t="s">
        <v>825</v>
      </c>
      <c r="B200" s="13" t="s">
        <v>826</v>
      </c>
      <c r="C200" s="13" t="s">
        <v>836</v>
      </c>
      <c r="D200" s="13" t="s">
        <v>877</v>
      </c>
      <c r="E200" s="13" t="s">
        <v>878</v>
      </c>
      <c r="F200" s="14">
        <v>60025</v>
      </c>
      <c r="G200" s="13">
        <v>6431665</v>
      </c>
      <c r="H200" s="13" t="s">
        <v>879</v>
      </c>
      <c r="I200" s="13">
        <v>173</v>
      </c>
      <c r="K200" s="13">
        <v>1</v>
      </c>
      <c r="O200" s="13" t="s">
        <v>39</v>
      </c>
      <c r="Q200" s="13">
        <v>1</v>
      </c>
      <c r="T200" s="13" t="s">
        <v>2798</v>
      </c>
      <c r="U200" s="13" t="s">
        <v>28</v>
      </c>
      <c r="W200" s="13" t="s">
        <v>880</v>
      </c>
      <c r="X200" s="13" t="str">
        <f>_xlfn.XLOOKUP(Burndata[[#This Row],[STATE_FULL]],'[1]State Regions'!$A:$A,'[1]State Regions'!$B:$B)</f>
        <v>Midwest</v>
      </c>
    </row>
    <row r="201" spans="1:24" hidden="1" x14ac:dyDescent="0.2">
      <c r="A201" s="13" t="s">
        <v>825</v>
      </c>
      <c r="B201" s="13" t="s">
        <v>826</v>
      </c>
      <c r="C201" s="13" t="s">
        <v>836</v>
      </c>
      <c r="D201" s="13" t="s">
        <v>881</v>
      </c>
      <c r="E201" s="13" t="s">
        <v>874</v>
      </c>
      <c r="F201" s="14">
        <v>60202</v>
      </c>
      <c r="G201" s="13">
        <v>6431670</v>
      </c>
      <c r="H201" s="13" t="s">
        <v>882</v>
      </c>
      <c r="I201" s="13">
        <v>197</v>
      </c>
      <c r="K201" s="13">
        <v>1</v>
      </c>
      <c r="O201" s="13" t="s">
        <v>39</v>
      </c>
      <c r="P201" s="13">
        <v>1</v>
      </c>
      <c r="T201" s="13" t="s">
        <v>2798</v>
      </c>
      <c r="U201" s="13" t="s">
        <v>28</v>
      </c>
      <c r="W201" s="13" t="s">
        <v>883</v>
      </c>
      <c r="X201" s="13" t="str">
        <f>_xlfn.XLOOKUP(Burndata[[#This Row],[STATE_FULL]],'[1]State Regions'!$A:$A,'[1]State Regions'!$B:$B)</f>
        <v>Midwest</v>
      </c>
    </row>
    <row r="202" spans="1:24" hidden="1" x14ac:dyDescent="0.2">
      <c r="A202" s="13" t="s">
        <v>825</v>
      </c>
      <c r="B202" s="13" t="s">
        <v>826</v>
      </c>
      <c r="C202" s="13" t="s">
        <v>836</v>
      </c>
      <c r="D202" s="13" t="s">
        <v>884</v>
      </c>
      <c r="E202" s="13" t="s">
        <v>885</v>
      </c>
      <c r="F202" s="14">
        <v>60657</v>
      </c>
      <c r="G202" s="13">
        <v>6430024</v>
      </c>
      <c r="H202" s="13" t="s">
        <v>886</v>
      </c>
      <c r="I202" s="13">
        <v>397</v>
      </c>
      <c r="K202" s="13">
        <v>1</v>
      </c>
      <c r="O202" s="13" t="s">
        <v>39</v>
      </c>
      <c r="P202" s="13">
        <v>1</v>
      </c>
      <c r="T202" s="13" t="s">
        <v>2798</v>
      </c>
      <c r="U202" s="13" t="s">
        <v>28</v>
      </c>
      <c r="W202" s="13" t="s">
        <v>887</v>
      </c>
      <c r="X202" s="13" t="str">
        <f>_xlfn.XLOOKUP(Burndata[[#This Row],[STATE_FULL]],'[1]State Regions'!$A:$A,'[1]State Regions'!$B:$B)</f>
        <v>Midwest</v>
      </c>
    </row>
    <row r="203" spans="1:24" hidden="1" x14ac:dyDescent="0.2">
      <c r="A203" s="13" t="s">
        <v>825</v>
      </c>
      <c r="B203" s="13" t="s">
        <v>826</v>
      </c>
      <c r="C203" s="13" t="s">
        <v>836</v>
      </c>
      <c r="D203" s="13" t="s">
        <v>888</v>
      </c>
      <c r="E203" s="13" t="s">
        <v>885</v>
      </c>
      <c r="F203" s="14">
        <v>60614</v>
      </c>
      <c r="G203" s="13">
        <v>6430560</v>
      </c>
      <c r="H203" s="13" t="s">
        <v>889</v>
      </c>
      <c r="I203" s="13">
        <v>364</v>
      </c>
      <c r="L203" s="13">
        <v>1</v>
      </c>
      <c r="O203" s="13" t="s">
        <v>39</v>
      </c>
      <c r="R203" s="13">
        <v>1</v>
      </c>
      <c r="T203" s="13" t="s">
        <v>2798</v>
      </c>
      <c r="U203" s="13" t="s">
        <v>28</v>
      </c>
      <c r="W203" s="13" t="s">
        <v>890</v>
      </c>
      <c r="X203" s="13" t="str">
        <f>_xlfn.XLOOKUP(Burndata[[#This Row],[STATE_FULL]],'[1]State Regions'!$A:$A,'[1]State Regions'!$B:$B)</f>
        <v>Midwest</v>
      </c>
    </row>
    <row r="204" spans="1:24" hidden="1" x14ac:dyDescent="0.2">
      <c r="A204" s="13" t="s">
        <v>825</v>
      </c>
      <c r="B204" s="13" t="s">
        <v>826</v>
      </c>
      <c r="C204" s="13" t="s">
        <v>836</v>
      </c>
      <c r="D204" s="13" t="s">
        <v>891</v>
      </c>
      <c r="E204" s="13" t="s">
        <v>885</v>
      </c>
      <c r="F204" s="14">
        <v>60612</v>
      </c>
      <c r="G204" s="13">
        <v>6430600</v>
      </c>
      <c r="H204" s="13" t="s">
        <v>892</v>
      </c>
      <c r="I204" s="13">
        <v>450</v>
      </c>
      <c r="J204" s="13">
        <v>26</v>
      </c>
      <c r="K204" s="13">
        <v>1</v>
      </c>
      <c r="L204" s="13">
        <v>1</v>
      </c>
      <c r="M204" s="13">
        <v>1</v>
      </c>
      <c r="N204" s="13">
        <v>1</v>
      </c>
      <c r="O204" s="13" t="s">
        <v>39</v>
      </c>
      <c r="P204" s="13">
        <v>1</v>
      </c>
      <c r="R204" s="13">
        <v>1</v>
      </c>
      <c r="T204" s="13" t="s">
        <v>28</v>
      </c>
      <c r="U204" s="13" t="s">
        <v>28</v>
      </c>
      <c r="V204" s="13" t="s">
        <v>39</v>
      </c>
      <c r="W204" s="13" t="s">
        <v>893</v>
      </c>
      <c r="X204" s="13" t="str">
        <f>_xlfn.XLOOKUP(Burndata[[#This Row],[STATE_FULL]],'[1]State Regions'!$A:$A,'[1]State Regions'!$B:$B)</f>
        <v>Midwest</v>
      </c>
    </row>
    <row r="205" spans="1:24" hidden="1" x14ac:dyDescent="0.2">
      <c r="A205" s="13" t="s">
        <v>825</v>
      </c>
      <c r="B205" s="13" t="s">
        <v>826</v>
      </c>
      <c r="C205" s="13" t="s">
        <v>836</v>
      </c>
      <c r="D205" s="13" t="s">
        <v>894</v>
      </c>
      <c r="E205" s="13" t="s">
        <v>885</v>
      </c>
      <c r="F205" s="14">
        <v>60608</v>
      </c>
      <c r="G205" s="13">
        <v>6430930</v>
      </c>
      <c r="H205" s="13" t="s">
        <v>895</v>
      </c>
      <c r="I205" s="13">
        <v>228</v>
      </c>
      <c r="K205" s="13">
        <v>1</v>
      </c>
      <c r="O205" s="13" t="s">
        <v>39</v>
      </c>
      <c r="P205" s="13">
        <v>1</v>
      </c>
      <c r="T205" s="13" t="s">
        <v>2798</v>
      </c>
      <c r="U205" s="13" t="s">
        <v>28</v>
      </c>
      <c r="W205" s="13" t="s">
        <v>896</v>
      </c>
      <c r="X205" s="13" t="str">
        <f>_xlfn.XLOOKUP(Burndata[[#This Row],[STATE_FULL]],'[1]State Regions'!$A:$A,'[1]State Regions'!$B:$B)</f>
        <v>Midwest</v>
      </c>
    </row>
    <row r="206" spans="1:24" hidden="1" x14ac:dyDescent="0.2">
      <c r="A206" s="13" t="s">
        <v>825</v>
      </c>
      <c r="B206" s="13" t="s">
        <v>826</v>
      </c>
      <c r="C206" s="13" t="s">
        <v>836</v>
      </c>
      <c r="D206" s="13" t="s">
        <v>897</v>
      </c>
      <c r="E206" s="13" t="s">
        <v>885</v>
      </c>
      <c r="F206" s="14">
        <v>60611</v>
      </c>
      <c r="G206" s="13">
        <v>6430545</v>
      </c>
      <c r="H206" s="13" t="s">
        <v>898</v>
      </c>
      <c r="I206" s="13">
        <v>894</v>
      </c>
      <c r="K206" s="13">
        <v>1</v>
      </c>
      <c r="O206" s="13" t="s">
        <v>39</v>
      </c>
      <c r="P206" s="13">
        <v>1</v>
      </c>
      <c r="T206" s="13" t="s">
        <v>2798</v>
      </c>
      <c r="U206" s="13" t="s">
        <v>28</v>
      </c>
      <c r="W206" s="13" t="s">
        <v>899</v>
      </c>
      <c r="X206" s="13" t="str">
        <f>_xlfn.XLOOKUP(Burndata[[#This Row],[STATE_FULL]],'[1]State Regions'!$A:$A,'[1]State Regions'!$B:$B)</f>
        <v>Midwest</v>
      </c>
    </row>
    <row r="207" spans="1:24" hidden="1" x14ac:dyDescent="0.2">
      <c r="A207" s="13" t="s">
        <v>825</v>
      </c>
      <c r="B207" s="13" t="s">
        <v>826</v>
      </c>
      <c r="C207" s="13" t="s">
        <v>836</v>
      </c>
      <c r="D207" s="13" t="s">
        <v>900</v>
      </c>
      <c r="E207" s="13" t="s">
        <v>885</v>
      </c>
      <c r="F207" s="14">
        <v>60637</v>
      </c>
      <c r="G207" s="13">
        <v>6431210</v>
      </c>
      <c r="H207" s="13" t="s">
        <v>901</v>
      </c>
      <c r="I207" s="13">
        <v>811</v>
      </c>
      <c r="J207" s="13">
        <v>14</v>
      </c>
      <c r="K207" s="13">
        <v>1</v>
      </c>
      <c r="L207" s="13">
        <v>1</v>
      </c>
      <c r="M207" s="13">
        <v>1</v>
      </c>
      <c r="N207" s="13">
        <v>1</v>
      </c>
      <c r="O207" s="13" t="s">
        <v>39</v>
      </c>
      <c r="P207" s="13">
        <v>1</v>
      </c>
      <c r="R207" s="13">
        <v>1</v>
      </c>
      <c r="T207" s="13" t="s">
        <v>28</v>
      </c>
      <c r="U207" s="13" t="s">
        <v>28</v>
      </c>
      <c r="V207" s="13" t="s">
        <v>39</v>
      </c>
      <c r="W207" s="13" t="s">
        <v>902</v>
      </c>
      <c r="X207" s="13" t="str">
        <f>_xlfn.XLOOKUP(Burndata[[#This Row],[STATE_FULL]],'[1]State Regions'!$A:$A,'[1]State Regions'!$B:$B)</f>
        <v>Midwest</v>
      </c>
    </row>
    <row r="208" spans="1:24" hidden="1" x14ac:dyDescent="0.2">
      <c r="A208" s="13" t="s">
        <v>825</v>
      </c>
      <c r="B208" s="13" t="s">
        <v>826</v>
      </c>
      <c r="C208" s="13" t="s">
        <v>903</v>
      </c>
      <c r="D208" s="13" t="s">
        <v>904</v>
      </c>
      <c r="E208" s="13" t="s">
        <v>905</v>
      </c>
      <c r="F208" s="14">
        <v>60139</v>
      </c>
      <c r="G208" s="13">
        <v>6431790</v>
      </c>
      <c r="H208" s="13" t="s">
        <v>906</v>
      </c>
      <c r="I208" s="13">
        <v>143</v>
      </c>
      <c r="K208" s="13">
        <v>1</v>
      </c>
      <c r="O208" s="13" t="s">
        <v>39</v>
      </c>
      <c r="Q208" s="13">
        <v>1</v>
      </c>
      <c r="T208" s="13" t="s">
        <v>2798</v>
      </c>
      <c r="U208" s="13" t="s">
        <v>28</v>
      </c>
      <c r="W208" s="13" t="s">
        <v>907</v>
      </c>
      <c r="X208" s="13" t="str">
        <f>_xlfn.XLOOKUP(Burndata[[#This Row],[STATE_FULL]],'[1]State Regions'!$A:$A,'[1]State Regions'!$B:$B)</f>
        <v>Midwest</v>
      </c>
    </row>
    <row r="209" spans="1:24" hidden="1" x14ac:dyDescent="0.2">
      <c r="A209" s="13" t="s">
        <v>825</v>
      </c>
      <c r="B209" s="13" t="s">
        <v>826</v>
      </c>
      <c r="C209" s="13" t="s">
        <v>903</v>
      </c>
      <c r="D209" s="13" t="s">
        <v>908</v>
      </c>
      <c r="E209" s="13" t="s">
        <v>909</v>
      </c>
      <c r="F209" s="14">
        <v>60521</v>
      </c>
      <c r="G209" s="13">
        <v>6431920</v>
      </c>
      <c r="H209" s="13" t="s">
        <v>910</v>
      </c>
      <c r="I209" s="13">
        <v>276</v>
      </c>
      <c r="K209" s="13">
        <v>1</v>
      </c>
      <c r="O209" s="13" t="s">
        <v>39</v>
      </c>
      <c r="Q209" s="13">
        <v>1</v>
      </c>
      <c r="T209" s="13" t="s">
        <v>2798</v>
      </c>
      <c r="U209" s="13" t="s">
        <v>28</v>
      </c>
      <c r="W209" s="13" t="s">
        <v>911</v>
      </c>
      <c r="X209" s="13" t="str">
        <f>_xlfn.XLOOKUP(Burndata[[#This Row],[STATE_FULL]],'[1]State Regions'!$A:$A,'[1]State Regions'!$B:$B)</f>
        <v>Midwest</v>
      </c>
    </row>
    <row r="210" spans="1:24" hidden="1" x14ac:dyDescent="0.2">
      <c r="A210" s="13" t="s">
        <v>825</v>
      </c>
      <c r="B210" s="13" t="s">
        <v>826</v>
      </c>
      <c r="C210" s="13" t="s">
        <v>903</v>
      </c>
      <c r="D210" s="13" t="s">
        <v>912</v>
      </c>
      <c r="E210" s="13" t="s">
        <v>913</v>
      </c>
      <c r="F210" s="14">
        <v>60515</v>
      </c>
      <c r="G210" s="13">
        <v>6431475</v>
      </c>
      <c r="H210" s="13" t="s">
        <v>914</v>
      </c>
      <c r="I210" s="13">
        <v>293</v>
      </c>
      <c r="K210" s="13">
        <v>1</v>
      </c>
      <c r="O210" s="13" t="s">
        <v>39</v>
      </c>
      <c r="P210" s="13">
        <v>1</v>
      </c>
      <c r="T210" s="13" t="s">
        <v>2798</v>
      </c>
      <c r="U210" s="13" t="s">
        <v>28</v>
      </c>
      <c r="W210" s="13" t="s">
        <v>915</v>
      </c>
      <c r="X210" s="13" t="str">
        <f>_xlfn.XLOOKUP(Burndata[[#This Row],[STATE_FULL]],'[1]State Regions'!$A:$A,'[1]State Regions'!$B:$B)</f>
        <v>Midwest</v>
      </c>
    </row>
    <row r="211" spans="1:24" hidden="1" x14ac:dyDescent="0.2">
      <c r="A211" s="13" t="s">
        <v>825</v>
      </c>
      <c r="B211" s="13" t="s">
        <v>826</v>
      </c>
      <c r="C211" s="13" t="s">
        <v>903</v>
      </c>
      <c r="D211" s="13" t="s">
        <v>916</v>
      </c>
      <c r="E211" s="13" t="s">
        <v>917</v>
      </c>
      <c r="F211" s="14">
        <v>60190</v>
      </c>
      <c r="G211" s="13">
        <v>6430019</v>
      </c>
      <c r="H211" s="13" t="s">
        <v>918</v>
      </c>
      <c r="I211" s="13">
        <v>392</v>
      </c>
      <c r="K211" s="13">
        <v>1</v>
      </c>
      <c r="O211" s="13" t="s">
        <v>39</v>
      </c>
      <c r="Q211" s="13">
        <v>1</v>
      </c>
      <c r="T211" s="13" t="s">
        <v>2798</v>
      </c>
      <c r="U211" s="13" t="s">
        <v>28</v>
      </c>
      <c r="W211" s="13" t="s">
        <v>919</v>
      </c>
      <c r="X211" s="13" t="str">
        <f>_xlfn.XLOOKUP(Burndata[[#This Row],[STATE_FULL]],'[1]State Regions'!$A:$A,'[1]State Regions'!$B:$B)</f>
        <v>Midwest</v>
      </c>
    </row>
    <row r="212" spans="1:24" hidden="1" x14ac:dyDescent="0.2">
      <c r="A212" s="13" t="s">
        <v>825</v>
      </c>
      <c r="B212" s="13" t="s">
        <v>826</v>
      </c>
      <c r="C212" s="13" t="s">
        <v>903</v>
      </c>
      <c r="D212" s="13" t="s">
        <v>920</v>
      </c>
      <c r="E212" s="13" t="s">
        <v>921</v>
      </c>
      <c r="F212" s="14">
        <v>60540</v>
      </c>
      <c r="G212" s="13">
        <v>6432350</v>
      </c>
      <c r="H212" s="13" t="s">
        <v>922</v>
      </c>
      <c r="I212" s="13">
        <v>371</v>
      </c>
      <c r="K212" s="13">
        <v>1</v>
      </c>
      <c r="O212" s="13" t="s">
        <v>39</v>
      </c>
      <c r="Q212" s="13">
        <v>1</v>
      </c>
      <c r="T212" s="13" t="s">
        <v>2798</v>
      </c>
      <c r="U212" s="13" t="s">
        <v>28</v>
      </c>
      <c r="W212" s="13" t="s">
        <v>923</v>
      </c>
      <c r="X212" s="13" t="str">
        <f>_xlfn.XLOOKUP(Burndata[[#This Row],[STATE_FULL]],'[1]State Regions'!$A:$A,'[1]State Regions'!$B:$B)</f>
        <v>Midwest</v>
      </c>
    </row>
    <row r="213" spans="1:24" hidden="1" x14ac:dyDescent="0.2">
      <c r="A213" s="13" t="s">
        <v>825</v>
      </c>
      <c r="B213" s="13" t="s">
        <v>826</v>
      </c>
      <c r="C213" s="13" t="s">
        <v>903</v>
      </c>
      <c r="D213" s="13" t="s">
        <v>924</v>
      </c>
      <c r="E213" s="13" t="s">
        <v>925</v>
      </c>
      <c r="F213" s="14">
        <v>60126</v>
      </c>
      <c r="G213" s="13">
        <v>6431620</v>
      </c>
      <c r="H213" s="13" t="s">
        <v>926</v>
      </c>
      <c r="I213" s="13">
        <v>259</v>
      </c>
      <c r="K213" s="13">
        <v>1</v>
      </c>
      <c r="O213" s="13" t="s">
        <v>39</v>
      </c>
      <c r="Q213" s="13">
        <v>1</v>
      </c>
      <c r="T213" s="13" t="s">
        <v>2798</v>
      </c>
      <c r="U213" s="13" t="s">
        <v>28</v>
      </c>
      <c r="W213" s="13" t="s">
        <v>927</v>
      </c>
      <c r="X213" s="13" t="str">
        <f>_xlfn.XLOOKUP(Burndata[[#This Row],[STATE_FULL]],'[1]State Regions'!$A:$A,'[1]State Regions'!$B:$B)</f>
        <v>Midwest</v>
      </c>
    </row>
    <row r="214" spans="1:24" hidden="1" x14ac:dyDescent="0.2">
      <c r="A214" s="13" t="s">
        <v>825</v>
      </c>
      <c r="B214" s="13" t="s">
        <v>826</v>
      </c>
      <c r="C214" s="13" t="s">
        <v>928</v>
      </c>
      <c r="D214" s="13" t="s">
        <v>929</v>
      </c>
      <c r="E214" s="13" t="s">
        <v>930</v>
      </c>
      <c r="F214" s="14">
        <v>62901</v>
      </c>
      <c r="G214" s="13">
        <v>6430327</v>
      </c>
      <c r="H214" s="13" t="s">
        <v>931</v>
      </c>
      <c r="I214" s="13">
        <v>132</v>
      </c>
      <c r="K214" s="13">
        <v>1</v>
      </c>
      <c r="O214" s="13" t="s">
        <v>39</v>
      </c>
      <c r="Q214" s="13">
        <v>1</v>
      </c>
      <c r="T214" s="13" t="s">
        <v>2798</v>
      </c>
      <c r="U214" s="13" t="s">
        <v>28</v>
      </c>
      <c r="W214" s="13" t="s">
        <v>932</v>
      </c>
      <c r="X214" s="13" t="str">
        <f>_xlfn.XLOOKUP(Burndata[[#This Row],[STATE_FULL]],'[1]State Regions'!$A:$A,'[1]State Regions'!$B:$B)</f>
        <v>Midwest</v>
      </c>
    </row>
    <row r="215" spans="1:24" hidden="1" x14ac:dyDescent="0.2">
      <c r="A215" s="13" t="s">
        <v>825</v>
      </c>
      <c r="B215" s="13" t="s">
        <v>826</v>
      </c>
      <c r="C215" s="13" t="s">
        <v>933</v>
      </c>
      <c r="D215" s="13" t="s">
        <v>934</v>
      </c>
      <c r="E215" s="13" t="s">
        <v>935</v>
      </c>
      <c r="F215" s="14">
        <v>60901</v>
      </c>
      <c r="G215" s="13">
        <v>6432030</v>
      </c>
      <c r="H215" s="13" t="s">
        <v>936</v>
      </c>
      <c r="I215" s="13">
        <v>182</v>
      </c>
      <c r="K215" s="13">
        <v>1</v>
      </c>
      <c r="O215" s="13" t="s">
        <v>39</v>
      </c>
      <c r="Q215" s="13">
        <v>1</v>
      </c>
      <c r="T215" s="13" t="s">
        <v>2798</v>
      </c>
      <c r="U215" s="13" t="s">
        <v>28</v>
      </c>
      <c r="W215" s="13" t="s">
        <v>937</v>
      </c>
      <c r="X215" s="13" t="str">
        <f>_xlfn.XLOOKUP(Burndata[[#This Row],[STATE_FULL]],'[1]State Regions'!$A:$A,'[1]State Regions'!$B:$B)</f>
        <v>Midwest</v>
      </c>
    </row>
    <row r="216" spans="1:24" hidden="1" x14ac:dyDescent="0.2">
      <c r="A216" s="13" t="s">
        <v>825</v>
      </c>
      <c r="B216" s="13" t="s">
        <v>826</v>
      </c>
      <c r="C216" s="13" t="s">
        <v>933</v>
      </c>
      <c r="D216" s="13" t="s">
        <v>938</v>
      </c>
      <c r="E216" s="13" t="s">
        <v>935</v>
      </c>
      <c r="F216" s="14">
        <v>60901</v>
      </c>
      <c r="G216" s="13">
        <v>6432025</v>
      </c>
      <c r="H216" s="13" t="s">
        <v>939</v>
      </c>
      <c r="I216" s="13">
        <v>300</v>
      </c>
      <c r="K216" s="13">
        <v>1</v>
      </c>
      <c r="O216" s="13" t="s">
        <v>39</v>
      </c>
      <c r="Q216" s="13">
        <v>1</v>
      </c>
      <c r="T216" s="13" t="s">
        <v>2798</v>
      </c>
      <c r="U216" s="13" t="s">
        <v>28</v>
      </c>
      <c r="W216" s="13" t="s">
        <v>940</v>
      </c>
      <c r="X216" s="13" t="str">
        <f>_xlfn.XLOOKUP(Burndata[[#This Row],[STATE_FULL]],'[1]State Regions'!$A:$A,'[1]State Regions'!$B:$B)</f>
        <v>Midwest</v>
      </c>
    </row>
    <row r="217" spans="1:24" hidden="1" x14ac:dyDescent="0.2">
      <c r="A217" s="13" t="s">
        <v>825</v>
      </c>
      <c r="B217" s="13" t="s">
        <v>826</v>
      </c>
      <c r="C217" s="13" t="s">
        <v>941</v>
      </c>
      <c r="D217" s="13" t="s">
        <v>942</v>
      </c>
      <c r="E217" s="13" t="s">
        <v>943</v>
      </c>
      <c r="F217" s="14">
        <v>60120</v>
      </c>
      <c r="G217" s="13">
        <v>6431610</v>
      </c>
      <c r="H217" s="13" t="s">
        <v>944</v>
      </c>
      <c r="I217" s="13">
        <v>255</v>
      </c>
      <c r="K217" s="13">
        <v>1</v>
      </c>
      <c r="O217" s="13" t="s">
        <v>39</v>
      </c>
      <c r="Q217" s="13">
        <v>1</v>
      </c>
      <c r="T217" s="13" t="s">
        <v>2798</v>
      </c>
      <c r="U217" s="13" t="s">
        <v>28</v>
      </c>
      <c r="W217" s="13" t="s">
        <v>945</v>
      </c>
      <c r="X217" s="13" t="str">
        <f>_xlfn.XLOOKUP(Burndata[[#This Row],[STATE_FULL]],'[1]State Regions'!$A:$A,'[1]State Regions'!$B:$B)</f>
        <v>Midwest</v>
      </c>
    </row>
    <row r="218" spans="1:24" hidden="1" x14ac:dyDescent="0.2">
      <c r="A218" s="13" t="s">
        <v>825</v>
      </c>
      <c r="B218" s="13" t="s">
        <v>826</v>
      </c>
      <c r="C218" s="13" t="s">
        <v>941</v>
      </c>
      <c r="D218" s="13" t="s">
        <v>946</v>
      </c>
      <c r="E218" s="13" t="s">
        <v>947</v>
      </c>
      <c r="F218" s="14">
        <v>60134</v>
      </c>
      <c r="G218" s="13">
        <v>6431765</v>
      </c>
      <c r="H218" s="13" t="s">
        <v>948</v>
      </c>
      <c r="I218" s="13">
        <v>159</v>
      </c>
      <c r="K218" s="13">
        <v>1</v>
      </c>
      <c r="O218" s="13" t="s">
        <v>39</v>
      </c>
      <c r="Q218" s="13">
        <v>1</v>
      </c>
      <c r="T218" s="13" t="s">
        <v>2798</v>
      </c>
      <c r="U218" s="13" t="s">
        <v>28</v>
      </c>
      <c r="W218" s="13" t="s">
        <v>949</v>
      </c>
      <c r="X218" s="13" t="str">
        <f>_xlfn.XLOOKUP(Burndata[[#This Row],[STATE_FULL]],'[1]State Regions'!$A:$A,'[1]State Regions'!$B:$B)</f>
        <v>Midwest</v>
      </c>
    </row>
    <row r="219" spans="1:24" hidden="1" x14ac:dyDescent="0.2">
      <c r="A219" s="13" t="s">
        <v>825</v>
      </c>
      <c r="B219" s="13" t="s">
        <v>826</v>
      </c>
      <c r="C219" s="13" t="s">
        <v>941</v>
      </c>
      <c r="D219" s="13" t="s">
        <v>950</v>
      </c>
      <c r="E219" s="13" t="s">
        <v>405</v>
      </c>
      <c r="F219" s="14">
        <v>60506</v>
      </c>
      <c r="G219" s="13">
        <v>6430115</v>
      </c>
      <c r="H219" s="13" t="s">
        <v>951</v>
      </c>
      <c r="I219" s="13">
        <v>292</v>
      </c>
      <c r="K219" s="13">
        <v>1</v>
      </c>
      <c r="O219" s="13" t="s">
        <v>39</v>
      </c>
      <c r="Q219" s="13">
        <v>1</v>
      </c>
      <c r="T219" s="13" t="s">
        <v>2798</v>
      </c>
      <c r="U219" s="13" t="s">
        <v>28</v>
      </c>
      <c r="W219" s="13" t="s">
        <v>952</v>
      </c>
      <c r="X219" s="13" t="str">
        <f>_xlfn.XLOOKUP(Burndata[[#This Row],[STATE_FULL]],'[1]State Regions'!$A:$A,'[1]State Regions'!$B:$B)</f>
        <v>Midwest</v>
      </c>
    </row>
    <row r="220" spans="1:24" hidden="1" x14ac:dyDescent="0.2">
      <c r="A220" s="13" t="s">
        <v>825</v>
      </c>
      <c r="B220" s="13" t="s">
        <v>826</v>
      </c>
      <c r="C220" s="13" t="s">
        <v>941</v>
      </c>
      <c r="D220" s="13" t="s">
        <v>953</v>
      </c>
      <c r="E220" s="13" t="s">
        <v>943</v>
      </c>
      <c r="F220" s="14">
        <v>60120</v>
      </c>
      <c r="G220" s="13">
        <v>6431600</v>
      </c>
      <c r="H220" s="13" t="s">
        <v>954</v>
      </c>
      <c r="I220" s="13">
        <v>184</v>
      </c>
      <c r="K220" s="13">
        <v>1</v>
      </c>
      <c r="O220" s="13" t="s">
        <v>39</v>
      </c>
      <c r="Q220" s="13">
        <v>1</v>
      </c>
      <c r="T220" s="13" t="s">
        <v>2798</v>
      </c>
      <c r="U220" s="13" t="s">
        <v>28</v>
      </c>
      <c r="W220" s="13" t="s">
        <v>955</v>
      </c>
      <c r="X220" s="13" t="str">
        <f>_xlfn.XLOOKUP(Burndata[[#This Row],[STATE_FULL]],'[1]State Regions'!$A:$A,'[1]State Regions'!$B:$B)</f>
        <v>Midwest</v>
      </c>
    </row>
    <row r="221" spans="1:24" hidden="1" x14ac:dyDescent="0.2">
      <c r="A221" s="13" t="s">
        <v>825</v>
      </c>
      <c r="B221" s="13" t="s">
        <v>826</v>
      </c>
      <c r="C221" s="13" t="s">
        <v>941</v>
      </c>
      <c r="D221" s="13" t="s">
        <v>956</v>
      </c>
      <c r="E221" s="13" t="s">
        <v>405</v>
      </c>
      <c r="F221" s="14">
        <v>60504</v>
      </c>
      <c r="G221" s="13">
        <v>6430100</v>
      </c>
      <c r="H221" s="13" t="s">
        <v>957</v>
      </c>
      <c r="I221" s="13">
        <v>210</v>
      </c>
      <c r="K221" s="13">
        <v>1</v>
      </c>
      <c r="O221" s="13" t="s">
        <v>39</v>
      </c>
      <c r="Q221" s="13">
        <v>1</v>
      </c>
      <c r="T221" s="13" t="s">
        <v>2798</v>
      </c>
      <c r="U221" s="13" t="s">
        <v>28</v>
      </c>
      <c r="W221" s="13" t="s">
        <v>958</v>
      </c>
      <c r="X221" s="13" t="str">
        <f>_xlfn.XLOOKUP(Burndata[[#This Row],[STATE_FULL]],'[1]State Regions'!$A:$A,'[1]State Regions'!$B:$B)</f>
        <v>Midwest</v>
      </c>
    </row>
    <row r="222" spans="1:24" hidden="1" x14ac:dyDescent="0.2">
      <c r="A222" s="13" t="s">
        <v>825</v>
      </c>
      <c r="B222" s="13" t="s">
        <v>826</v>
      </c>
      <c r="C222" s="13" t="s">
        <v>959</v>
      </c>
      <c r="D222" s="13" t="s">
        <v>960</v>
      </c>
      <c r="E222" s="13" t="s">
        <v>961</v>
      </c>
      <c r="F222" s="14">
        <v>60010</v>
      </c>
      <c r="G222" s="13">
        <v>6430160</v>
      </c>
      <c r="H222" s="13" t="s">
        <v>962</v>
      </c>
      <c r="I222" s="13">
        <v>210</v>
      </c>
      <c r="K222" s="13">
        <v>1</v>
      </c>
      <c r="O222" s="13" t="s">
        <v>39</v>
      </c>
      <c r="Q222" s="13">
        <v>1</v>
      </c>
      <c r="T222" s="13" t="s">
        <v>2798</v>
      </c>
      <c r="U222" s="13" t="s">
        <v>28</v>
      </c>
      <c r="W222" s="13" t="s">
        <v>963</v>
      </c>
      <c r="X222" s="13" t="str">
        <f>_xlfn.XLOOKUP(Burndata[[#This Row],[STATE_FULL]],'[1]State Regions'!$A:$A,'[1]State Regions'!$B:$B)</f>
        <v>Midwest</v>
      </c>
    </row>
    <row r="223" spans="1:24" hidden="1" x14ac:dyDescent="0.2">
      <c r="A223" s="13" t="s">
        <v>825</v>
      </c>
      <c r="B223" s="13" t="s">
        <v>826</v>
      </c>
      <c r="C223" s="13" t="s">
        <v>959</v>
      </c>
      <c r="D223" s="13" t="s">
        <v>964</v>
      </c>
      <c r="E223" s="13" t="s">
        <v>965</v>
      </c>
      <c r="F223" s="14">
        <v>60048</v>
      </c>
      <c r="G223" s="13">
        <v>6432080</v>
      </c>
      <c r="H223" s="13" t="s">
        <v>966</v>
      </c>
      <c r="I223" s="13">
        <v>283</v>
      </c>
      <c r="K223" s="13">
        <v>1</v>
      </c>
      <c r="O223" s="13" t="s">
        <v>39</v>
      </c>
      <c r="P223" s="13">
        <v>1</v>
      </c>
      <c r="T223" s="13" t="s">
        <v>2798</v>
      </c>
      <c r="U223" s="13" t="s">
        <v>28</v>
      </c>
      <c r="W223" s="13" t="s">
        <v>967</v>
      </c>
      <c r="X223" s="13" t="str">
        <f>_xlfn.XLOOKUP(Burndata[[#This Row],[STATE_FULL]],'[1]State Regions'!$A:$A,'[1]State Regions'!$B:$B)</f>
        <v>Midwest</v>
      </c>
    </row>
    <row r="224" spans="1:24" hidden="1" x14ac:dyDescent="0.2">
      <c r="A224" s="13" t="s">
        <v>825</v>
      </c>
      <c r="B224" s="13" t="s">
        <v>826</v>
      </c>
      <c r="C224" s="13" t="s">
        <v>959</v>
      </c>
      <c r="D224" s="13" t="s">
        <v>968</v>
      </c>
      <c r="E224" s="13" t="s">
        <v>969</v>
      </c>
      <c r="F224" s="14">
        <v>60035</v>
      </c>
      <c r="G224" s="13">
        <v>6431890</v>
      </c>
      <c r="H224" s="13" t="s">
        <v>970</v>
      </c>
      <c r="I224" s="13">
        <v>139</v>
      </c>
      <c r="K224" s="13">
        <v>1</v>
      </c>
      <c r="O224" s="13" t="s">
        <v>39</v>
      </c>
      <c r="Q224" s="13">
        <v>1</v>
      </c>
      <c r="T224" s="13" t="s">
        <v>2798</v>
      </c>
      <c r="U224" s="13" t="s">
        <v>28</v>
      </c>
      <c r="W224" s="13" t="s">
        <v>971</v>
      </c>
      <c r="X224" s="13" t="str">
        <f>_xlfn.XLOOKUP(Burndata[[#This Row],[STATE_FULL]],'[1]State Regions'!$A:$A,'[1]State Regions'!$B:$B)</f>
        <v>Midwest</v>
      </c>
    </row>
    <row r="225" spans="1:24" hidden="1" x14ac:dyDescent="0.2">
      <c r="A225" s="13" t="s">
        <v>825</v>
      </c>
      <c r="B225" s="13" t="s">
        <v>826</v>
      </c>
      <c r="C225" s="13" t="s">
        <v>959</v>
      </c>
      <c r="D225" s="13" t="s">
        <v>972</v>
      </c>
      <c r="E225" s="13" t="s">
        <v>973</v>
      </c>
      <c r="F225" s="14">
        <v>60045</v>
      </c>
      <c r="G225" s="13">
        <v>6432060</v>
      </c>
      <c r="H225" s="13" t="s">
        <v>974</v>
      </c>
      <c r="I225" s="13">
        <v>114</v>
      </c>
      <c r="K225" s="13">
        <v>1</v>
      </c>
      <c r="O225" s="13" t="s">
        <v>39</v>
      </c>
      <c r="Q225" s="13">
        <v>1</v>
      </c>
      <c r="T225" s="13" t="s">
        <v>2798</v>
      </c>
      <c r="U225" s="13" t="s">
        <v>28</v>
      </c>
      <c r="W225" s="13" t="s">
        <v>975</v>
      </c>
      <c r="X225" s="13" t="str">
        <f>_xlfn.XLOOKUP(Burndata[[#This Row],[STATE_FULL]],'[1]State Regions'!$A:$A,'[1]State Regions'!$B:$B)</f>
        <v>Midwest</v>
      </c>
    </row>
    <row r="226" spans="1:24" hidden="1" x14ac:dyDescent="0.2">
      <c r="A226" s="13" t="s">
        <v>825</v>
      </c>
      <c r="B226" s="13" t="s">
        <v>826</v>
      </c>
      <c r="C226" s="13" t="s">
        <v>959</v>
      </c>
      <c r="D226" s="13" t="s">
        <v>976</v>
      </c>
      <c r="E226" s="13" t="s">
        <v>977</v>
      </c>
      <c r="F226" s="14">
        <v>60085</v>
      </c>
      <c r="G226" s="13">
        <v>6433170</v>
      </c>
      <c r="H226" s="13" t="s">
        <v>978</v>
      </c>
      <c r="I226" s="13">
        <v>190</v>
      </c>
      <c r="K226" s="13">
        <v>1</v>
      </c>
      <c r="O226" s="13" t="s">
        <v>39</v>
      </c>
      <c r="Q226" s="13">
        <v>1</v>
      </c>
      <c r="T226" s="13" t="s">
        <v>2798</v>
      </c>
      <c r="U226" s="13" t="s">
        <v>28</v>
      </c>
      <c r="W226" s="13" t="s">
        <v>979</v>
      </c>
      <c r="X226" s="13" t="str">
        <f>_xlfn.XLOOKUP(Burndata[[#This Row],[STATE_FULL]],'[1]State Regions'!$A:$A,'[1]State Regions'!$B:$B)</f>
        <v>Midwest</v>
      </c>
    </row>
    <row r="227" spans="1:24" hidden="1" x14ac:dyDescent="0.2">
      <c r="A227" s="13" t="s">
        <v>825</v>
      </c>
      <c r="B227" s="13" t="s">
        <v>826</v>
      </c>
      <c r="C227" s="13" t="s">
        <v>774</v>
      </c>
      <c r="D227" s="13" t="s">
        <v>980</v>
      </c>
      <c r="E227" s="13" t="s">
        <v>981</v>
      </c>
      <c r="F227" s="14">
        <v>62526</v>
      </c>
      <c r="G227" s="13">
        <v>6431370</v>
      </c>
      <c r="H227" s="13" t="s">
        <v>982</v>
      </c>
      <c r="I227" s="13">
        <v>300</v>
      </c>
      <c r="K227" s="13">
        <v>1</v>
      </c>
      <c r="O227" s="13" t="s">
        <v>39</v>
      </c>
      <c r="Q227" s="13">
        <v>1</v>
      </c>
      <c r="T227" s="13" t="s">
        <v>2798</v>
      </c>
      <c r="U227" s="13" t="s">
        <v>28</v>
      </c>
      <c r="W227" s="13" t="s">
        <v>983</v>
      </c>
      <c r="X227" s="13" t="str">
        <f>_xlfn.XLOOKUP(Burndata[[#This Row],[STATE_FULL]],'[1]State Regions'!$A:$A,'[1]State Regions'!$B:$B)</f>
        <v>Midwest</v>
      </c>
    </row>
    <row r="228" spans="1:24" hidden="1" x14ac:dyDescent="0.2">
      <c r="A228" s="13" t="s">
        <v>825</v>
      </c>
      <c r="B228" s="13" t="s">
        <v>826</v>
      </c>
      <c r="C228" s="13" t="s">
        <v>984</v>
      </c>
      <c r="D228" s="13" t="s">
        <v>985</v>
      </c>
      <c r="E228" s="13" t="s">
        <v>986</v>
      </c>
      <c r="F228" s="14">
        <v>60450</v>
      </c>
      <c r="G228" s="13">
        <v>6432300</v>
      </c>
      <c r="H228" s="13" t="s">
        <v>987</v>
      </c>
      <c r="I228" s="13">
        <v>89</v>
      </c>
      <c r="K228" s="13">
        <v>1</v>
      </c>
      <c r="O228" s="13" t="s">
        <v>39</v>
      </c>
      <c r="Q228" s="13">
        <v>1</v>
      </c>
      <c r="T228" s="13" t="s">
        <v>2798</v>
      </c>
      <c r="U228" s="13" t="s">
        <v>28</v>
      </c>
      <c r="W228" s="13" t="s">
        <v>988</v>
      </c>
      <c r="X228" s="13" t="str">
        <f>_xlfn.XLOOKUP(Burndata[[#This Row],[STATE_FULL]],'[1]State Regions'!$A:$A,'[1]State Regions'!$B:$B)</f>
        <v>Midwest</v>
      </c>
    </row>
    <row r="229" spans="1:24" hidden="1" x14ac:dyDescent="0.2">
      <c r="A229" s="13" t="s">
        <v>825</v>
      </c>
      <c r="B229" s="13" t="s">
        <v>826</v>
      </c>
      <c r="C229" s="13" t="s">
        <v>989</v>
      </c>
      <c r="D229" s="13" t="s">
        <v>990</v>
      </c>
      <c r="E229" s="13" t="s">
        <v>991</v>
      </c>
      <c r="F229" s="14">
        <v>60142</v>
      </c>
      <c r="G229" s="13">
        <v>6430477</v>
      </c>
      <c r="H229" s="13" t="s">
        <v>992</v>
      </c>
      <c r="I229" s="13">
        <v>128</v>
      </c>
      <c r="K229" s="13">
        <v>1</v>
      </c>
      <c r="O229" s="13" t="s">
        <v>39</v>
      </c>
      <c r="Q229" s="13">
        <v>1</v>
      </c>
      <c r="T229" s="13" t="s">
        <v>2798</v>
      </c>
      <c r="U229" s="13" t="s">
        <v>28</v>
      </c>
      <c r="W229" s="13" t="s">
        <v>993</v>
      </c>
      <c r="X229" s="13" t="str">
        <f>_xlfn.XLOOKUP(Burndata[[#This Row],[STATE_FULL]],'[1]State Regions'!$A:$A,'[1]State Regions'!$B:$B)</f>
        <v>Midwest</v>
      </c>
    </row>
    <row r="230" spans="1:24" hidden="1" x14ac:dyDescent="0.2">
      <c r="A230" s="13" t="s">
        <v>825</v>
      </c>
      <c r="B230" s="13" t="s">
        <v>826</v>
      </c>
      <c r="C230" s="13" t="s">
        <v>989</v>
      </c>
      <c r="D230" s="13" t="s">
        <v>994</v>
      </c>
      <c r="E230" s="13" t="s">
        <v>989</v>
      </c>
      <c r="F230" s="14">
        <v>60050</v>
      </c>
      <c r="G230" s="13">
        <v>6432127</v>
      </c>
      <c r="H230" s="13" t="s">
        <v>995</v>
      </c>
      <c r="I230" s="13">
        <v>179</v>
      </c>
      <c r="K230" s="13">
        <v>1</v>
      </c>
      <c r="O230" s="13" t="s">
        <v>39</v>
      </c>
      <c r="Q230" s="13">
        <v>1</v>
      </c>
      <c r="T230" s="13" t="s">
        <v>2798</v>
      </c>
      <c r="U230" s="13" t="s">
        <v>28</v>
      </c>
      <c r="W230" s="13" t="s">
        <v>993</v>
      </c>
      <c r="X230" s="13" t="str">
        <f>_xlfn.XLOOKUP(Burndata[[#This Row],[STATE_FULL]],'[1]State Regions'!$A:$A,'[1]State Regions'!$B:$B)</f>
        <v>Midwest</v>
      </c>
    </row>
    <row r="231" spans="1:24" hidden="1" x14ac:dyDescent="0.2">
      <c r="A231" s="13" t="s">
        <v>825</v>
      </c>
      <c r="B231" s="13" t="s">
        <v>826</v>
      </c>
      <c r="C231" s="13" t="s">
        <v>996</v>
      </c>
      <c r="D231" s="13" t="s">
        <v>997</v>
      </c>
      <c r="E231" s="13" t="s">
        <v>998</v>
      </c>
      <c r="F231" s="14">
        <v>61761</v>
      </c>
      <c r="G231" s="13">
        <v>6430245</v>
      </c>
      <c r="H231" s="13" t="s">
        <v>999</v>
      </c>
      <c r="I231" s="13">
        <v>221</v>
      </c>
      <c r="K231" s="13">
        <v>1</v>
      </c>
      <c r="O231" s="13" t="s">
        <v>39</v>
      </c>
      <c r="Q231" s="13">
        <v>1</v>
      </c>
      <c r="T231" s="13" t="s">
        <v>2798</v>
      </c>
      <c r="U231" s="13" t="s">
        <v>28</v>
      </c>
      <c r="W231" s="13" t="s">
        <v>1000</v>
      </c>
      <c r="X231" s="13" t="str">
        <f>_xlfn.XLOOKUP(Burndata[[#This Row],[STATE_FULL]],'[1]State Regions'!$A:$A,'[1]State Regions'!$B:$B)</f>
        <v>Midwest</v>
      </c>
    </row>
    <row r="232" spans="1:24" hidden="1" x14ac:dyDescent="0.2">
      <c r="A232" s="13" t="s">
        <v>825</v>
      </c>
      <c r="B232" s="13" t="s">
        <v>826</v>
      </c>
      <c r="C232" s="13" t="s">
        <v>996</v>
      </c>
      <c r="D232" s="13" t="s">
        <v>1001</v>
      </c>
      <c r="E232" s="13" t="s">
        <v>1002</v>
      </c>
      <c r="F232" s="14">
        <v>61701</v>
      </c>
      <c r="G232" s="13">
        <v>6430260</v>
      </c>
      <c r="H232" s="13" t="s">
        <v>1003</v>
      </c>
      <c r="I232" s="13">
        <v>149</v>
      </c>
      <c r="K232" s="13">
        <v>1</v>
      </c>
      <c r="O232" s="13" t="s">
        <v>39</v>
      </c>
      <c r="Q232" s="13">
        <v>1</v>
      </c>
      <c r="T232" s="13" t="s">
        <v>2798</v>
      </c>
      <c r="U232" s="13" t="s">
        <v>28</v>
      </c>
      <c r="W232" s="13" t="s">
        <v>1004</v>
      </c>
      <c r="X232" s="13" t="str">
        <f>_xlfn.XLOOKUP(Burndata[[#This Row],[STATE_FULL]],'[1]State Regions'!$A:$A,'[1]State Regions'!$B:$B)</f>
        <v>Midwest</v>
      </c>
    </row>
    <row r="233" spans="1:24" hidden="1" x14ac:dyDescent="0.2">
      <c r="A233" s="13" t="s">
        <v>825</v>
      </c>
      <c r="B233" s="13" t="s">
        <v>826</v>
      </c>
      <c r="C233" s="13" t="s">
        <v>1005</v>
      </c>
      <c r="D233" s="13" t="s">
        <v>1006</v>
      </c>
      <c r="E233" s="13" t="s">
        <v>1005</v>
      </c>
      <c r="F233" s="14">
        <v>61637</v>
      </c>
      <c r="G233" s="13">
        <v>6432620</v>
      </c>
      <c r="H233" s="13" t="s">
        <v>1007</v>
      </c>
      <c r="I233" s="13">
        <v>649</v>
      </c>
      <c r="K233" s="13">
        <v>1</v>
      </c>
      <c r="L233" s="13">
        <v>1</v>
      </c>
      <c r="O233" s="13" t="s">
        <v>39</v>
      </c>
      <c r="P233" s="13">
        <v>1</v>
      </c>
      <c r="R233" s="13">
        <v>1</v>
      </c>
      <c r="T233" s="13" t="s">
        <v>2798</v>
      </c>
      <c r="U233" s="13" t="s">
        <v>28</v>
      </c>
      <c r="W233" s="13" t="s">
        <v>1008</v>
      </c>
      <c r="X233" s="13" t="str">
        <f>_xlfn.XLOOKUP(Burndata[[#This Row],[STATE_FULL]],'[1]State Regions'!$A:$A,'[1]State Regions'!$B:$B)</f>
        <v>Midwest</v>
      </c>
    </row>
    <row r="234" spans="1:24" hidden="1" x14ac:dyDescent="0.2">
      <c r="A234" s="13" t="s">
        <v>825</v>
      </c>
      <c r="B234" s="13" t="s">
        <v>826</v>
      </c>
      <c r="C234" s="13" t="s">
        <v>1005</v>
      </c>
      <c r="D234" s="13" t="s">
        <v>1009</v>
      </c>
      <c r="E234" s="13" t="s">
        <v>1005</v>
      </c>
      <c r="F234" s="14">
        <v>61636</v>
      </c>
      <c r="G234" s="13">
        <v>6432570</v>
      </c>
      <c r="H234" s="13" t="s">
        <v>1010</v>
      </c>
      <c r="I234" s="13">
        <v>353</v>
      </c>
      <c r="K234" s="13">
        <v>1</v>
      </c>
      <c r="O234" s="13" t="s">
        <v>39</v>
      </c>
      <c r="Q234" s="13">
        <v>1</v>
      </c>
      <c r="T234" s="13" t="s">
        <v>2798</v>
      </c>
      <c r="U234" s="13" t="s">
        <v>28</v>
      </c>
      <c r="W234" s="13" t="s">
        <v>1011</v>
      </c>
      <c r="X234" s="13" t="str">
        <f>_xlfn.XLOOKUP(Burndata[[#This Row],[STATE_FULL]],'[1]State Regions'!$A:$A,'[1]State Regions'!$B:$B)</f>
        <v>Midwest</v>
      </c>
    </row>
    <row r="235" spans="1:24" hidden="1" x14ac:dyDescent="0.2">
      <c r="A235" s="13" t="s">
        <v>825</v>
      </c>
      <c r="B235" s="13" t="s">
        <v>826</v>
      </c>
      <c r="C235" s="13" t="s">
        <v>1012</v>
      </c>
      <c r="D235" s="13" t="s">
        <v>1013</v>
      </c>
      <c r="E235" s="13" t="s">
        <v>1014</v>
      </c>
      <c r="F235" s="14">
        <v>61282</v>
      </c>
      <c r="G235" s="13">
        <v>6431511</v>
      </c>
      <c r="H235" s="13" t="s">
        <v>1015</v>
      </c>
      <c r="I235" s="13">
        <v>150</v>
      </c>
      <c r="K235" s="13">
        <v>1</v>
      </c>
      <c r="O235" s="13" t="s">
        <v>39</v>
      </c>
      <c r="Q235" s="13">
        <v>1</v>
      </c>
      <c r="T235" s="13" t="s">
        <v>2798</v>
      </c>
      <c r="U235" s="13" t="s">
        <v>28</v>
      </c>
      <c r="W235" s="13" t="s">
        <v>1016</v>
      </c>
      <c r="X235" s="13" t="str">
        <f>_xlfn.XLOOKUP(Burndata[[#This Row],[STATE_FULL]],'[1]State Regions'!$A:$A,'[1]State Regions'!$B:$B)</f>
        <v>Midwest</v>
      </c>
    </row>
    <row r="236" spans="1:24" hidden="1" x14ac:dyDescent="0.2">
      <c r="A236" s="13" t="s">
        <v>825</v>
      </c>
      <c r="B236" s="13" t="s">
        <v>826</v>
      </c>
      <c r="C236" s="13" t="s">
        <v>1012</v>
      </c>
      <c r="D236" s="13" t="s">
        <v>1017</v>
      </c>
      <c r="E236" s="13" t="s">
        <v>1012</v>
      </c>
      <c r="F236" s="14">
        <v>61201</v>
      </c>
      <c r="G236" s="13">
        <v>6430016</v>
      </c>
      <c r="H236" s="13" t="s">
        <v>1018</v>
      </c>
      <c r="I236" s="13">
        <v>327</v>
      </c>
      <c r="K236" s="13">
        <v>1</v>
      </c>
      <c r="O236" s="13" t="s">
        <v>39</v>
      </c>
      <c r="Q236" s="13">
        <v>1</v>
      </c>
      <c r="T236" s="13" t="s">
        <v>2798</v>
      </c>
      <c r="U236" s="13" t="s">
        <v>28</v>
      </c>
      <c r="W236" s="13" t="s">
        <v>1019</v>
      </c>
      <c r="X236" s="13" t="str">
        <f>_xlfn.XLOOKUP(Burndata[[#This Row],[STATE_FULL]],'[1]State Regions'!$A:$A,'[1]State Regions'!$B:$B)</f>
        <v>Midwest</v>
      </c>
    </row>
    <row r="237" spans="1:24" hidden="1" x14ac:dyDescent="0.2">
      <c r="A237" s="13" t="s">
        <v>825</v>
      </c>
      <c r="B237" s="13" t="s">
        <v>826</v>
      </c>
      <c r="C237" s="13" t="s">
        <v>1020</v>
      </c>
      <c r="D237" s="13" t="s">
        <v>1021</v>
      </c>
      <c r="E237" s="13" t="s">
        <v>1022</v>
      </c>
      <c r="F237" s="14">
        <v>62781</v>
      </c>
      <c r="G237" s="13">
        <v>6432950</v>
      </c>
      <c r="H237" s="13" t="s">
        <v>1023</v>
      </c>
      <c r="I237" s="13">
        <v>493</v>
      </c>
      <c r="J237" s="13">
        <v>8</v>
      </c>
      <c r="K237" s="13">
        <v>1</v>
      </c>
      <c r="M237" s="13">
        <v>1</v>
      </c>
      <c r="O237" s="13" t="s">
        <v>39</v>
      </c>
      <c r="P237" s="13">
        <v>1</v>
      </c>
      <c r="T237" s="13" t="s">
        <v>39</v>
      </c>
      <c r="U237" s="13" t="s">
        <v>28</v>
      </c>
      <c r="V237" s="13" t="s">
        <v>39</v>
      </c>
      <c r="W237" s="13" t="s">
        <v>1024</v>
      </c>
      <c r="X237" s="13" t="str">
        <f>_xlfn.XLOOKUP(Burndata[[#This Row],[STATE_FULL]],'[1]State Regions'!$A:$A,'[1]State Regions'!$B:$B)</f>
        <v>Midwest</v>
      </c>
    </row>
    <row r="238" spans="1:24" hidden="1" x14ac:dyDescent="0.2">
      <c r="A238" s="13" t="s">
        <v>825</v>
      </c>
      <c r="B238" s="13" t="s">
        <v>826</v>
      </c>
      <c r="C238" s="13" t="s">
        <v>1020</v>
      </c>
      <c r="D238" s="13" t="s">
        <v>1025</v>
      </c>
      <c r="E238" s="13" t="s">
        <v>1022</v>
      </c>
      <c r="F238" s="14">
        <v>62769</v>
      </c>
      <c r="G238" s="13">
        <v>6432980</v>
      </c>
      <c r="H238" s="13" t="s">
        <v>1026</v>
      </c>
      <c r="I238" s="13">
        <v>457</v>
      </c>
      <c r="K238" s="13">
        <v>1</v>
      </c>
      <c r="L238" s="13">
        <v>1</v>
      </c>
      <c r="O238" s="13" t="s">
        <v>39</v>
      </c>
      <c r="P238" s="13">
        <v>1</v>
      </c>
      <c r="S238" s="13">
        <v>1</v>
      </c>
      <c r="T238" s="13" t="s">
        <v>2798</v>
      </c>
      <c r="U238" s="13" t="s">
        <v>28</v>
      </c>
      <c r="W238" s="13" t="s">
        <v>1027</v>
      </c>
      <c r="X238" s="13" t="str">
        <f>_xlfn.XLOOKUP(Burndata[[#This Row],[STATE_FULL]],'[1]State Regions'!$A:$A,'[1]State Regions'!$B:$B)</f>
        <v>Midwest</v>
      </c>
    </row>
    <row r="239" spans="1:24" hidden="1" x14ac:dyDescent="0.2">
      <c r="A239" s="13" t="s">
        <v>825</v>
      </c>
      <c r="B239" s="13" t="s">
        <v>826</v>
      </c>
      <c r="C239" s="13" t="s">
        <v>1028</v>
      </c>
      <c r="D239" s="13" t="s">
        <v>1029</v>
      </c>
      <c r="E239" s="13" t="s">
        <v>1030</v>
      </c>
      <c r="F239" s="14">
        <v>60435</v>
      </c>
      <c r="G239" s="13">
        <v>6431990</v>
      </c>
      <c r="H239" s="13" t="s">
        <v>1031</v>
      </c>
      <c r="I239" s="13">
        <v>485</v>
      </c>
      <c r="K239" s="13">
        <v>1</v>
      </c>
      <c r="O239" s="13" t="s">
        <v>39</v>
      </c>
      <c r="Q239" s="13">
        <v>1</v>
      </c>
      <c r="T239" s="13" t="s">
        <v>2798</v>
      </c>
      <c r="U239" s="13" t="s">
        <v>28</v>
      </c>
      <c r="W239" s="13" t="s">
        <v>1032</v>
      </c>
      <c r="X239" s="13" t="str">
        <f>_xlfn.XLOOKUP(Burndata[[#This Row],[STATE_FULL]],'[1]State Regions'!$A:$A,'[1]State Regions'!$B:$B)</f>
        <v>Midwest</v>
      </c>
    </row>
    <row r="240" spans="1:24" hidden="1" x14ac:dyDescent="0.2">
      <c r="A240" s="13" t="s">
        <v>825</v>
      </c>
      <c r="B240" s="13" t="s">
        <v>826</v>
      </c>
      <c r="C240" s="13" t="s">
        <v>1028</v>
      </c>
      <c r="D240" s="13" t="s">
        <v>1033</v>
      </c>
      <c r="E240" s="13" t="s">
        <v>1034</v>
      </c>
      <c r="F240" s="14">
        <v>60451</v>
      </c>
      <c r="G240" s="13">
        <v>6432000</v>
      </c>
      <c r="H240" s="13" t="s">
        <v>1035</v>
      </c>
      <c r="I240" s="13">
        <v>316</v>
      </c>
      <c r="K240" s="13">
        <v>1</v>
      </c>
      <c r="O240" s="13" t="s">
        <v>39</v>
      </c>
      <c r="Q240" s="13">
        <v>1</v>
      </c>
      <c r="T240" s="13" t="s">
        <v>2798</v>
      </c>
      <c r="U240" s="13" t="s">
        <v>28</v>
      </c>
      <c r="W240" s="13" t="s">
        <v>1036</v>
      </c>
      <c r="X240" s="13" t="str">
        <f>_xlfn.XLOOKUP(Burndata[[#This Row],[STATE_FULL]],'[1]State Regions'!$A:$A,'[1]State Regions'!$B:$B)</f>
        <v>Midwest</v>
      </c>
    </row>
    <row r="241" spans="1:24" hidden="1" x14ac:dyDescent="0.2">
      <c r="A241" s="13" t="s">
        <v>825</v>
      </c>
      <c r="B241" s="13" t="s">
        <v>826</v>
      </c>
      <c r="C241" s="13" t="s">
        <v>1028</v>
      </c>
      <c r="D241" s="13" t="s">
        <v>1037</v>
      </c>
      <c r="E241" s="13" t="s">
        <v>1038</v>
      </c>
      <c r="F241" s="14">
        <v>60440</v>
      </c>
      <c r="G241" s="13">
        <v>6430034</v>
      </c>
      <c r="H241" s="13" t="s">
        <v>1039</v>
      </c>
      <c r="I241" s="13">
        <v>138</v>
      </c>
      <c r="K241" s="13">
        <v>1</v>
      </c>
      <c r="O241" s="13" t="s">
        <v>39</v>
      </c>
      <c r="Q241" s="13">
        <v>1</v>
      </c>
      <c r="T241" s="13" t="s">
        <v>2798</v>
      </c>
      <c r="U241" s="13" t="s">
        <v>28</v>
      </c>
      <c r="W241" s="13" t="s">
        <v>1040</v>
      </c>
      <c r="X241" s="13" t="str">
        <f>_xlfn.XLOOKUP(Burndata[[#This Row],[STATE_FULL]],'[1]State Regions'!$A:$A,'[1]State Regions'!$B:$B)</f>
        <v>Midwest</v>
      </c>
    </row>
    <row r="242" spans="1:24" hidden="1" x14ac:dyDescent="0.2">
      <c r="A242" s="13" t="s">
        <v>825</v>
      </c>
      <c r="B242" s="13" t="s">
        <v>826</v>
      </c>
      <c r="C242" s="13" t="s">
        <v>1041</v>
      </c>
      <c r="D242" s="13" t="s">
        <v>1042</v>
      </c>
      <c r="E242" s="13" t="s">
        <v>1043</v>
      </c>
      <c r="F242" s="14">
        <v>61108</v>
      </c>
      <c r="G242" s="13">
        <v>6432800</v>
      </c>
      <c r="H242" s="13" t="s">
        <v>1044</v>
      </c>
      <c r="I242" s="13">
        <v>254</v>
      </c>
      <c r="J242" s="13">
        <v>8</v>
      </c>
      <c r="K242" s="13">
        <v>1</v>
      </c>
      <c r="M242" s="13">
        <v>1</v>
      </c>
      <c r="N242" s="13">
        <v>1</v>
      </c>
      <c r="O242" s="13" t="s">
        <v>28</v>
      </c>
      <c r="Q242" s="13">
        <v>1</v>
      </c>
      <c r="T242" s="13" t="s">
        <v>39</v>
      </c>
      <c r="U242" s="13" t="s">
        <v>28</v>
      </c>
      <c r="V242" s="13" t="s">
        <v>39</v>
      </c>
      <c r="W242" s="13" t="s">
        <v>1045</v>
      </c>
      <c r="X242" s="13" t="str">
        <f>_xlfn.XLOOKUP(Burndata[[#This Row],[STATE_FULL]],'[1]State Regions'!$A:$A,'[1]State Regions'!$B:$B)</f>
        <v>Midwest</v>
      </c>
    </row>
    <row r="243" spans="1:24" hidden="1" x14ac:dyDescent="0.2">
      <c r="A243" s="13" t="s">
        <v>825</v>
      </c>
      <c r="B243" s="13" t="s">
        <v>826</v>
      </c>
      <c r="C243" s="13" t="s">
        <v>1041</v>
      </c>
      <c r="D243" s="13" t="s">
        <v>1046</v>
      </c>
      <c r="E243" s="13" t="s">
        <v>1043</v>
      </c>
      <c r="F243" s="14">
        <v>61114</v>
      </c>
      <c r="G243" s="13">
        <v>6430484</v>
      </c>
      <c r="H243" s="13" t="s">
        <v>1047</v>
      </c>
      <c r="I243" s="13">
        <v>188</v>
      </c>
      <c r="K243" s="13">
        <v>1</v>
      </c>
      <c r="O243" s="13" t="s">
        <v>39</v>
      </c>
      <c r="P243" s="13">
        <v>1</v>
      </c>
      <c r="T243" s="13" t="s">
        <v>2798</v>
      </c>
      <c r="U243" s="13" t="s">
        <v>28</v>
      </c>
      <c r="W243" s="13" t="s">
        <v>1048</v>
      </c>
      <c r="X243" s="13" t="str">
        <f>_xlfn.XLOOKUP(Burndata[[#This Row],[STATE_FULL]],'[1]State Regions'!$A:$A,'[1]State Regions'!$B:$B)</f>
        <v>Midwest</v>
      </c>
    </row>
    <row r="244" spans="1:24" hidden="1" x14ac:dyDescent="0.2">
      <c r="A244" s="13" t="s">
        <v>825</v>
      </c>
      <c r="B244" s="13" t="s">
        <v>826</v>
      </c>
      <c r="C244" s="13" t="s">
        <v>1041</v>
      </c>
      <c r="D244" s="13" t="s">
        <v>1049</v>
      </c>
      <c r="E244" s="13" t="s">
        <v>1043</v>
      </c>
      <c r="F244" s="14">
        <v>61104</v>
      </c>
      <c r="G244" s="13">
        <v>6432810</v>
      </c>
      <c r="H244" s="13" t="s">
        <v>1050</v>
      </c>
      <c r="I244" s="13">
        <v>357</v>
      </c>
      <c r="K244" s="13">
        <v>1</v>
      </c>
      <c r="O244" s="13" t="s">
        <v>39</v>
      </c>
      <c r="Q244" s="13">
        <v>1</v>
      </c>
      <c r="T244" s="13" t="s">
        <v>2798</v>
      </c>
      <c r="U244" s="13" t="s">
        <v>28</v>
      </c>
      <c r="W244" s="13" t="s">
        <v>1051</v>
      </c>
      <c r="X244" s="13" t="str">
        <f>_xlfn.XLOOKUP(Burndata[[#This Row],[STATE_FULL]],'[1]State Regions'!$A:$A,'[1]State Regions'!$B:$B)</f>
        <v>Midwest</v>
      </c>
    </row>
    <row r="245" spans="1:24" hidden="1" x14ac:dyDescent="0.2">
      <c r="A245" s="13" t="s">
        <v>1052</v>
      </c>
      <c r="B245" s="13" t="s">
        <v>1053</v>
      </c>
      <c r="C245" s="13" t="s">
        <v>1054</v>
      </c>
      <c r="D245" s="13" t="s">
        <v>1055</v>
      </c>
      <c r="E245" s="13" t="s">
        <v>1056</v>
      </c>
      <c r="F245" s="14">
        <v>46804</v>
      </c>
      <c r="G245" s="13">
        <v>6420420</v>
      </c>
      <c r="H245" s="13" t="s">
        <v>1057</v>
      </c>
      <c r="I245" s="13">
        <v>396</v>
      </c>
      <c r="J245" s="13">
        <v>8</v>
      </c>
      <c r="K245" s="13">
        <v>1</v>
      </c>
      <c r="L245" s="13">
        <v>1</v>
      </c>
      <c r="M245" s="13">
        <v>1</v>
      </c>
      <c r="N245" s="13">
        <v>1</v>
      </c>
      <c r="O245" s="13" t="s">
        <v>28</v>
      </c>
      <c r="Q245" s="13">
        <v>1</v>
      </c>
      <c r="S245" s="13">
        <v>1</v>
      </c>
      <c r="T245" s="13" t="s">
        <v>39</v>
      </c>
      <c r="U245" s="13" t="s">
        <v>28</v>
      </c>
      <c r="W245" s="13" t="s">
        <v>1058</v>
      </c>
      <c r="X245" s="13" t="str">
        <f>_xlfn.XLOOKUP(Burndata[[#This Row],[STATE_FULL]],'[1]State Regions'!$A:$A,'[1]State Regions'!$B:$B)</f>
        <v>Midwest</v>
      </c>
    </row>
    <row r="246" spans="1:24" hidden="1" x14ac:dyDescent="0.2">
      <c r="A246" s="13" t="s">
        <v>1052</v>
      </c>
      <c r="B246" s="13" t="s">
        <v>1053</v>
      </c>
      <c r="C246" s="13" t="s">
        <v>1054</v>
      </c>
      <c r="D246" s="13" t="s">
        <v>1059</v>
      </c>
      <c r="E246" s="13" t="s">
        <v>1056</v>
      </c>
      <c r="F246" s="14">
        <v>46845</v>
      </c>
      <c r="G246" s="13">
        <v>6429153</v>
      </c>
      <c r="H246" s="13" t="s">
        <v>1060</v>
      </c>
      <c r="I246" s="13">
        <v>781</v>
      </c>
      <c r="K246" s="13">
        <v>1</v>
      </c>
      <c r="L246" s="13">
        <v>1</v>
      </c>
      <c r="O246" s="13" t="s">
        <v>28</v>
      </c>
      <c r="Q246" s="13">
        <v>1</v>
      </c>
      <c r="S246" s="13">
        <v>1</v>
      </c>
      <c r="T246" s="13" t="s">
        <v>2798</v>
      </c>
      <c r="U246" s="13" t="s">
        <v>28</v>
      </c>
      <c r="W246" s="13" t="s">
        <v>1061</v>
      </c>
      <c r="X246" s="13" t="str">
        <f>_xlfn.XLOOKUP(Burndata[[#This Row],[STATE_FULL]],'[1]State Regions'!$A:$A,'[1]State Regions'!$B:$B)</f>
        <v>Midwest</v>
      </c>
    </row>
    <row r="247" spans="1:24" hidden="1" x14ac:dyDescent="0.2">
      <c r="A247" s="13" t="s">
        <v>1052</v>
      </c>
      <c r="B247" s="13" t="s">
        <v>1053</v>
      </c>
      <c r="C247" s="13" t="s">
        <v>636</v>
      </c>
      <c r="D247" s="13" t="s">
        <v>1062</v>
      </c>
      <c r="E247" s="13" t="s">
        <v>1063</v>
      </c>
      <c r="F247" s="14">
        <v>46260</v>
      </c>
      <c r="G247" s="13">
        <v>6420715</v>
      </c>
      <c r="H247" s="13" t="s">
        <v>1064</v>
      </c>
      <c r="I247" s="13">
        <v>836</v>
      </c>
      <c r="J247" s="13">
        <v>8</v>
      </c>
      <c r="K247" s="13">
        <v>1</v>
      </c>
      <c r="L247" s="13">
        <v>1</v>
      </c>
      <c r="M247" s="13">
        <v>1</v>
      </c>
      <c r="N247" s="13">
        <v>1</v>
      </c>
      <c r="O247" s="13" t="s">
        <v>28</v>
      </c>
      <c r="P247" s="13">
        <v>1</v>
      </c>
      <c r="R247" s="13">
        <v>1</v>
      </c>
      <c r="T247" s="13" t="s">
        <v>39</v>
      </c>
      <c r="U247" s="13" t="s">
        <v>28</v>
      </c>
      <c r="W247" s="13" t="s">
        <v>1065</v>
      </c>
      <c r="X247" s="13" t="str">
        <f>_xlfn.XLOOKUP(Burndata[[#This Row],[STATE_FULL]],'[1]State Regions'!$A:$A,'[1]State Regions'!$B:$B)</f>
        <v>Midwest</v>
      </c>
    </row>
    <row r="248" spans="1:24" hidden="1" x14ac:dyDescent="0.2">
      <c r="A248" s="13" t="s">
        <v>1052</v>
      </c>
      <c r="B248" s="13" t="s">
        <v>1053</v>
      </c>
      <c r="C248" s="13" t="s">
        <v>636</v>
      </c>
      <c r="D248" s="13" t="s">
        <v>1066</v>
      </c>
      <c r="E248" s="13" t="s">
        <v>1063</v>
      </c>
      <c r="F248" s="14">
        <v>46202</v>
      </c>
      <c r="G248" s="13">
        <v>6420620</v>
      </c>
      <c r="H248" s="13" t="s">
        <v>1067</v>
      </c>
      <c r="I248" s="13">
        <v>315</v>
      </c>
      <c r="J248" s="13">
        <v>15</v>
      </c>
      <c r="K248" s="13">
        <v>1</v>
      </c>
      <c r="M248" s="13">
        <v>1</v>
      </c>
      <c r="O248" s="13" t="s">
        <v>28</v>
      </c>
      <c r="P248" s="13">
        <v>1</v>
      </c>
      <c r="T248" s="13" t="s">
        <v>28</v>
      </c>
      <c r="U248" s="13" t="s">
        <v>28</v>
      </c>
      <c r="W248" s="13" t="s">
        <v>1068</v>
      </c>
      <c r="X248" s="13" t="str">
        <f>_xlfn.XLOOKUP(Burndata[[#This Row],[STATE_FULL]],'[1]State Regions'!$A:$A,'[1]State Regions'!$B:$B)</f>
        <v>Midwest</v>
      </c>
    </row>
    <row r="249" spans="1:24" hidden="1" x14ac:dyDescent="0.2">
      <c r="A249" s="13" t="s">
        <v>1052</v>
      </c>
      <c r="B249" s="13" t="s">
        <v>1053</v>
      </c>
      <c r="C249" s="13" t="s">
        <v>636</v>
      </c>
      <c r="D249" s="13" t="s">
        <v>1069</v>
      </c>
      <c r="E249" s="13" t="s">
        <v>1063</v>
      </c>
      <c r="F249" s="14">
        <v>46206</v>
      </c>
      <c r="G249" s="13">
        <v>6420660</v>
      </c>
      <c r="H249" s="13" t="s">
        <v>1070</v>
      </c>
      <c r="I249" s="13">
        <v>802</v>
      </c>
      <c r="K249" s="13">
        <v>1</v>
      </c>
      <c r="O249" s="13" t="s">
        <v>28</v>
      </c>
      <c r="P249" s="13">
        <v>1</v>
      </c>
      <c r="T249" s="13" t="s">
        <v>2798</v>
      </c>
      <c r="U249" s="13" t="s">
        <v>28</v>
      </c>
      <c r="W249" s="13" t="s">
        <v>1071</v>
      </c>
      <c r="X249" s="13" t="str">
        <f>_xlfn.XLOOKUP(Burndata[[#This Row],[STATE_FULL]],'[1]State Regions'!$A:$A,'[1]State Regions'!$B:$B)</f>
        <v>Midwest</v>
      </c>
    </row>
    <row r="250" spans="1:24" hidden="1" x14ac:dyDescent="0.2">
      <c r="A250" s="13" t="s">
        <v>1052</v>
      </c>
      <c r="B250" s="13" t="s">
        <v>1053</v>
      </c>
      <c r="C250" s="13" t="s">
        <v>636</v>
      </c>
      <c r="D250" s="13" t="s">
        <v>1072</v>
      </c>
      <c r="E250" s="13" t="s">
        <v>1063</v>
      </c>
      <c r="F250" s="14">
        <v>46202</v>
      </c>
      <c r="G250" s="13">
        <v>6420632</v>
      </c>
      <c r="H250" s="13" t="s">
        <v>1073</v>
      </c>
      <c r="I250" s="13">
        <v>354</v>
      </c>
      <c r="J250" s="13">
        <v>10</v>
      </c>
      <c r="L250" s="13">
        <v>1</v>
      </c>
      <c r="N250" s="13">
        <v>1</v>
      </c>
      <c r="O250" s="13" t="s">
        <v>28</v>
      </c>
      <c r="R250" s="13">
        <v>1</v>
      </c>
      <c r="T250" s="13" t="s">
        <v>28</v>
      </c>
      <c r="U250" s="13" t="s">
        <v>28</v>
      </c>
      <c r="W250" s="13" t="s">
        <v>1074</v>
      </c>
      <c r="X250" s="13" t="str">
        <f>_xlfn.XLOOKUP(Burndata[[#This Row],[STATE_FULL]],'[1]State Regions'!$A:$A,'[1]State Regions'!$B:$B)</f>
        <v>Midwest</v>
      </c>
    </row>
    <row r="251" spans="1:24" hidden="1" x14ac:dyDescent="0.2">
      <c r="A251" s="13" t="s">
        <v>1052</v>
      </c>
      <c r="B251" s="13" t="s">
        <v>1053</v>
      </c>
      <c r="C251" s="13" t="s">
        <v>1075</v>
      </c>
      <c r="D251" s="13" t="s">
        <v>1076</v>
      </c>
      <c r="E251" s="13" t="s">
        <v>1077</v>
      </c>
      <c r="F251" s="14">
        <v>46601</v>
      </c>
      <c r="G251" s="13">
        <v>6421290</v>
      </c>
      <c r="H251" s="13" t="s">
        <v>1078</v>
      </c>
      <c r="I251" s="13">
        <v>449</v>
      </c>
      <c r="K251" s="13">
        <v>1</v>
      </c>
      <c r="O251" s="13" t="s">
        <v>28</v>
      </c>
      <c r="Q251" s="13">
        <v>1</v>
      </c>
      <c r="T251" s="13" t="s">
        <v>2798</v>
      </c>
      <c r="U251" s="13" t="s">
        <v>28</v>
      </c>
      <c r="W251" s="13" t="s">
        <v>1079</v>
      </c>
      <c r="X251" s="13" t="str">
        <f>_xlfn.XLOOKUP(Burndata[[#This Row],[STATE_FULL]],'[1]State Regions'!$A:$A,'[1]State Regions'!$B:$B)</f>
        <v>Midwest</v>
      </c>
    </row>
    <row r="252" spans="1:24" hidden="1" x14ac:dyDescent="0.2">
      <c r="A252" s="13" t="s">
        <v>1052</v>
      </c>
      <c r="B252" s="13" t="s">
        <v>1053</v>
      </c>
      <c r="C252" s="13" t="s">
        <v>1080</v>
      </c>
      <c r="D252" s="13" t="s">
        <v>1081</v>
      </c>
      <c r="E252" s="13" t="s">
        <v>1082</v>
      </c>
      <c r="F252" s="14">
        <v>47714</v>
      </c>
      <c r="G252" s="13">
        <v>6420027</v>
      </c>
      <c r="H252" s="13" t="s">
        <v>1083</v>
      </c>
      <c r="I252" s="13">
        <v>376</v>
      </c>
      <c r="K252" s="13">
        <v>1</v>
      </c>
      <c r="L252" s="13">
        <v>1</v>
      </c>
      <c r="O252" s="13" t="s">
        <v>28</v>
      </c>
      <c r="Q252" s="13">
        <v>1</v>
      </c>
      <c r="S252" s="13">
        <v>1</v>
      </c>
      <c r="T252" s="13" t="s">
        <v>2798</v>
      </c>
      <c r="U252" s="13" t="s">
        <v>28</v>
      </c>
      <c r="W252" s="13" t="s">
        <v>1084</v>
      </c>
      <c r="X252" s="13" t="str">
        <f>_xlfn.XLOOKUP(Burndata[[#This Row],[STATE_FULL]],'[1]State Regions'!$A:$A,'[1]State Regions'!$B:$B)</f>
        <v>Midwest</v>
      </c>
    </row>
    <row r="253" spans="1:24" hidden="1" x14ac:dyDescent="0.2">
      <c r="A253" s="13" t="s">
        <v>1052</v>
      </c>
      <c r="B253" s="13" t="s">
        <v>1053</v>
      </c>
      <c r="C253" s="13" t="s">
        <v>1080</v>
      </c>
      <c r="D253" s="13" t="s">
        <v>1085</v>
      </c>
      <c r="E253" s="13" t="s">
        <v>1082</v>
      </c>
      <c r="F253" s="14">
        <v>47747</v>
      </c>
      <c r="G253" s="13">
        <v>6420320</v>
      </c>
      <c r="H253" s="13" t="s">
        <v>1086</v>
      </c>
      <c r="I253" s="13">
        <v>350</v>
      </c>
      <c r="K253" s="13">
        <v>1</v>
      </c>
      <c r="O253" s="13" t="s">
        <v>28</v>
      </c>
      <c r="Q253" s="13">
        <v>1</v>
      </c>
      <c r="T253" s="13" t="s">
        <v>2798</v>
      </c>
      <c r="U253" s="13" t="s">
        <v>28</v>
      </c>
      <c r="W253" s="13" t="s">
        <v>1087</v>
      </c>
      <c r="X253" s="13" t="str">
        <f>_xlfn.XLOOKUP(Burndata[[#This Row],[STATE_FULL]],'[1]State Regions'!$A:$A,'[1]State Regions'!$B:$B)</f>
        <v>Midwest</v>
      </c>
    </row>
    <row r="254" spans="1:24" hidden="1" x14ac:dyDescent="0.2">
      <c r="A254" s="13" t="s">
        <v>1088</v>
      </c>
      <c r="B254" s="13" t="s">
        <v>1089</v>
      </c>
      <c r="C254" s="13" t="s">
        <v>1090</v>
      </c>
      <c r="D254" s="13" t="s">
        <v>1091</v>
      </c>
      <c r="E254" s="13" t="s">
        <v>1092</v>
      </c>
      <c r="F254" s="14">
        <v>52242</v>
      </c>
      <c r="G254" s="13">
        <v>6620765</v>
      </c>
      <c r="H254" s="13" t="s">
        <v>1093</v>
      </c>
      <c r="I254" s="13">
        <v>811</v>
      </c>
      <c r="J254" s="13">
        <v>17</v>
      </c>
      <c r="K254" s="13">
        <v>1</v>
      </c>
      <c r="L254" s="13">
        <v>1</v>
      </c>
      <c r="M254" s="13">
        <v>1</v>
      </c>
      <c r="N254" s="13">
        <v>1</v>
      </c>
      <c r="O254" s="13" t="s">
        <v>28</v>
      </c>
      <c r="P254" s="13">
        <v>1</v>
      </c>
      <c r="R254" s="13">
        <v>1</v>
      </c>
      <c r="T254" s="13" t="s">
        <v>28</v>
      </c>
      <c r="U254" s="13" t="s">
        <v>28</v>
      </c>
      <c r="V254" s="13" t="s">
        <v>39</v>
      </c>
      <c r="W254" s="13" t="s">
        <v>1094</v>
      </c>
      <c r="X254" s="13" t="str">
        <f>_xlfn.XLOOKUP(Burndata[[#This Row],[STATE_FULL]],'[1]State Regions'!$A:$A,'[1]State Regions'!$B:$B)</f>
        <v>Midwest</v>
      </c>
    </row>
    <row r="255" spans="1:24" hidden="1" x14ac:dyDescent="0.2">
      <c r="A255" s="13" t="s">
        <v>1088</v>
      </c>
      <c r="B255" s="13" t="s">
        <v>1089</v>
      </c>
      <c r="C255" s="13" t="s">
        <v>695</v>
      </c>
      <c r="D255" s="13" t="s">
        <v>1095</v>
      </c>
      <c r="E255" s="13" t="s">
        <v>1096</v>
      </c>
      <c r="F255" s="14">
        <v>50309</v>
      </c>
      <c r="G255" s="13">
        <v>6620420</v>
      </c>
      <c r="H255" s="13" t="s">
        <v>1097</v>
      </c>
      <c r="I255" s="13">
        <v>372</v>
      </c>
      <c r="K255" s="13">
        <v>1</v>
      </c>
      <c r="L255" s="13">
        <v>1</v>
      </c>
      <c r="O255" s="13" t="s">
        <v>28</v>
      </c>
      <c r="P255" s="13">
        <v>1</v>
      </c>
      <c r="S255" s="13">
        <v>1</v>
      </c>
      <c r="T255" s="13" t="s">
        <v>2798</v>
      </c>
      <c r="U255" s="13" t="s">
        <v>28</v>
      </c>
      <c r="W255" s="13" t="s">
        <v>1098</v>
      </c>
      <c r="X255" s="13" t="str">
        <f>_xlfn.XLOOKUP(Burndata[[#This Row],[STATE_FULL]],'[1]State Regions'!$A:$A,'[1]State Regions'!$B:$B)</f>
        <v>Midwest</v>
      </c>
    </row>
    <row r="256" spans="1:24" hidden="1" x14ac:dyDescent="0.2">
      <c r="A256" s="13" t="s">
        <v>1088</v>
      </c>
      <c r="B256" s="13" t="s">
        <v>1089</v>
      </c>
      <c r="C256" s="13" t="s">
        <v>695</v>
      </c>
      <c r="D256" s="13" t="s">
        <v>1099</v>
      </c>
      <c r="E256" s="13" t="s">
        <v>1096</v>
      </c>
      <c r="F256" s="14">
        <v>50314</v>
      </c>
      <c r="G256" s="13">
        <v>6620003</v>
      </c>
      <c r="H256" s="13" t="s">
        <v>1100</v>
      </c>
      <c r="I256" s="13">
        <v>875</v>
      </c>
      <c r="K256" s="13">
        <v>1</v>
      </c>
      <c r="L256" s="13">
        <v>1</v>
      </c>
      <c r="O256" s="13" t="s">
        <v>28</v>
      </c>
      <c r="Q256" s="13">
        <v>1</v>
      </c>
      <c r="S256" s="13">
        <v>1</v>
      </c>
      <c r="T256" s="13" t="s">
        <v>2798</v>
      </c>
      <c r="U256" s="13" t="s">
        <v>28</v>
      </c>
      <c r="W256" s="13" t="s">
        <v>1101</v>
      </c>
      <c r="X256" s="13" t="str">
        <f>_xlfn.XLOOKUP(Burndata[[#This Row],[STATE_FULL]],'[1]State Regions'!$A:$A,'[1]State Regions'!$B:$B)</f>
        <v>Midwest</v>
      </c>
    </row>
    <row r="257" spans="1:24" hidden="1" x14ac:dyDescent="0.2">
      <c r="A257" s="13" t="s">
        <v>1088</v>
      </c>
      <c r="B257" s="13" t="s">
        <v>1089</v>
      </c>
      <c r="C257" s="13" t="s">
        <v>1102</v>
      </c>
      <c r="D257" s="13" t="s">
        <v>1103</v>
      </c>
      <c r="E257" s="13" t="s">
        <v>1104</v>
      </c>
      <c r="F257" s="14">
        <v>51101</v>
      </c>
      <c r="G257" s="13">
        <v>6621275</v>
      </c>
      <c r="H257" s="13" t="s">
        <v>1105</v>
      </c>
      <c r="I257" s="13">
        <v>238</v>
      </c>
      <c r="K257" s="13">
        <v>1</v>
      </c>
      <c r="O257" s="13" t="s">
        <v>28</v>
      </c>
      <c r="Q257" s="13">
        <v>1</v>
      </c>
      <c r="T257" s="13" t="s">
        <v>2798</v>
      </c>
      <c r="U257" s="13" t="s">
        <v>28</v>
      </c>
      <c r="W257" s="13" t="s">
        <v>1106</v>
      </c>
      <c r="X257" s="13" t="str">
        <f>_xlfn.XLOOKUP(Burndata[[#This Row],[STATE_FULL]],'[1]State Regions'!$A:$A,'[1]State Regions'!$B:$B)</f>
        <v>Midwest</v>
      </c>
    </row>
    <row r="258" spans="1:24" hidden="1" x14ac:dyDescent="0.2">
      <c r="A258" s="13" t="s">
        <v>1107</v>
      </c>
      <c r="B258" s="13" t="s">
        <v>1108</v>
      </c>
      <c r="C258" s="13" t="s">
        <v>1090</v>
      </c>
      <c r="D258" s="13" t="s">
        <v>1109</v>
      </c>
      <c r="E258" s="13" t="s">
        <v>1110</v>
      </c>
      <c r="F258" s="14">
        <v>66215</v>
      </c>
      <c r="G258" s="13">
        <v>6670775</v>
      </c>
      <c r="H258" s="13" t="s">
        <v>1111</v>
      </c>
      <c r="I258" s="13">
        <v>343</v>
      </c>
      <c r="K258" s="13">
        <v>1</v>
      </c>
      <c r="O258" s="13" t="s">
        <v>28</v>
      </c>
      <c r="Q258" s="13">
        <v>1</v>
      </c>
      <c r="T258" s="13" t="s">
        <v>2798</v>
      </c>
      <c r="U258" s="13" t="s">
        <v>28</v>
      </c>
      <c r="W258" s="13" t="s">
        <v>1112</v>
      </c>
      <c r="X258" s="13" t="str">
        <f>_xlfn.XLOOKUP(Burndata[[#This Row],[STATE_FULL]],'[1]State Regions'!$A:$A,'[1]State Regions'!$B:$B)</f>
        <v>Midwest</v>
      </c>
    </row>
    <row r="259" spans="1:24" hidden="1" x14ac:dyDescent="0.2">
      <c r="A259" s="13" t="s">
        <v>1107</v>
      </c>
      <c r="B259" s="13" t="s">
        <v>1108</v>
      </c>
      <c r="C259" s="13" t="s">
        <v>1113</v>
      </c>
      <c r="D259" s="13" t="s">
        <v>1114</v>
      </c>
      <c r="E259" s="13" t="s">
        <v>1115</v>
      </c>
      <c r="F259" s="14">
        <v>67214</v>
      </c>
      <c r="G259" s="13">
        <v>6671100</v>
      </c>
      <c r="H259" s="13" t="s">
        <v>1116</v>
      </c>
      <c r="I259" s="13">
        <v>613</v>
      </c>
      <c r="J259" s="13">
        <v>12</v>
      </c>
      <c r="K259" s="13">
        <v>1</v>
      </c>
      <c r="M259" s="13">
        <v>1</v>
      </c>
      <c r="N259" s="13">
        <v>1</v>
      </c>
      <c r="O259" s="13" t="s">
        <v>28</v>
      </c>
      <c r="P259" s="13">
        <v>1</v>
      </c>
      <c r="T259" s="13" t="s">
        <v>28</v>
      </c>
      <c r="U259" s="13" t="s">
        <v>28</v>
      </c>
      <c r="W259" s="13" t="s">
        <v>1117</v>
      </c>
      <c r="X259" s="13" t="str">
        <f>_xlfn.XLOOKUP(Burndata[[#This Row],[STATE_FULL]],'[1]State Regions'!$A:$A,'[1]State Regions'!$B:$B)</f>
        <v>Midwest</v>
      </c>
    </row>
    <row r="260" spans="1:24" hidden="1" x14ac:dyDescent="0.2">
      <c r="A260" s="13" t="s">
        <v>1107</v>
      </c>
      <c r="B260" s="13" t="s">
        <v>1108</v>
      </c>
      <c r="C260" s="13" t="s">
        <v>1113</v>
      </c>
      <c r="D260" s="13" t="s">
        <v>1118</v>
      </c>
      <c r="E260" s="13" t="s">
        <v>1115</v>
      </c>
      <c r="F260" s="14">
        <v>67214</v>
      </c>
      <c r="G260" s="13">
        <v>6671170</v>
      </c>
      <c r="H260" s="13" t="s">
        <v>1119</v>
      </c>
      <c r="I260" s="13">
        <v>760</v>
      </c>
      <c r="K260" s="13">
        <v>1</v>
      </c>
      <c r="L260" s="13">
        <v>1</v>
      </c>
      <c r="O260" s="13" t="s">
        <v>28</v>
      </c>
      <c r="P260" s="13">
        <v>1</v>
      </c>
      <c r="S260" s="13">
        <v>1</v>
      </c>
      <c r="T260" s="13" t="s">
        <v>2798</v>
      </c>
      <c r="U260" s="13" t="s">
        <v>28</v>
      </c>
      <c r="W260" s="13" t="s">
        <v>1120</v>
      </c>
      <c r="X260" s="13" t="str">
        <f>_xlfn.XLOOKUP(Burndata[[#This Row],[STATE_FULL]],'[1]State Regions'!$A:$A,'[1]State Regions'!$B:$B)</f>
        <v>Midwest</v>
      </c>
    </row>
    <row r="261" spans="1:24" hidden="1" x14ac:dyDescent="0.2">
      <c r="A261" s="13" t="s">
        <v>1107</v>
      </c>
      <c r="B261" s="13" t="s">
        <v>1108</v>
      </c>
      <c r="C261" s="13" t="s">
        <v>1121</v>
      </c>
      <c r="D261" s="13" t="s">
        <v>1122</v>
      </c>
      <c r="E261" s="13" t="s">
        <v>1123</v>
      </c>
      <c r="F261" s="14">
        <v>66604</v>
      </c>
      <c r="G261" s="13">
        <v>6671025</v>
      </c>
      <c r="H261" s="13" t="s">
        <v>1124</v>
      </c>
      <c r="I261" s="13">
        <v>586</v>
      </c>
      <c r="K261" s="13">
        <v>1</v>
      </c>
      <c r="O261" s="13" t="s">
        <v>28</v>
      </c>
      <c r="Q261" s="13">
        <v>1</v>
      </c>
      <c r="T261" s="13" t="s">
        <v>2798</v>
      </c>
      <c r="U261" s="13" t="s">
        <v>28</v>
      </c>
      <c r="W261" s="13" t="s">
        <v>1125</v>
      </c>
      <c r="X261" s="13" t="str">
        <f>_xlfn.XLOOKUP(Burndata[[#This Row],[STATE_FULL]],'[1]State Regions'!$A:$A,'[1]State Regions'!$B:$B)</f>
        <v>Midwest</v>
      </c>
    </row>
    <row r="262" spans="1:24" hidden="1" x14ac:dyDescent="0.2">
      <c r="A262" s="13" t="s">
        <v>1107</v>
      </c>
      <c r="B262" s="13" t="s">
        <v>1108</v>
      </c>
      <c r="C262" s="13" t="s">
        <v>1126</v>
      </c>
      <c r="D262" s="13" t="s">
        <v>1127</v>
      </c>
      <c r="E262" s="13" t="s">
        <v>1128</v>
      </c>
      <c r="F262" s="14">
        <v>66160</v>
      </c>
      <c r="G262" s="13">
        <v>6670510</v>
      </c>
      <c r="H262" s="13" t="s">
        <v>1129</v>
      </c>
      <c r="I262" s="13">
        <v>910</v>
      </c>
      <c r="J262" s="13">
        <v>16</v>
      </c>
      <c r="K262" s="13">
        <v>1</v>
      </c>
      <c r="M262" s="13">
        <v>1</v>
      </c>
      <c r="N262" s="13">
        <v>1</v>
      </c>
      <c r="O262" s="13" t="s">
        <v>28</v>
      </c>
      <c r="P262" s="13">
        <v>1</v>
      </c>
      <c r="T262" s="13" t="s">
        <v>28</v>
      </c>
      <c r="U262" s="13" t="s">
        <v>28</v>
      </c>
      <c r="W262" s="13" t="s">
        <v>1130</v>
      </c>
      <c r="X262" s="13" t="str">
        <f>_xlfn.XLOOKUP(Burndata[[#This Row],[STATE_FULL]],'[1]State Regions'!$A:$A,'[1]State Regions'!$B:$B)</f>
        <v>Midwest</v>
      </c>
    </row>
    <row r="263" spans="1:24" hidden="1" x14ac:dyDescent="0.2">
      <c r="A263" s="13" t="s">
        <v>1131</v>
      </c>
      <c r="B263" s="13" t="s">
        <v>1132</v>
      </c>
      <c r="C263" s="13" t="s">
        <v>1133</v>
      </c>
      <c r="D263" s="13" t="s">
        <v>1134</v>
      </c>
      <c r="E263" s="13" t="s">
        <v>1135</v>
      </c>
      <c r="F263" s="14">
        <v>40536</v>
      </c>
      <c r="G263" s="13">
        <v>6510455</v>
      </c>
      <c r="H263" s="13" t="s">
        <v>1136</v>
      </c>
      <c r="I263" s="13">
        <v>945</v>
      </c>
      <c r="K263" s="13">
        <v>1</v>
      </c>
      <c r="L263" s="13">
        <v>1</v>
      </c>
      <c r="O263" s="13" t="s">
        <v>28</v>
      </c>
      <c r="P263" s="13">
        <v>1</v>
      </c>
      <c r="R263" s="13">
        <v>1</v>
      </c>
      <c r="T263" s="13" t="s">
        <v>2798</v>
      </c>
      <c r="U263" s="13" t="s">
        <v>28</v>
      </c>
      <c r="W263" s="13" t="s">
        <v>1137</v>
      </c>
      <c r="X263" s="13" t="str">
        <f>_xlfn.XLOOKUP(Burndata[[#This Row],[STATE_FULL]],'[1]State Regions'!$A:$A,'[1]State Regions'!$B:$B)</f>
        <v>South</v>
      </c>
    </row>
    <row r="264" spans="1:24" hidden="1" x14ac:dyDescent="0.2">
      <c r="A264" s="13" t="s">
        <v>1131</v>
      </c>
      <c r="B264" s="13" t="s">
        <v>1132</v>
      </c>
      <c r="C264" s="13" t="s">
        <v>42</v>
      </c>
      <c r="D264" s="13" t="s">
        <v>1138</v>
      </c>
      <c r="E264" s="13" t="s">
        <v>1139</v>
      </c>
      <c r="F264" s="14">
        <v>40202</v>
      </c>
      <c r="G264" s="13">
        <v>6510540</v>
      </c>
      <c r="H264" s="13" t="s">
        <v>1140</v>
      </c>
      <c r="I264" s="13">
        <v>300</v>
      </c>
      <c r="L264" s="13">
        <v>1</v>
      </c>
      <c r="O264" s="13" t="s">
        <v>28</v>
      </c>
      <c r="R264" s="13">
        <v>1</v>
      </c>
      <c r="T264" s="13" t="s">
        <v>2798</v>
      </c>
      <c r="U264" s="13" t="s">
        <v>28</v>
      </c>
      <c r="W264" s="13" t="s">
        <v>1141</v>
      </c>
      <c r="X264" s="13" t="str">
        <f>_xlfn.XLOOKUP(Burndata[[#This Row],[STATE_FULL]],'[1]State Regions'!$A:$A,'[1]State Regions'!$B:$B)</f>
        <v>South</v>
      </c>
    </row>
    <row r="265" spans="1:24" hidden="1" x14ac:dyDescent="0.2">
      <c r="A265" s="13" t="s">
        <v>1131</v>
      </c>
      <c r="B265" s="13" t="s">
        <v>1132</v>
      </c>
      <c r="C265" s="13" t="s">
        <v>42</v>
      </c>
      <c r="D265" s="13" t="s">
        <v>1142</v>
      </c>
      <c r="E265" s="13" t="s">
        <v>1139</v>
      </c>
      <c r="F265" s="14">
        <v>40202</v>
      </c>
      <c r="G265" s="13">
        <v>6510550</v>
      </c>
      <c r="H265" s="13" t="s">
        <v>1143</v>
      </c>
      <c r="I265" s="13">
        <v>404</v>
      </c>
      <c r="J265" s="13">
        <v>16</v>
      </c>
      <c r="K265" s="13">
        <v>1</v>
      </c>
      <c r="M265" s="13">
        <v>1</v>
      </c>
      <c r="O265" s="13" t="s">
        <v>28</v>
      </c>
      <c r="P265" s="13">
        <v>1</v>
      </c>
      <c r="T265" s="13" t="s">
        <v>39</v>
      </c>
      <c r="U265" s="13" t="s">
        <v>28</v>
      </c>
      <c r="W265" s="13" t="s">
        <v>1144</v>
      </c>
      <c r="X265" s="13" t="str">
        <f>_xlfn.XLOOKUP(Burndata[[#This Row],[STATE_FULL]],'[1]State Regions'!$A:$A,'[1]State Regions'!$B:$B)</f>
        <v>South</v>
      </c>
    </row>
    <row r="266" spans="1:24" hidden="1" x14ac:dyDescent="0.2">
      <c r="A266" s="13" t="s">
        <v>1131</v>
      </c>
      <c r="B266" s="13" t="s">
        <v>1132</v>
      </c>
      <c r="C266" s="13" t="s">
        <v>1145</v>
      </c>
      <c r="D266" s="13" t="s">
        <v>1146</v>
      </c>
      <c r="E266" s="13" t="s">
        <v>1147</v>
      </c>
      <c r="F266" s="14">
        <v>41501</v>
      </c>
      <c r="G266" s="13">
        <v>6510860</v>
      </c>
      <c r="H266" s="13" t="s">
        <v>1148</v>
      </c>
      <c r="I266" s="13">
        <v>348</v>
      </c>
      <c r="K266" s="13">
        <v>1</v>
      </c>
      <c r="O266" s="13" t="s">
        <v>28</v>
      </c>
      <c r="Q266" s="13">
        <v>1</v>
      </c>
      <c r="T266" s="13" t="s">
        <v>2798</v>
      </c>
      <c r="U266" s="13" t="s">
        <v>28</v>
      </c>
      <c r="W266" s="13" t="s">
        <v>1149</v>
      </c>
      <c r="X266" s="13" t="str">
        <f>_xlfn.XLOOKUP(Burndata[[#This Row],[STATE_FULL]],'[1]State Regions'!$A:$A,'[1]State Regions'!$B:$B)</f>
        <v>South</v>
      </c>
    </row>
    <row r="267" spans="1:24" hidden="1" x14ac:dyDescent="0.2">
      <c r="A267" s="13" t="s">
        <v>1150</v>
      </c>
      <c r="B267" s="13" t="s">
        <v>1151</v>
      </c>
      <c r="C267" s="13" t="s">
        <v>1152</v>
      </c>
      <c r="D267" s="13" t="s">
        <v>1153</v>
      </c>
      <c r="E267" s="13" t="s">
        <v>1154</v>
      </c>
      <c r="F267" s="14">
        <v>71103</v>
      </c>
      <c r="G267" s="13">
        <v>6720776</v>
      </c>
      <c r="H267" s="13" t="s">
        <v>1155</v>
      </c>
      <c r="I267" s="13">
        <v>452</v>
      </c>
      <c r="J267" s="13">
        <v>13</v>
      </c>
      <c r="K267" s="13">
        <v>1</v>
      </c>
      <c r="M267" s="13">
        <v>1</v>
      </c>
      <c r="O267" s="13" t="s">
        <v>28</v>
      </c>
      <c r="P267" s="13">
        <v>1</v>
      </c>
      <c r="T267" s="13" t="s">
        <v>39</v>
      </c>
      <c r="U267" s="13" t="s">
        <v>28</v>
      </c>
      <c r="W267" s="13" t="s">
        <v>1156</v>
      </c>
      <c r="X267" s="13" t="str">
        <f>_xlfn.XLOOKUP(Burndata[[#This Row],[STATE_FULL]],'[1]State Regions'!$A:$A,'[1]State Regions'!$B:$B)</f>
        <v>South</v>
      </c>
    </row>
    <row r="268" spans="1:24" hidden="1" x14ac:dyDescent="0.2">
      <c r="A268" s="13" t="s">
        <v>1150</v>
      </c>
      <c r="B268" s="13" t="s">
        <v>1151</v>
      </c>
      <c r="C268" s="13" t="s">
        <v>1157</v>
      </c>
      <c r="D268" s="13" t="s">
        <v>1158</v>
      </c>
      <c r="E268" s="13" t="s">
        <v>1159</v>
      </c>
      <c r="F268" s="14">
        <v>70808</v>
      </c>
      <c r="G268" s="13">
        <v>6720028</v>
      </c>
      <c r="H268" s="13" t="s">
        <v>1160</v>
      </c>
      <c r="I268" s="13">
        <v>988</v>
      </c>
      <c r="K268" s="13">
        <v>1</v>
      </c>
      <c r="O268" s="13" t="s">
        <v>28</v>
      </c>
      <c r="Q268" s="13">
        <v>1</v>
      </c>
      <c r="T268" s="13" t="s">
        <v>2798</v>
      </c>
      <c r="U268" s="13" t="s">
        <v>28</v>
      </c>
      <c r="W268" s="13" t="s">
        <v>1161</v>
      </c>
      <c r="X268" s="13" t="str">
        <f>_xlfn.XLOOKUP(Burndata[[#This Row],[STATE_FULL]],'[1]State Regions'!$A:$A,'[1]State Regions'!$B:$B)</f>
        <v>South</v>
      </c>
    </row>
    <row r="269" spans="1:24" hidden="1" x14ac:dyDescent="0.2">
      <c r="A269" s="13" t="s">
        <v>1150</v>
      </c>
      <c r="B269" s="13" t="s">
        <v>1151</v>
      </c>
      <c r="C269" s="13" t="s">
        <v>1157</v>
      </c>
      <c r="D269" s="13" t="s">
        <v>1162</v>
      </c>
      <c r="E269" s="13" t="s">
        <v>1159</v>
      </c>
      <c r="F269" s="14">
        <v>70809</v>
      </c>
      <c r="G269" s="13">
        <v>6720042</v>
      </c>
      <c r="H269" s="13" t="s">
        <v>1163</v>
      </c>
      <c r="I269" s="13">
        <v>527</v>
      </c>
      <c r="J269" s="13">
        <v>8</v>
      </c>
      <c r="M269" s="13">
        <v>1</v>
      </c>
      <c r="T269" s="13" t="s">
        <v>28</v>
      </c>
      <c r="W269" s="13" t="s">
        <v>1164</v>
      </c>
      <c r="X269" s="13" t="str">
        <f>_xlfn.XLOOKUP(Burndata[[#This Row],[STATE_FULL]],'[1]State Regions'!$A:$A,'[1]State Regions'!$B:$B)</f>
        <v>South</v>
      </c>
    </row>
    <row r="270" spans="1:24" hidden="1" x14ac:dyDescent="0.2">
      <c r="A270" s="13" t="s">
        <v>1150</v>
      </c>
      <c r="B270" s="13" t="s">
        <v>1151</v>
      </c>
      <c r="C270" s="13" t="s">
        <v>1165</v>
      </c>
      <c r="D270" s="13" t="s">
        <v>1166</v>
      </c>
      <c r="E270" s="13" t="s">
        <v>1167</v>
      </c>
      <c r="F270" s="14">
        <v>70503</v>
      </c>
      <c r="G270" s="13">
        <v>6720340</v>
      </c>
      <c r="H270" s="13" t="s">
        <v>1168</v>
      </c>
      <c r="I270" s="13">
        <v>461</v>
      </c>
      <c r="K270" s="13">
        <v>1</v>
      </c>
      <c r="O270" s="13" t="s">
        <v>28</v>
      </c>
      <c r="Q270" s="13">
        <v>1</v>
      </c>
      <c r="T270" s="13" t="s">
        <v>2798</v>
      </c>
      <c r="U270" s="13" t="s">
        <v>28</v>
      </c>
      <c r="W270" s="13" t="s">
        <v>1169</v>
      </c>
      <c r="X270" s="13" t="str">
        <f>_xlfn.XLOOKUP(Burndata[[#This Row],[STATE_FULL]],'[1]State Regions'!$A:$A,'[1]State Regions'!$B:$B)</f>
        <v>South</v>
      </c>
    </row>
    <row r="271" spans="1:24" hidden="1" x14ac:dyDescent="0.2">
      <c r="A271" s="13" t="s">
        <v>1150</v>
      </c>
      <c r="B271" s="13" t="s">
        <v>1151</v>
      </c>
      <c r="C271" s="13" t="s">
        <v>1165</v>
      </c>
      <c r="D271" s="13" t="s">
        <v>1170</v>
      </c>
      <c r="E271" s="13" t="s">
        <v>1167</v>
      </c>
      <c r="F271" s="14">
        <v>70508</v>
      </c>
      <c r="G271" s="13">
        <v>6720343</v>
      </c>
      <c r="H271" s="13" t="s">
        <v>1171</v>
      </c>
      <c r="I271" s="13">
        <v>6</v>
      </c>
      <c r="J271" s="13">
        <v>6</v>
      </c>
      <c r="M271" s="13">
        <v>1</v>
      </c>
      <c r="N271" s="13">
        <v>1</v>
      </c>
      <c r="T271" s="13" t="s">
        <v>39</v>
      </c>
      <c r="W271" s="13" t="s">
        <v>1172</v>
      </c>
      <c r="X271" s="13" t="str">
        <f>_xlfn.XLOOKUP(Burndata[[#This Row],[STATE_FULL]],'[1]State Regions'!$A:$A,'[1]State Regions'!$B:$B)</f>
        <v>South</v>
      </c>
    </row>
    <row r="272" spans="1:24" hidden="1" x14ac:dyDescent="0.2">
      <c r="A272" s="13" t="s">
        <v>1150</v>
      </c>
      <c r="B272" s="13" t="s">
        <v>1151</v>
      </c>
      <c r="C272" s="13" t="s">
        <v>1173</v>
      </c>
      <c r="D272" s="13" t="s">
        <v>1174</v>
      </c>
      <c r="E272" s="13" t="s">
        <v>1175</v>
      </c>
      <c r="F272" s="14">
        <v>70112</v>
      </c>
      <c r="H272" s="13" t="s">
        <v>1176</v>
      </c>
      <c r="I272" s="13">
        <v>446</v>
      </c>
      <c r="J272" s="13">
        <v>20</v>
      </c>
      <c r="K272" s="13">
        <v>1</v>
      </c>
      <c r="M272" s="13">
        <v>1</v>
      </c>
      <c r="O272" s="13" t="s">
        <v>28</v>
      </c>
      <c r="P272" s="13">
        <v>1</v>
      </c>
      <c r="T272" s="13" t="s">
        <v>28</v>
      </c>
      <c r="U272" s="13" t="s">
        <v>28</v>
      </c>
      <c r="W272" s="13" t="s">
        <v>1177</v>
      </c>
      <c r="X272" s="13" t="str">
        <f>_xlfn.XLOOKUP(Burndata[[#This Row],[STATE_FULL]],'[1]State Regions'!$A:$A,'[1]State Regions'!$B:$B)</f>
        <v>South</v>
      </c>
    </row>
    <row r="273" spans="1:24" hidden="1" x14ac:dyDescent="0.2">
      <c r="A273" s="13" t="s">
        <v>1150</v>
      </c>
      <c r="B273" s="13" t="s">
        <v>1151</v>
      </c>
      <c r="C273" s="13" t="s">
        <v>1178</v>
      </c>
      <c r="D273" s="13" t="s">
        <v>1179</v>
      </c>
      <c r="E273" s="13" t="s">
        <v>1180</v>
      </c>
      <c r="F273" s="14">
        <v>71301</v>
      </c>
      <c r="G273" s="13">
        <v>6720020</v>
      </c>
      <c r="H273" s="13" t="s">
        <v>1181</v>
      </c>
      <c r="I273" s="13">
        <v>362</v>
      </c>
      <c r="K273" s="13">
        <v>1</v>
      </c>
      <c r="O273" s="13" t="s">
        <v>28</v>
      </c>
      <c r="Q273" s="13">
        <v>1</v>
      </c>
      <c r="T273" s="13" t="s">
        <v>2798</v>
      </c>
      <c r="U273" s="13" t="s">
        <v>28</v>
      </c>
      <c r="W273" s="13" t="s">
        <v>1182</v>
      </c>
      <c r="X273" s="13" t="str">
        <f>_xlfn.XLOOKUP(Burndata[[#This Row],[STATE_FULL]],'[1]State Regions'!$A:$A,'[1]State Regions'!$B:$B)</f>
        <v>South</v>
      </c>
    </row>
    <row r="274" spans="1:24" hidden="1" x14ac:dyDescent="0.2">
      <c r="A274" s="13" t="s">
        <v>1150</v>
      </c>
      <c r="B274" s="13" t="s">
        <v>1151</v>
      </c>
      <c r="C274" s="13" t="s">
        <v>1183</v>
      </c>
      <c r="D274" s="13" t="s">
        <v>1184</v>
      </c>
      <c r="E274" s="13" t="s">
        <v>1185</v>
      </c>
      <c r="F274" s="14">
        <v>70433</v>
      </c>
      <c r="G274" s="13">
        <v>6720180</v>
      </c>
      <c r="H274" s="13" t="s">
        <v>1186</v>
      </c>
      <c r="I274" s="13">
        <v>167</v>
      </c>
      <c r="K274" s="13">
        <v>1</v>
      </c>
      <c r="O274" s="13" t="s">
        <v>28</v>
      </c>
      <c r="Q274" s="13">
        <v>1</v>
      </c>
      <c r="T274" s="13" t="s">
        <v>2798</v>
      </c>
      <c r="U274" s="13" t="s">
        <v>28</v>
      </c>
      <c r="W274" s="13" t="s">
        <v>1187</v>
      </c>
      <c r="X274" s="13" t="str">
        <f>_xlfn.XLOOKUP(Burndata[[#This Row],[STATE_FULL]],'[1]State Regions'!$A:$A,'[1]State Regions'!$B:$B)</f>
        <v>South</v>
      </c>
    </row>
    <row r="275" spans="1:24" hidden="1" x14ac:dyDescent="0.2">
      <c r="A275" s="13" t="s">
        <v>1150</v>
      </c>
      <c r="B275" s="13" t="s">
        <v>1151</v>
      </c>
      <c r="C275" s="13" t="s">
        <v>1188</v>
      </c>
      <c r="D275" s="13" t="s">
        <v>1189</v>
      </c>
      <c r="E275" s="13" t="s">
        <v>1190</v>
      </c>
      <c r="F275" s="14">
        <v>70403</v>
      </c>
      <c r="G275" s="13">
        <v>6720254</v>
      </c>
      <c r="H275" s="13" t="s">
        <v>1191</v>
      </c>
      <c r="I275" s="13">
        <v>330</v>
      </c>
      <c r="K275" s="13">
        <v>1</v>
      </c>
      <c r="O275" s="13" t="s">
        <v>28</v>
      </c>
      <c r="Q275" s="13">
        <v>1</v>
      </c>
      <c r="T275" s="13" t="s">
        <v>2798</v>
      </c>
      <c r="U275" s="13" t="s">
        <v>28</v>
      </c>
      <c r="W275" s="13" t="s">
        <v>1192</v>
      </c>
      <c r="X275" s="13" t="str">
        <f>_xlfn.XLOOKUP(Burndata[[#This Row],[STATE_FULL]],'[1]State Regions'!$A:$A,'[1]State Regions'!$B:$B)</f>
        <v>South</v>
      </c>
    </row>
    <row r="276" spans="1:24" hidden="1" x14ac:dyDescent="0.2">
      <c r="A276" s="13" t="s">
        <v>1193</v>
      </c>
      <c r="B276" s="13" t="s">
        <v>1194</v>
      </c>
      <c r="C276" s="13" t="s">
        <v>1195</v>
      </c>
      <c r="D276" s="13" t="s">
        <v>1196</v>
      </c>
      <c r="E276" s="13" t="s">
        <v>1197</v>
      </c>
      <c r="F276" s="15" t="s">
        <v>1198</v>
      </c>
      <c r="G276" s="13">
        <v>6110430</v>
      </c>
      <c r="H276" s="13" t="s">
        <v>1199</v>
      </c>
      <c r="I276" s="13">
        <v>637</v>
      </c>
      <c r="J276" s="13">
        <v>6</v>
      </c>
      <c r="K276" s="13">
        <v>1</v>
      </c>
      <c r="M276" s="13">
        <v>1</v>
      </c>
      <c r="O276" s="13" t="s">
        <v>28</v>
      </c>
      <c r="P276" s="13">
        <v>1</v>
      </c>
      <c r="T276" s="13" t="s">
        <v>39</v>
      </c>
      <c r="U276" s="13" t="s">
        <v>28</v>
      </c>
      <c r="V276" s="13" t="s">
        <v>39</v>
      </c>
      <c r="W276" s="13" t="s">
        <v>1200</v>
      </c>
      <c r="X276" s="13" t="str">
        <f>_xlfn.XLOOKUP(Burndata[[#This Row],[STATE_FULL]],'[1]State Regions'!$A:$A,'[1]State Regions'!$B:$B)</f>
        <v>Northeast</v>
      </c>
    </row>
    <row r="277" spans="1:24" hidden="1" x14ac:dyDescent="0.2">
      <c r="A277" s="13" t="s">
        <v>1193</v>
      </c>
      <c r="B277" s="13" t="s">
        <v>1194</v>
      </c>
      <c r="C277" s="13" t="s">
        <v>1201</v>
      </c>
      <c r="D277" s="13" t="s">
        <v>1202</v>
      </c>
      <c r="E277" s="13" t="s">
        <v>1203</v>
      </c>
      <c r="F277" s="15" t="s">
        <v>1204</v>
      </c>
      <c r="G277" s="13">
        <v>6110050</v>
      </c>
      <c r="H277" s="13" t="s">
        <v>1205</v>
      </c>
      <c r="I277" s="13">
        <v>411</v>
      </c>
      <c r="K277" s="13">
        <v>1</v>
      </c>
      <c r="O277" s="13" t="s">
        <v>28</v>
      </c>
      <c r="Q277" s="13">
        <v>1</v>
      </c>
      <c r="T277" s="13" t="s">
        <v>2798</v>
      </c>
      <c r="U277" s="13" t="s">
        <v>28</v>
      </c>
      <c r="W277" s="13" t="s">
        <v>1206</v>
      </c>
      <c r="X277" s="13" t="str">
        <f>_xlfn.XLOOKUP(Burndata[[#This Row],[STATE_FULL]],'[1]State Regions'!$A:$A,'[1]State Regions'!$B:$B)</f>
        <v>Northeast</v>
      </c>
    </row>
    <row r="278" spans="1:24" hidden="1" x14ac:dyDescent="0.2">
      <c r="A278" s="13" t="s">
        <v>1207</v>
      </c>
      <c r="B278" s="13" t="s">
        <v>1208</v>
      </c>
      <c r="C278" s="13" t="s">
        <v>1209</v>
      </c>
      <c r="D278" s="13" t="s">
        <v>1210</v>
      </c>
      <c r="E278" s="13" t="s">
        <v>1211</v>
      </c>
      <c r="F278" s="14">
        <v>21287</v>
      </c>
      <c r="G278" s="13">
        <v>6320180</v>
      </c>
      <c r="H278" s="13" t="s">
        <v>1212</v>
      </c>
      <c r="I278" s="13">
        <v>1091</v>
      </c>
      <c r="K278" s="13">
        <v>1</v>
      </c>
      <c r="L278" s="13">
        <v>1</v>
      </c>
      <c r="N278" s="13">
        <v>1</v>
      </c>
      <c r="O278" s="13" t="s">
        <v>39</v>
      </c>
      <c r="P278" s="13">
        <v>1</v>
      </c>
      <c r="R278" s="13">
        <v>1</v>
      </c>
      <c r="T278" s="13" t="s">
        <v>28</v>
      </c>
      <c r="U278" s="13" t="s">
        <v>28</v>
      </c>
      <c r="V278" s="13" t="s">
        <v>28</v>
      </c>
      <c r="W278" s="13" t="s">
        <v>1213</v>
      </c>
      <c r="X278" s="13" t="str">
        <f>_xlfn.XLOOKUP(Burndata[[#This Row],[STATE_FULL]],'[1]State Regions'!$A:$A,'[1]State Regions'!$B:$B)</f>
        <v>South</v>
      </c>
    </row>
    <row r="279" spans="1:24" hidden="1" x14ac:dyDescent="0.2">
      <c r="A279" s="13" t="s">
        <v>1207</v>
      </c>
      <c r="B279" s="13" t="s">
        <v>1208</v>
      </c>
      <c r="C279" s="13" t="s">
        <v>1209</v>
      </c>
      <c r="D279" s="13" t="s">
        <v>1214</v>
      </c>
      <c r="E279" s="13" t="s">
        <v>1211</v>
      </c>
      <c r="F279" s="14">
        <v>21224</v>
      </c>
      <c r="G279" s="13">
        <v>6320050</v>
      </c>
      <c r="H279" s="13" t="s">
        <v>1215</v>
      </c>
      <c r="I279" s="13">
        <v>420</v>
      </c>
      <c r="J279" s="13">
        <v>20</v>
      </c>
      <c r="K279" s="13">
        <v>1</v>
      </c>
      <c r="M279" s="13">
        <v>1</v>
      </c>
      <c r="O279" s="13" t="s">
        <v>39</v>
      </c>
      <c r="Q279" s="13">
        <v>1</v>
      </c>
      <c r="T279" s="13" t="s">
        <v>28</v>
      </c>
      <c r="U279" s="13" t="s">
        <v>28</v>
      </c>
      <c r="V279" s="13" t="s">
        <v>28</v>
      </c>
      <c r="W279" s="13" t="s">
        <v>1216</v>
      </c>
      <c r="X279" s="13" t="str">
        <f>_xlfn.XLOOKUP(Burndata[[#This Row],[STATE_FULL]],'[1]State Regions'!$A:$A,'[1]State Regions'!$B:$B)</f>
        <v>South</v>
      </c>
    </row>
    <row r="280" spans="1:24" hidden="1" x14ac:dyDescent="0.2">
      <c r="A280" s="13" t="s">
        <v>1207</v>
      </c>
      <c r="B280" s="13" t="s">
        <v>1208</v>
      </c>
      <c r="C280" s="13" t="s">
        <v>1209</v>
      </c>
      <c r="D280" s="13" t="s">
        <v>1217</v>
      </c>
      <c r="E280" s="13" t="s">
        <v>1211</v>
      </c>
      <c r="F280" s="14">
        <v>21215</v>
      </c>
      <c r="G280" s="13">
        <v>6320280</v>
      </c>
      <c r="H280" s="13" t="s">
        <v>1218</v>
      </c>
      <c r="I280" s="13">
        <v>483</v>
      </c>
      <c r="K280" s="13">
        <v>1</v>
      </c>
      <c r="O280" s="13" t="s">
        <v>39</v>
      </c>
      <c r="Q280" s="13">
        <v>1</v>
      </c>
      <c r="T280" s="13" t="s">
        <v>2798</v>
      </c>
      <c r="U280" s="13" t="s">
        <v>28</v>
      </c>
      <c r="W280" s="13" t="s">
        <v>1219</v>
      </c>
      <c r="X280" s="13" t="str">
        <f>_xlfn.XLOOKUP(Burndata[[#This Row],[STATE_FULL]],'[1]State Regions'!$A:$A,'[1]State Regions'!$B:$B)</f>
        <v>South</v>
      </c>
    </row>
    <row r="281" spans="1:24" hidden="1" x14ac:dyDescent="0.2">
      <c r="A281" s="13" t="s">
        <v>1207</v>
      </c>
      <c r="B281" s="13" t="s">
        <v>1208</v>
      </c>
      <c r="C281" s="13" t="s">
        <v>59</v>
      </c>
      <c r="D281" s="13" t="s">
        <v>1220</v>
      </c>
      <c r="E281" s="13" t="s">
        <v>1221</v>
      </c>
      <c r="F281" s="14">
        <v>20889</v>
      </c>
      <c r="G281" s="13">
        <v>6320360</v>
      </c>
      <c r="H281" s="13" t="s">
        <v>1222</v>
      </c>
      <c r="I281" s="13">
        <v>244</v>
      </c>
      <c r="K281" s="13">
        <v>1</v>
      </c>
      <c r="O281" s="13" t="s">
        <v>40</v>
      </c>
      <c r="Q281" s="13">
        <v>1</v>
      </c>
      <c r="T281" s="13" t="s">
        <v>2798</v>
      </c>
      <c r="U281" s="13" t="s">
        <v>39</v>
      </c>
      <c r="W281" s="13" t="s">
        <v>1223</v>
      </c>
      <c r="X281" s="13" t="str">
        <f>_xlfn.XLOOKUP(Burndata[[#This Row],[STATE_FULL]],'[1]State Regions'!$A:$A,'[1]State Regions'!$B:$B)</f>
        <v>South</v>
      </c>
    </row>
    <row r="282" spans="1:24" hidden="1" x14ac:dyDescent="0.2">
      <c r="A282" s="13" t="s">
        <v>1207</v>
      </c>
      <c r="B282" s="13" t="s">
        <v>1208</v>
      </c>
      <c r="C282" s="13" t="s">
        <v>59</v>
      </c>
      <c r="D282" s="13" t="s">
        <v>1224</v>
      </c>
      <c r="E282" s="13" t="s">
        <v>1221</v>
      </c>
      <c r="F282" s="14">
        <v>20814</v>
      </c>
      <c r="G282" s="13">
        <v>6320350</v>
      </c>
      <c r="H282" s="13" t="s">
        <v>1225</v>
      </c>
      <c r="I282" s="13">
        <v>230</v>
      </c>
      <c r="K282" s="13">
        <v>1</v>
      </c>
      <c r="O282" s="13" t="s">
        <v>39</v>
      </c>
      <c r="Q282" s="13">
        <v>1</v>
      </c>
      <c r="T282" s="13" t="s">
        <v>2798</v>
      </c>
      <c r="U282" s="13" t="s">
        <v>28</v>
      </c>
      <c r="W282" s="13" t="s">
        <v>1226</v>
      </c>
      <c r="X282" s="13" t="str">
        <f>_xlfn.XLOOKUP(Burndata[[#This Row],[STATE_FULL]],'[1]State Regions'!$A:$A,'[1]State Regions'!$B:$B)</f>
        <v>South</v>
      </c>
    </row>
    <row r="283" spans="1:24" hidden="1" x14ac:dyDescent="0.2">
      <c r="A283" s="13" t="s">
        <v>1207</v>
      </c>
      <c r="B283" s="13" t="s">
        <v>1208</v>
      </c>
      <c r="C283" s="13" t="s">
        <v>1227</v>
      </c>
      <c r="D283" s="13" t="s">
        <v>1228</v>
      </c>
      <c r="E283" s="13" t="s">
        <v>1229</v>
      </c>
      <c r="F283" s="14">
        <v>20785</v>
      </c>
      <c r="G283" s="13">
        <v>6320610</v>
      </c>
      <c r="H283" s="13" t="s">
        <v>1230</v>
      </c>
      <c r="I283" s="13">
        <v>205</v>
      </c>
      <c r="K283" s="13">
        <v>1</v>
      </c>
      <c r="O283" s="13" t="s">
        <v>39</v>
      </c>
      <c r="Q283" s="13">
        <v>1</v>
      </c>
      <c r="T283" s="13" t="s">
        <v>2798</v>
      </c>
      <c r="U283" s="13" t="s">
        <v>28</v>
      </c>
      <c r="W283" s="13" t="s">
        <v>1231</v>
      </c>
      <c r="X283" s="13" t="str">
        <f>_xlfn.XLOOKUP(Burndata[[#This Row],[STATE_FULL]],'[1]State Regions'!$A:$A,'[1]State Regions'!$B:$B)</f>
        <v>South</v>
      </c>
    </row>
    <row r="284" spans="1:24" hidden="1" x14ac:dyDescent="0.2">
      <c r="A284" s="13" t="s">
        <v>1232</v>
      </c>
      <c r="B284" s="13" t="s">
        <v>1233</v>
      </c>
      <c r="C284" s="13" t="s">
        <v>1234</v>
      </c>
      <c r="D284" s="13" t="s">
        <v>1235</v>
      </c>
      <c r="E284" s="13" t="s">
        <v>1236</v>
      </c>
      <c r="F284" s="15" t="s">
        <v>1237</v>
      </c>
      <c r="G284" s="13">
        <v>6141435</v>
      </c>
      <c r="H284" s="13" t="s">
        <v>1238</v>
      </c>
      <c r="I284" s="13">
        <v>360</v>
      </c>
      <c r="K284" s="13">
        <v>1</v>
      </c>
      <c r="O284" s="13" t="s">
        <v>28</v>
      </c>
      <c r="Q284" s="13">
        <v>1</v>
      </c>
      <c r="T284" s="13" t="s">
        <v>2798</v>
      </c>
      <c r="U284" s="13" t="s">
        <v>28</v>
      </c>
      <c r="W284" s="13" t="s">
        <v>1239</v>
      </c>
      <c r="X284" s="13" t="str">
        <f>_xlfn.XLOOKUP(Burndata[[#This Row],[STATE_FULL]],'[1]State Regions'!$A:$A,'[1]State Regions'!$B:$B)</f>
        <v>Northeast</v>
      </c>
    </row>
    <row r="285" spans="1:24" hidden="1" x14ac:dyDescent="0.2">
      <c r="A285" s="13" t="s">
        <v>1232</v>
      </c>
      <c r="B285" s="13" t="s">
        <v>1233</v>
      </c>
      <c r="C285" s="13" t="s">
        <v>1240</v>
      </c>
      <c r="D285" s="13" t="s">
        <v>1241</v>
      </c>
      <c r="E285" s="13" t="s">
        <v>1022</v>
      </c>
      <c r="F285" s="15" t="s">
        <v>1242</v>
      </c>
      <c r="G285" s="13">
        <v>6141955</v>
      </c>
      <c r="H285" s="13" t="s">
        <v>1243</v>
      </c>
      <c r="I285" s="13">
        <v>716</v>
      </c>
      <c r="K285" s="13">
        <v>1</v>
      </c>
      <c r="L285" s="13">
        <v>1</v>
      </c>
      <c r="O285" s="13" t="s">
        <v>28</v>
      </c>
      <c r="P285" s="13">
        <v>1</v>
      </c>
      <c r="S285" s="13">
        <v>1</v>
      </c>
      <c r="T285" s="13" t="s">
        <v>2798</v>
      </c>
      <c r="U285" s="13" t="s">
        <v>28</v>
      </c>
      <c r="W285" s="13" t="s">
        <v>1244</v>
      </c>
      <c r="X285" s="13" t="str">
        <f>_xlfn.XLOOKUP(Burndata[[#This Row],[STATE_FULL]],'[1]State Regions'!$A:$A,'[1]State Regions'!$B:$B)</f>
        <v>Northeast</v>
      </c>
    </row>
    <row r="286" spans="1:24" hidden="1" x14ac:dyDescent="0.2">
      <c r="A286" s="13" t="s">
        <v>1232</v>
      </c>
      <c r="B286" s="13" t="s">
        <v>1233</v>
      </c>
      <c r="C286" s="13" t="s">
        <v>1245</v>
      </c>
      <c r="D286" s="13" t="s">
        <v>1246</v>
      </c>
      <c r="E286" s="13" t="s">
        <v>1247</v>
      </c>
      <c r="F286" s="15" t="s">
        <v>1248</v>
      </c>
      <c r="G286" s="13">
        <v>6140690</v>
      </c>
      <c r="H286" s="13" t="s">
        <v>1249</v>
      </c>
      <c r="I286" s="13">
        <v>396</v>
      </c>
      <c r="K286" s="13">
        <v>1</v>
      </c>
      <c r="O286" s="13" t="s">
        <v>28</v>
      </c>
      <c r="P286" s="13">
        <v>1</v>
      </c>
      <c r="T286" s="13" t="s">
        <v>2798</v>
      </c>
      <c r="U286" s="13" t="s">
        <v>28</v>
      </c>
      <c r="W286" s="13" t="s">
        <v>1250</v>
      </c>
      <c r="X286" s="13" t="str">
        <f>_xlfn.XLOOKUP(Burndata[[#This Row],[STATE_FULL]],'[1]State Regions'!$A:$A,'[1]State Regions'!$B:$B)</f>
        <v>Northeast</v>
      </c>
    </row>
    <row r="287" spans="1:24" hidden="1" x14ac:dyDescent="0.2">
      <c r="A287" s="13" t="s">
        <v>1232</v>
      </c>
      <c r="B287" s="13" t="s">
        <v>1233</v>
      </c>
      <c r="C287" s="13" t="s">
        <v>1251</v>
      </c>
      <c r="D287" s="13" t="s">
        <v>1252</v>
      </c>
      <c r="E287" s="13" t="s">
        <v>1253</v>
      </c>
      <c r="F287" s="15" t="s">
        <v>1254</v>
      </c>
      <c r="G287" s="13">
        <v>6141900</v>
      </c>
      <c r="H287" s="13" t="s">
        <v>1255</v>
      </c>
      <c r="I287" s="13">
        <v>408</v>
      </c>
      <c r="K287" s="13">
        <v>1</v>
      </c>
      <c r="O287" s="13" t="s">
        <v>28</v>
      </c>
      <c r="Q287" s="13">
        <v>1</v>
      </c>
      <c r="T287" s="13" t="s">
        <v>2798</v>
      </c>
      <c r="U287" s="13" t="s">
        <v>28</v>
      </c>
      <c r="W287" s="13" t="s">
        <v>1256</v>
      </c>
      <c r="X287" s="13" t="str">
        <f>_xlfn.XLOOKUP(Burndata[[#This Row],[STATE_FULL]],'[1]State Regions'!$A:$A,'[1]State Regions'!$B:$B)</f>
        <v>Northeast</v>
      </c>
    </row>
    <row r="288" spans="1:24" hidden="1" x14ac:dyDescent="0.2">
      <c r="A288" s="13" t="s">
        <v>1232</v>
      </c>
      <c r="B288" s="13" t="s">
        <v>1233</v>
      </c>
      <c r="C288" s="13" t="s">
        <v>1257</v>
      </c>
      <c r="D288" s="13" t="s">
        <v>1258</v>
      </c>
      <c r="E288" s="13" t="s">
        <v>1259</v>
      </c>
      <c r="F288" s="15" t="s">
        <v>1260</v>
      </c>
      <c r="G288" s="13">
        <v>6140013</v>
      </c>
      <c r="H288" s="13" t="s">
        <v>1261</v>
      </c>
      <c r="I288" s="13">
        <v>673</v>
      </c>
      <c r="K288" s="13">
        <v>1</v>
      </c>
      <c r="O288" s="13" t="s">
        <v>28</v>
      </c>
      <c r="P288" s="13">
        <v>1</v>
      </c>
      <c r="T288" s="13" t="s">
        <v>2798</v>
      </c>
      <c r="U288" s="13" t="s">
        <v>28</v>
      </c>
      <c r="W288" s="13" t="s">
        <v>1262</v>
      </c>
      <c r="X288" s="13" t="str">
        <f>_xlfn.XLOOKUP(Burndata[[#This Row],[STATE_FULL]],'[1]State Regions'!$A:$A,'[1]State Regions'!$B:$B)</f>
        <v>Northeast</v>
      </c>
    </row>
    <row r="289" spans="1:24" hidden="1" x14ac:dyDescent="0.2">
      <c r="A289" s="13" t="s">
        <v>1232</v>
      </c>
      <c r="B289" s="13" t="s">
        <v>1233</v>
      </c>
      <c r="C289" s="13" t="s">
        <v>1257</v>
      </c>
      <c r="D289" s="13" t="s">
        <v>1263</v>
      </c>
      <c r="E289" s="13" t="s">
        <v>1259</v>
      </c>
      <c r="F289" s="15" t="s">
        <v>1264</v>
      </c>
      <c r="G289" s="13">
        <v>6140270</v>
      </c>
      <c r="H289" s="13" t="s">
        <v>1265</v>
      </c>
      <c r="I289" s="13">
        <v>415</v>
      </c>
      <c r="L289" s="13">
        <v>1</v>
      </c>
      <c r="O289" s="13" t="s">
        <v>28</v>
      </c>
      <c r="R289" s="13">
        <v>1</v>
      </c>
      <c r="T289" s="13" t="s">
        <v>2798</v>
      </c>
      <c r="U289" s="13" t="s">
        <v>28</v>
      </c>
      <c r="W289" s="13" t="s">
        <v>1266</v>
      </c>
      <c r="X289" s="13" t="str">
        <f>_xlfn.XLOOKUP(Burndata[[#This Row],[STATE_FULL]],'[1]State Regions'!$A:$A,'[1]State Regions'!$B:$B)</f>
        <v>Northeast</v>
      </c>
    </row>
    <row r="290" spans="1:24" hidden="1" x14ac:dyDescent="0.2">
      <c r="A290" s="13" t="s">
        <v>1232</v>
      </c>
      <c r="B290" s="13" t="s">
        <v>1233</v>
      </c>
      <c r="C290" s="13" t="s">
        <v>1257</v>
      </c>
      <c r="D290" s="13" t="s">
        <v>1267</v>
      </c>
      <c r="E290" s="13" t="s">
        <v>1259</v>
      </c>
      <c r="F290" s="15" t="s">
        <v>1268</v>
      </c>
      <c r="G290" s="13">
        <v>6140010</v>
      </c>
      <c r="H290" s="13" t="s">
        <v>1269</v>
      </c>
      <c r="I290" s="13">
        <v>514</v>
      </c>
      <c r="K290" s="13">
        <v>1</v>
      </c>
      <c r="L290" s="13">
        <v>1</v>
      </c>
      <c r="O290" s="13" t="s">
        <v>28</v>
      </c>
      <c r="P290" s="13">
        <v>1</v>
      </c>
      <c r="S290" s="13">
        <v>1</v>
      </c>
      <c r="T290" s="13" t="s">
        <v>2798</v>
      </c>
      <c r="U290" s="13" t="s">
        <v>28</v>
      </c>
      <c r="W290" s="13" t="s">
        <v>1270</v>
      </c>
      <c r="X290" s="13" t="str">
        <f>_xlfn.XLOOKUP(Burndata[[#This Row],[STATE_FULL]],'[1]State Regions'!$A:$A,'[1]State Regions'!$B:$B)</f>
        <v>Northeast</v>
      </c>
    </row>
    <row r="291" spans="1:24" hidden="1" x14ac:dyDescent="0.2">
      <c r="A291" s="13" t="s">
        <v>1232</v>
      </c>
      <c r="B291" s="13" t="s">
        <v>1233</v>
      </c>
      <c r="C291" s="13" t="s">
        <v>1257</v>
      </c>
      <c r="D291" s="13" t="s">
        <v>1271</v>
      </c>
      <c r="E291" s="13" t="s">
        <v>1259</v>
      </c>
      <c r="F291" s="15" t="s">
        <v>1264</v>
      </c>
      <c r="G291" s="13">
        <v>6140215</v>
      </c>
      <c r="H291" s="13" t="s">
        <v>1272</v>
      </c>
      <c r="I291" s="13">
        <v>793</v>
      </c>
      <c r="J291" s="13">
        <v>15</v>
      </c>
      <c r="K291" s="13">
        <v>1</v>
      </c>
      <c r="M291" s="13">
        <v>1</v>
      </c>
      <c r="O291" s="13" t="s">
        <v>28</v>
      </c>
      <c r="P291" s="13">
        <v>1</v>
      </c>
      <c r="T291" s="13" t="s">
        <v>28</v>
      </c>
      <c r="U291" s="13" t="s">
        <v>28</v>
      </c>
      <c r="W291" s="13" t="s">
        <v>1273</v>
      </c>
      <c r="X291" s="13" t="str">
        <f>_xlfn.XLOOKUP(Burndata[[#This Row],[STATE_FULL]],'[1]State Regions'!$A:$A,'[1]State Regions'!$B:$B)</f>
        <v>Northeast</v>
      </c>
    </row>
    <row r="292" spans="1:24" hidden="1" x14ac:dyDescent="0.2">
      <c r="A292" s="13" t="s">
        <v>1232</v>
      </c>
      <c r="B292" s="13" t="s">
        <v>1233</v>
      </c>
      <c r="C292" s="13" t="s">
        <v>1257</v>
      </c>
      <c r="D292" s="13" t="s">
        <v>1274</v>
      </c>
      <c r="E292" s="13" t="s">
        <v>1259</v>
      </c>
      <c r="F292" s="15" t="s">
        <v>1275</v>
      </c>
      <c r="G292" s="13">
        <v>6140430</v>
      </c>
      <c r="H292" s="13" t="s">
        <v>1276</v>
      </c>
      <c r="I292" s="13">
        <v>999</v>
      </c>
      <c r="J292" s="13">
        <v>22</v>
      </c>
      <c r="K292" s="13">
        <v>1</v>
      </c>
      <c r="L292" s="13">
        <v>1</v>
      </c>
      <c r="M292" s="13">
        <v>1</v>
      </c>
      <c r="O292" s="13" t="s">
        <v>28</v>
      </c>
      <c r="P292" s="13">
        <v>1</v>
      </c>
      <c r="R292" s="13">
        <v>1</v>
      </c>
      <c r="T292" s="13" t="s">
        <v>28</v>
      </c>
      <c r="U292" s="13" t="s">
        <v>28</v>
      </c>
      <c r="W292" s="13" t="s">
        <v>1277</v>
      </c>
      <c r="X292" s="13" t="str">
        <f>_xlfn.XLOOKUP(Burndata[[#This Row],[STATE_FULL]],'[1]State Regions'!$A:$A,'[1]State Regions'!$B:$B)</f>
        <v>Northeast</v>
      </c>
    </row>
    <row r="293" spans="1:24" hidden="1" x14ac:dyDescent="0.2">
      <c r="A293" s="13" t="s">
        <v>1232</v>
      </c>
      <c r="B293" s="13" t="s">
        <v>1233</v>
      </c>
      <c r="C293" s="13" t="s">
        <v>1257</v>
      </c>
      <c r="D293" s="13" t="s">
        <v>1278</v>
      </c>
      <c r="E293" s="13" t="s">
        <v>1259</v>
      </c>
      <c r="F293" s="15" t="s">
        <v>1279</v>
      </c>
      <c r="G293" s="13">
        <v>6140465</v>
      </c>
      <c r="H293" s="13" t="s">
        <v>1280</v>
      </c>
      <c r="I293" s="13">
        <v>415</v>
      </c>
      <c r="K293" s="13">
        <v>1</v>
      </c>
      <c r="L293" s="13">
        <v>1</v>
      </c>
      <c r="O293" s="13" t="s">
        <v>28</v>
      </c>
      <c r="P293" s="13">
        <v>1</v>
      </c>
      <c r="R293" s="13">
        <v>1</v>
      </c>
      <c r="T293" s="13" t="s">
        <v>2798</v>
      </c>
      <c r="U293" s="13" t="s">
        <v>28</v>
      </c>
      <c r="W293" s="13" t="s">
        <v>1281</v>
      </c>
      <c r="X293" s="13" t="str">
        <f>_xlfn.XLOOKUP(Burndata[[#This Row],[STATE_FULL]],'[1]State Regions'!$A:$A,'[1]State Regions'!$B:$B)</f>
        <v>Northeast</v>
      </c>
    </row>
    <row r="294" spans="1:24" hidden="1" x14ac:dyDescent="0.2">
      <c r="A294" s="13" t="s">
        <v>1232</v>
      </c>
      <c r="B294" s="13" t="s">
        <v>1233</v>
      </c>
      <c r="C294" s="13" t="s">
        <v>1257</v>
      </c>
      <c r="D294" s="13" t="s">
        <v>1282</v>
      </c>
      <c r="E294" s="13" t="s">
        <v>1259</v>
      </c>
      <c r="F294" s="15" t="s">
        <v>1275</v>
      </c>
      <c r="G294" s="13">
        <v>6140581</v>
      </c>
      <c r="H294" s="13" t="s">
        <v>1283</v>
      </c>
      <c r="I294" s="13">
        <v>30</v>
      </c>
      <c r="J294" s="13">
        <v>15</v>
      </c>
      <c r="N294" s="13">
        <v>1</v>
      </c>
      <c r="T294" s="13" t="s">
        <v>28</v>
      </c>
      <c r="W294" s="13" t="s">
        <v>1284</v>
      </c>
      <c r="X294" s="13" t="str">
        <f>_xlfn.XLOOKUP(Burndata[[#This Row],[STATE_FULL]],'[1]State Regions'!$A:$A,'[1]State Regions'!$B:$B)</f>
        <v>Northeast</v>
      </c>
    </row>
    <row r="295" spans="1:24" hidden="1" x14ac:dyDescent="0.2">
      <c r="A295" s="13" t="s">
        <v>1285</v>
      </c>
      <c r="B295" s="13" t="s">
        <v>1286</v>
      </c>
      <c r="C295" s="13" t="s">
        <v>1287</v>
      </c>
      <c r="D295" s="13" t="s">
        <v>1288</v>
      </c>
      <c r="E295" s="13" t="s">
        <v>1289</v>
      </c>
      <c r="F295" s="14">
        <v>49770</v>
      </c>
      <c r="G295" s="13">
        <v>6442035</v>
      </c>
      <c r="H295" s="13" t="s">
        <v>1290</v>
      </c>
      <c r="I295" s="13">
        <v>202</v>
      </c>
      <c r="K295" s="13">
        <v>1</v>
      </c>
      <c r="O295" s="13" t="s">
        <v>28</v>
      </c>
      <c r="Q295" s="13">
        <v>1</v>
      </c>
      <c r="T295" s="13" t="s">
        <v>2798</v>
      </c>
      <c r="U295" s="13" t="s">
        <v>28</v>
      </c>
      <c r="W295" s="13" t="s">
        <v>1291</v>
      </c>
      <c r="X295" s="13" t="str">
        <f>_xlfn.XLOOKUP(Burndata[[#This Row],[STATE_FULL]],'[1]State Regions'!$A:$A,'[1]State Regions'!$B:$B)</f>
        <v>Midwest</v>
      </c>
    </row>
    <row r="296" spans="1:24" hidden="1" x14ac:dyDescent="0.2">
      <c r="A296" s="13" t="s">
        <v>1285</v>
      </c>
      <c r="B296" s="13" t="s">
        <v>1286</v>
      </c>
      <c r="C296" s="13" t="s">
        <v>1292</v>
      </c>
      <c r="D296" s="13" t="s">
        <v>1293</v>
      </c>
      <c r="E296" s="13" t="s">
        <v>1294</v>
      </c>
      <c r="F296" s="14">
        <v>48439</v>
      </c>
      <c r="G296" s="13">
        <v>6440018</v>
      </c>
      <c r="H296" s="13" t="s">
        <v>1295</v>
      </c>
      <c r="I296" s="13">
        <v>410</v>
      </c>
      <c r="K296" s="13">
        <v>1</v>
      </c>
      <c r="O296" s="13" t="s">
        <v>28</v>
      </c>
      <c r="Q296" s="13">
        <v>1</v>
      </c>
      <c r="T296" s="13" t="s">
        <v>2798</v>
      </c>
      <c r="U296" s="13" t="s">
        <v>28</v>
      </c>
      <c r="W296" s="13" t="s">
        <v>1296</v>
      </c>
      <c r="X296" s="13" t="str">
        <f>_xlfn.XLOOKUP(Burndata[[#This Row],[STATE_FULL]],'[1]State Regions'!$A:$A,'[1]State Regions'!$B:$B)</f>
        <v>Midwest</v>
      </c>
    </row>
    <row r="297" spans="1:24" hidden="1" x14ac:dyDescent="0.2">
      <c r="A297" s="13" t="s">
        <v>1285</v>
      </c>
      <c r="B297" s="13" t="s">
        <v>1286</v>
      </c>
      <c r="C297" s="13" t="s">
        <v>1292</v>
      </c>
      <c r="D297" s="13" t="s">
        <v>1297</v>
      </c>
      <c r="E297" s="13" t="s">
        <v>1298</v>
      </c>
      <c r="F297" s="14">
        <v>48503</v>
      </c>
      <c r="G297" s="13">
        <v>6441030</v>
      </c>
      <c r="H297" s="13" t="s">
        <v>1299</v>
      </c>
      <c r="I297" s="13">
        <v>443</v>
      </c>
      <c r="J297" s="13">
        <v>15</v>
      </c>
      <c r="K297" s="13">
        <v>1</v>
      </c>
      <c r="L297" s="13">
        <v>1</v>
      </c>
      <c r="M297" s="13">
        <v>1</v>
      </c>
      <c r="O297" s="13" t="s">
        <v>28</v>
      </c>
      <c r="P297" s="13">
        <v>1</v>
      </c>
      <c r="S297" s="13">
        <v>1</v>
      </c>
      <c r="T297" s="13" t="s">
        <v>39</v>
      </c>
      <c r="U297" s="13" t="s">
        <v>28</v>
      </c>
      <c r="V297" s="13" t="s">
        <v>28</v>
      </c>
      <c r="W297" s="13" t="s">
        <v>1300</v>
      </c>
      <c r="X297" s="13" t="str">
        <f>_xlfn.XLOOKUP(Burndata[[#This Row],[STATE_FULL]],'[1]State Regions'!$A:$A,'[1]State Regions'!$B:$B)</f>
        <v>Midwest</v>
      </c>
    </row>
    <row r="298" spans="1:24" hidden="1" x14ac:dyDescent="0.2">
      <c r="A298" s="13" t="s">
        <v>1285</v>
      </c>
      <c r="B298" s="13" t="s">
        <v>1286</v>
      </c>
      <c r="C298" s="13" t="s">
        <v>1301</v>
      </c>
      <c r="D298" s="13" t="s">
        <v>1302</v>
      </c>
      <c r="E298" s="13" t="s">
        <v>1303</v>
      </c>
      <c r="F298" s="14">
        <v>49684</v>
      </c>
      <c r="G298" s="13">
        <v>6440013</v>
      </c>
      <c r="H298" s="13" t="s">
        <v>1304</v>
      </c>
      <c r="I298" s="13">
        <v>442</v>
      </c>
      <c r="K298" s="13">
        <v>1</v>
      </c>
      <c r="O298" s="13" t="s">
        <v>28</v>
      </c>
      <c r="Q298" s="13">
        <v>1</v>
      </c>
      <c r="T298" s="13" t="s">
        <v>2798</v>
      </c>
      <c r="U298" s="13" t="s">
        <v>28</v>
      </c>
      <c r="W298" s="13" t="s">
        <v>1305</v>
      </c>
      <c r="X298" s="13" t="str">
        <f>_xlfn.XLOOKUP(Burndata[[#This Row],[STATE_FULL]],'[1]State Regions'!$A:$A,'[1]State Regions'!$B:$B)</f>
        <v>Midwest</v>
      </c>
    </row>
    <row r="299" spans="1:24" hidden="1" x14ac:dyDescent="0.2">
      <c r="A299" s="13" t="s">
        <v>1285</v>
      </c>
      <c r="B299" s="13" t="s">
        <v>1286</v>
      </c>
      <c r="C299" s="13" t="s">
        <v>1306</v>
      </c>
      <c r="D299" s="13" t="s">
        <v>1307</v>
      </c>
      <c r="E299" s="13" t="s">
        <v>1308</v>
      </c>
      <c r="F299" s="14">
        <v>48909</v>
      </c>
      <c r="G299" s="13">
        <v>6441595</v>
      </c>
      <c r="H299" s="13" t="s">
        <v>1309</v>
      </c>
      <c r="I299" s="13">
        <v>733</v>
      </c>
      <c r="K299" s="13">
        <v>1</v>
      </c>
      <c r="O299" s="13" t="s">
        <v>28</v>
      </c>
      <c r="P299" s="13">
        <v>1</v>
      </c>
      <c r="T299" s="13" t="s">
        <v>2798</v>
      </c>
      <c r="U299" s="13" t="s">
        <v>28</v>
      </c>
      <c r="W299" s="13" t="s">
        <v>1310</v>
      </c>
      <c r="X299" s="13" t="str">
        <f>_xlfn.XLOOKUP(Burndata[[#This Row],[STATE_FULL]],'[1]State Regions'!$A:$A,'[1]State Regions'!$B:$B)</f>
        <v>Midwest</v>
      </c>
    </row>
    <row r="300" spans="1:24" hidden="1" x14ac:dyDescent="0.2">
      <c r="A300" s="13" t="s">
        <v>1285</v>
      </c>
      <c r="B300" s="13" t="s">
        <v>1286</v>
      </c>
      <c r="C300" s="13" t="s">
        <v>928</v>
      </c>
      <c r="D300" s="13" t="s">
        <v>1311</v>
      </c>
      <c r="E300" s="13" t="s">
        <v>928</v>
      </c>
      <c r="F300" s="14">
        <v>49201</v>
      </c>
      <c r="G300" s="13">
        <v>6441500</v>
      </c>
      <c r="H300" s="13" t="s">
        <v>1312</v>
      </c>
      <c r="I300" s="13">
        <v>475</v>
      </c>
      <c r="K300" s="13">
        <v>1</v>
      </c>
      <c r="O300" s="13" t="s">
        <v>28</v>
      </c>
      <c r="Q300" s="13">
        <v>1</v>
      </c>
      <c r="T300" s="13" t="s">
        <v>2798</v>
      </c>
      <c r="U300" s="13" t="s">
        <v>28</v>
      </c>
      <c r="W300" s="13" t="s">
        <v>1313</v>
      </c>
      <c r="X300" s="13" t="str">
        <f>_xlfn.XLOOKUP(Burndata[[#This Row],[STATE_FULL]],'[1]State Regions'!$A:$A,'[1]State Regions'!$B:$B)</f>
        <v>Midwest</v>
      </c>
    </row>
    <row r="301" spans="1:24" hidden="1" x14ac:dyDescent="0.2">
      <c r="A301" s="13" t="s">
        <v>1285</v>
      </c>
      <c r="B301" s="13" t="s">
        <v>1286</v>
      </c>
      <c r="C301" s="13" t="s">
        <v>1314</v>
      </c>
      <c r="D301" s="13" t="s">
        <v>1315</v>
      </c>
      <c r="E301" s="13" t="s">
        <v>1314</v>
      </c>
      <c r="F301" s="14">
        <v>49048</v>
      </c>
      <c r="G301" s="13">
        <v>6440017</v>
      </c>
      <c r="H301" s="13" t="s">
        <v>1316</v>
      </c>
      <c r="I301" s="13">
        <v>356</v>
      </c>
      <c r="K301" s="13">
        <v>1</v>
      </c>
      <c r="O301" s="13" t="s">
        <v>28</v>
      </c>
      <c r="Q301" s="13">
        <v>1</v>
      </c>
      <c r="T301" s="13" t="s">
        <v>2798</v>
      </c>
      <c r="U301" s="13" t="s">
        <v>28</v>
      </c>
      <c r="W301" s="13" t="s">
        <v>1317</v>
      </c>
      <c r="X301" s="13" t="str">
        <f>_xlfn.XLOOKUP(Burndata[[#This Row],[STATE_FULL]],'[1]State Regions'!$A:$A,'[1]State Regions'!$B:$B)</f>
        <v>Midwest</v>
      </c>
    </row>
    <row r="302" spans="1:24" hidden="1" x14ac:dyDescent="0.2">
      <c r="A302" s="13" t="s">
        <v>1285</v>
      </c>
      <c r="B302" s="13" t="s">
        <v>1286</v>
      </c>
      <c r="C302" s="13" t="s">
        <v>1314</v>
      </c>
      <c r="D302" s="13" t="s">
        <v>1318</v>
      </c>
      <c r="E302" s="13" t="s">
        <v>1314</v>
      </c>
      <c r="F302" s="14">
        <v>49007</v>
      </c>
      <c r="G302" s="13">
        <v>6441550</v>
      </c>
      <c r="H302" s="13" t="s">
        <v>1319</v>
      </c>
      <c r="I302" s="13">
        <v>435</v>
      </c>
      <c r="J302" s="13">
        <v>8</v>
      </c>
      <c r="K302" s="13">
        <v>1</v>
      </c>
      <c r="M302" s="13">
        <v>1</v>
      </c>
      <c r="O302" s="13" t="s">
        <v>28</v>
      </c>
      <c r="P302" s="13">
        <v>1</v>
      </c>
      <c r="T302" s="13" t="s">
        <v>39</v>
      </c>
      <c r="U302" s="13" t="s">
        <v>28</v>
      </c>
      <c r="V302" s="13" t="s">
        <v>28</v>
      </c>
      <c r="W302" s="13" t="s">
        <v>1320</v>
      </c>
      <c r="X302" s="13" t="str">
        <f>_xlfn.XLOOKUP(Burndata[[#This Row],[STATE_FULL]],'[1]State Regions'!$A:$A,'[1]State Regions'!$B:$B)</f>
        <v>Midwest</v>
      </c>
    </row>
    <row r="303" spans="1:24" hidden="1" x14ac:dyDescent="0.2">
      <c r="A303" s="13" t="s">
        <v>1285</v>
      </c>
      <c r="B303" s="13" t="s">
        <v>1286</v>
      </c>
      <c r="C303" s="13" t="s">
        <v>1321</v>
      </c>
      <c r="D303" s="13" t="s">
        <v>1322</v>
      </c>
      <c r="E303" s="13" t="s">
        <v>1323</v>
      </c>
      <c r="F303" s="14">
        <v>49503</v>
      </c>
      <c r="G303" s="13">
        <v>6441210</v>
      </c>
      <c r="H303" s="13" t="s">
        <v>1324</v>
      </c>
      <c r="I303" s="13">
        <v>303</v>
      </c>
      <c r="K303" s="13">
        <v>1</v>
      </c>
      <c r="O303" s="13" t="s">
        <v>28</v>
      </c>
      <c r="Q303" s="13">
        <v>1</v>
      </c>
      <c r="T303" s="13" t="s">
        <v>2798</v>
      </c>
      <c r="U303" s="13" t="s">
        <v>28</v>
      </c>
      <c r="W303" s="13" t="s">
        <v>1325</v>
      </c>
      <c r="X303" s="13" t="str">
        <f>_xlfn.XLOOKUP(Burndata[[#This Row],[STATE_FULL]],'[1]State Regions'!$A:$A,'[1]State Regions'!$B:$B)</f>
        <v>Midwest</v>
      </c>
    </row>
    <row r="304" spans="1:24" hidden="1" x14ac:dyDescent="0.2">
      <c r="A304" s="13" t="s">
        <v>1285</v>
      </c>
      <c r="B304" s="13" t="s">
        <v>1286</v>
      </c>
      <c r="C304" s="13" t="s">
        <v>1321</v>
      </c>
      <c r="D304" s="13" t="s">
        <v>1326</v>
      </c>
      <c r="E304" s="13" t="s">
        <v>1323</v>
      </c>
      <c r="F304" s="14">
        <v>49503</v>
      </c>
      <c r="G304" s="13">
        <v>6440021</v>
      </c>
      <c r="H304" s="13" t="s">
        <v>1327</v>
      </c>
      <c r="I304" s="13">
        <v>1398</v>
      </c>
      <c r="J304" s="13">
        <v>8</v>
      </c>
      <c r="K304" s="13">
        <v>1</v>
      </c>
      <c r="L304" s="13">
        <v>1</v>
      </c>
      <c r="M304" s="13">
        <v>1</v>
      </c>
      <c r="N304" s="13">
        <v>1</v>
      </c>
      <c r="O304" s="13" t="s">
        <v>28</v>
      </c>
      <c r="P304" s="13">
        <v>1</v>
      </c>
      <c r="R304" s="13">
        <v>1</v>
      </c>
      <c r="T304" s="13" t="s">
        <v>39</v>
      </c>
      <c r="U304" s="13" t="s">
        <v>28</v>
      </c>
      <c r="V304" s="13" t="s">
        <v>28</v>
      </c>
      <c r="W304" s="13" t="s">
        <v>1328</v>
      </c>
      <c r="X304" s="13" t="str">
        <f>_xlfn.XLOOKUP(Burndata[[#This Row],[STATE_FULL]],'[1]State Regions'!$A:$A,'[1]State Regions'!$B:$B)</f>
        <v>Midwest</v>
      </c>
    </row>
    <row r="305" spans="1:24" hidden="1" x14ac:dyDescent="0.2">
      <c r="A305" s="13" t="s">
        <v>1285</v>
      </c>
      <c r="B305" s="13" t="s">
        <v>1286</v>
      </c>
      <c r="C305" s="13" t="s">
        <v>1321</v>
      </c>
      <c r="D305" s="13" t="s">
        <v>1329</v>
      </c>
      <c r="E305" s="13" t="s">
        <v>1330</v>
      </c>
      <c r="F305" s="14">
        <v>49519</v>
      </c>
      <c r="G305" s="13">
        <v>6441231</v>
      </c>
      <c r="H305" s="13" t="s">
        <v>1331</v>
      </c>
      <c r="I305" s="13">
        <v>208</v>
      </c>
      <c r="K305" s="13">
        <v>1</v>
      </c>
      <c r="O305" s="13" t="s">
        <v>28</v>
      </c>
      <c r="Q305" s="13">
        <v>1</v>
      </c>
      <c r="T305" s="13" t="s">
        <v>2798</v>
      </c>
      <c r="U305" s="13" t="s">
        <v>28</v>
      </c>
      <c r="W305" s="13" t="s">
        <v>1332</v>
      </c>
      <c r="X305" s="13" t="str">
        <f>_xlfn.XLOOKUP(Burndata[[#This Row],[STATE_FULL]],'[1]State Regions'!$A:$A,'[1]State Regions'!$B:$B)</f>
        <v>Midwest</v>
      </c>
    </row>
    <row r="306" spans="1:24" hidden="1" x14ac:dyDescent="0.2">
      <c r="A306" s="13" t="s">
        <v>1285</v>
      </c>
      <c r="B306" s="13" t="s">
        <v>1286</v>
      </c>
      <c r="C306" s="13" t="s">
        <v>1333</v>
      </c>
      <c r="D306" s="13" t="s">
        <v>1334</v>
      </c>
      <c r="E306" s="13" t="s">
        <v>1333</v>
      </c>
      <c r="F306" s="14">
        <v>48446</v>
      </c>
      <c r="G306" s="13">
        <v>6441640</v>
      </c>
      <c r="H306" s="13" t="s">
        <v>1335</v>
      </c>
      <c r="I306" s="13">
        <v>222</v>
      </c>
      <c r="K306" s="13">
        <v>1</v>
      </c>
      <c r="O306" s="13" t="s">
        <v>28</v>
      </c>
      <c r="Q306" s="13">
        <v>1</v>
      </c>
      <c r="T306" s="13" t="s">
        <v>2798</v>
      </c>
      <c r="U306" s="13" t="s">
        <v>28</v>
      </c>
      <c r="W306" s="13" t="s">
        <v>1336</v>
      </c>
      <c r="X306" s="13" t="str">
        <f>_xlfn.XLOOKUP(Burndata[[#This Row],[STATE_FULL]],'[1]State Regions'!$A:$A,'[1]State Regions'!$B:$B)</f>
        <v>Midwest</v>
      </c>
    </row>
    <row r="307" spans="1:24" hidden="1" x14ac:dyDescent="0.2">
      <c r="A307" s="13" t="s">
        <v>1285</v>
      </c>
      <c r="B307" s="13" t="s">
        <v>1286</v>
      </c>
      <c r="C307" s="13" t="s">
        <v>1337</v>
      </c>
      <c r="D307" s="13" t="s">
        <v>1338</v>
      </c>
      <c r="E307" s="13" t="s">
        <v>1339</v>
      </c>
      <c r="F307" s="14">
        <v>48038</v>
      </c>
      <c r="G307" s="13">
        <v>6441830</v>
      </c>
      <c r="H307" s="13" t="s">
        <v>1340</v>
      </c>
      <c r="I307" s="13">
        <v>361</v>
      </c>
      <c r="K307" s="13">
        <v>1</v>
      </c>
      <c r="O307" s="13" t="s">
        <v>28</v>
      </c>
      <c r="Q307" s="13">
        <v>1</v>
      </c>
      <c r="T307" s="13" t="s">
        <v>2798</v>
      </c>
      <c r="U307" s="13" t="s">
        <v>28</v>
      </c>
      <c r="W307" s="13" t="s">
        <v>1341</v>
      </c>
      <c r="X307" s="13" t="str">
        <f>_xlfn.XLOOKUP(Burndata[[#This Row],[STATE_FULL]],'[1]State Regions'!$A:$A,'[1]State Regions'!$B:$B)</f>
        <v>Midwest</v>
      </c>
    </row>
    <row r="308" spans="1:24" hidden="1" x14ac:dyDescent="0.2">
      <c r="A308" s="13" t="s">
        <v>1285</v>
      </c>
      <c r="B308" s="13" t="s">
        <v>1286</v>
      </c>
      <c r="C308" s="13" t="s">
        <v>1337</v>
      </c>
      <c r="D308" s="13" t="s">
        <v>1342</v>
      </c>
      <c r="E308" s="13" t="s">
        <v>1343</v>
      </c>
      <c r="F308" s="14">
        <v>48043</v>
      </c>
      <c r="G308" s="13">
        <v>6441847</v>
      </c>
      <c r="H308" s="13" t="s">
        <v>1344</v>
      </c>
      <c r="I308" s="13">
        <v>288</v>
      </c>
      <c r="K308" s="13">
        <v>1</v>
      </c>
      <c r="O308" s="13" t="s">
        <v>28</v>
      </c>
      <c r="Q308" s="13">
        <v>1</v>
      </c>
      <c r="T308" s="13" t="s">
        <v>2798</v>
      </c>
      <c r="U308" s="13" t="s">
        <v>28</v>
      </c>
      <c r="W308" s="13" t="s">
        <v>1345</v>
      </c>
      <c r="X308" s="13" t="str">
        <f>_xlfn.XLOOKUP(Burndata[[#This Row],[STATE_FULL]],'[1]State Regions'!$A:$A,'[1]State Regions'!$B:$B)</f>
        <v>Midwest</v>
      </c>
    </row>
    <row r="309" spans="1:24" hidden="1" x14ac:dyDescent="0.2">
      <c r="A309" s="13" t="s">
        <v>1285</v>
      </c>
      <c r="B309" s="13" t="s">
        <v>1286</v>
      </c>
      <c r="C309" s="13" t="s">
        <v>1346</v>
      </c>
      <c r="D309" s="13" t="s">
        <v>1347</v>
      </c>
      <c r="E309" s="13" t="s">
        <v>1346</v>
      </c>
      <c r="F309" s="14">
        <v>49855</v>
      </c>
      <c r="G309" s="13">
        <v>6441720</v>
      </c>
      <c r="H309" s="13" t="s">
        <v>1348</v>
      </c>
      <c r="I309" s="13">
        <v>307</v>
      </c>
      <c r="K309" s="13">
        <v>1</v>
      </c>
      <c r="O309" s="13" t="s">
        <v>28</v>
      </c>
      <c r="Q309" s="13">
        <v>1</v>
      </c>
      <c r="T309" s="13" t="s">
        <v>2798</v>
      </c>
      <c r="U309" s="13" t="s">
        <v>28</v>
      </c>
      <c r="W309" s="13" t="s">
        <v>1349</v>
      </c>
      <c r="X309" s="13" t="str">
        <f>_xlfn.XLOOKUP(Burndata[[#This Row],[STATE_FULL]],'[1]State Regions'!$A:$A,'[1]State Regions'!$B:$B)</f>
        <v>Midwest</v>
      </c>
    </row>
    <row r="310" spans="1:24" hidden="1" x14ac:dyDescent="0.2">
      <c r="A310" s="13" t="s">
        <v>1285</v>
      </c>
      <c r="B310" s="13" t="s">
        <v>1286</v>
      </c>
      <c r="C310" s="13" t="s">
        <v>1350</v>
      </c>
      <c r="D310" s="13" t="s">
        <v>1351</v>
      </c>
      <c r="E310" s="13" t="s">
        <v>1350</v>
      </c>
      <c r="F310" s="14">
        <v>48670</v>
      </c>
      <c r="G310" s="13">
        <v>6441785</v>
      </c>
      <c r="H310" s="13" t="s">
        <v>1352</v>
      </c>
      <c r="I310" s="13">
        <v>324</v>
      </c>
      <c r="K310" s="13">
        <v>1</v>
      </c>
      <c r="O310" s="13" t="s">
        <v>28</v>
      </c>
      <c r="Q310" s="13">
        <v>1</v>
      </c>
      <c r="T310" s="13" t="s">
        <v>2798</v>
      </c>
      <c r="U310" s="13" t="s">
        <v>28</v>
      </c>
      <c r="W310" s="13" t="s">
        <v>1353</v>
      </c>
      <c r="X310" s="13" t="str">
        <f>_xlfn.XLOOKUP(Burndata[[#This Row],[STATE_FULL]],'[1]State Regions'!$A:$A,'[1]State Regions'!$B:$B)</f>
        <v>Midwest</v>
      </c>
    </row>
    <row r="311" spans="1:24" hidden="1" x14ac:dyDescent="0.2">
      <c r="A311" s="13" t="s">
        <v>1285</v>
      </c>
      <c r="B311" s="13" t="s">
        <v>1286</v>
      </c>
      <c r="C311" s="13" t="s">
        <v>1354</v>
      </c>
      <c r="D311" s="13" t="s">
        <v>1355</v>
      </c>
      <c r="E311" s="13" t="s">
        <v>1354</v>
      </c>
      <c r="F311" s="14">
        <v>49444</v>
      </c>
      <c r="G311" s="13">
        <v>6440024</v>
      </c>
      <c r="H311" s="13" t="s">
        <v>1356</v>
      </c>
      <c r="I311" s="13">
        <v>329</v>
      </c>
      <c r="K311" s="13">
        <v>1</v>
      </c>
      <c r="O311" s="13" t="s">
        <v>28</v>
      </c>
      <c r="Q311" s="13">
        <v>1</v>
      </c>
      <c r="T311" s="13" t="s">
        <v>2798</v>
      </c>
      <c r="U311" s="13" t="s">
        <v>28</v>
      </c>
      <c r="W311" s="13" t="s">
        <v>1357</v>
      </c>
      <c r="X311" s="13" t="str">
        <f>_xlfn.XLOOKUP(Burndata[[#This Row],[STATE_FULL]],'[1]State Regions'!$A:$A,'[1]State Regions'!$B:$B)</f>
        <v>Midwest</v>
      </c>
    </row>
    <row r="312" spans="1:24" hidden="1" x14ac:dyDescent="0.2">
      <c r="A312" s="13" t="s">
        <v>1285</v>
      </c>
      <c r="B312" s="13" t="s">
        <v>1286</v>
      </c>
      <c r="C312" s="13" t="s">
        <v>150</v>
      </c>
      <c r="D312" s="13" t="s">
        <v>1358</v>
      </c>
      <c r="E312" s="13" t="s">
        <v>1359</v>
      </c>
      <c r="F312" s="14">
        <v>48075</v>
      </c>
      <c r="G312" s="13">
        <v>6440780</v>
      </c>
      <c r="H312" s="13" t="s">
        <v>1360</v>
      </c>
      <c r="I312" s="13">
        <v>563</v>
      </c>
      <c r="K312" s="13">
        <v>1</v>
      </c>
      <c r="O312" s="13" t="s">
        <v>28</v>
      </c>
      <c r="Q312" s="13">
        <v>1</v>
      </c>
      <c r="T312" s="13" t="s">
        <v>2798</v>
      </c>
      <c r="U312" s="13" t="s">
        <v>28</v>
      </c>
      <c r="W312" s="13" t="s">
        <v>1361</v>
      </c>
      <c r="X312" s="13" t="str">
        <f>_xlfn.XLOOKUP(Burndata[[#This Row],[STATE_FULL]],'[1]State Regions'!$A:$A,'[1]State Regions'!$B:$B)</f>
        <v>Midwest</v>
      </c>
    </row>
    <row r="313" spans="1:24" hidden="1" x14ac:dyDescent="0.2">
      <c r="A313" s="13" t="s">
        <v>1285</v>
      </c>
      <c r="B313" s="13" t="s">
        <v>1286</v>
      </c>
      <c r="C313" s="13" t="s">
        <v>150</v>
      </c>
      <c r="D313" s="13" t="s">
        <v>1362</v>
      </c>
      <c r="E313" s="13" t="s">
        <v>1363</v>
      </c>
      <c r="F313" s="14">
        <v>48374</v>
      </c>
      <c r="G313" s="13">
        <v>6440048</v>
      </c>
      <c r="H313" s="13" t="s">
        <v>1364</v>
      </c>
      <c r="I313" s="13">
        <v>238</v>
      </c>
      <c r="K313" s="13">
        <v>1</v>
      </c>
      <c r="O313" s="13" t="s">
        <v>28</v>
      </c>
      <c r="Q313" s="13">
        <v>1</v>
      </c>
      <c r="T313" s="13" t="s">
        <v>2798</v>
      </c>
      <c r="U313" s="13" t="s">
        <v>28</v>
      </c>
      <c r="W313" s="13" t="s">
        <v>1365</v>
      </c>
      <c r="X313" s="13" t="str">
        <f>_xlfn.XLOOKUP(Burndata[[#This Row],[STATE_FULL]],'[1]State Regions'!$A:$A,'[1]State Regions'!$B:$B)</f>
        <v>Midwest</v>
      </c>
    </row>
    <row r="314" spans="1:24" hidden="1" x14ac:dyDescent="0.2">
      <c r="A314" s="13" t="s">
        <v>1285</v>
      </c>
      <c r="B314" s="13" t="s">
        <v>1286</v>
      </c>
      <c r="C314" s="13" t="s">
        <v>150</v>
      </c>
      <c r="D314" s="13" t="s">
        <v>1366</v>
      </c>
      <c r="E314" s="13" t="s">
        <v>1367</v>
      </c>
      <c r="F314" s="14">
        <v>48085</v>
      </c>
      <c r="G314" s="13">
        <v>6442463</v>
      </c>
      <c r="H314" s="13" t="s">
        <v>1368</v>
      </c>
      <c r="I314" s="13">
        <v>530</v>
      </c>
      <c r="K314" s="13">
        <v>1</v>
      </c>
      <c r="O314" s="13" t="s">
        <v>28</v>
      </c>
      <c r="Q314" s="13">
        <v>1</v>
      </c>
      <c r="T314" s="13" t="s">
        <v>2798</v>
      </c>
      <c r="U314" s="13" t="s">
        <v>28</v>
      </c>
      <c r="W314" s="13" t="s">
        <v>1369</v>
      </c>
      <c r="X314" s="13" t="str">
        <f>_xlfn.XLOOKUP(Burndata[[#This Row],[STATE_FULL]],'[1]State Regions'!$A:$A,'[1]State Regions'!$B:$B)</f>
        <v>Midwest</v>
      </c>
    </row>
    <row r="315" spans="1:24" hidden="1" x14ac:dyDescent="0.2">
      <c r="A315" s="13" t="s">
        <v>1285</v>
      </c>
      <c r="B315" s="13" t="s">
        <v>1286</v>
      </c>
      <c r="C315" s="13" t="s">
        <v>150</v>
      </c>
      <c r="D315" s="13" t="s">
        <v>1370</v>
      </c>
      <c r="E315" s="13" t="s">
        <v>1371</v>
      </c>
      <c r="F315" s="14">
        <v>48073</v>
      </c>
      <c r="G315" s="13">
        <v>6442245</v>
      </c>
      <c r="H315" s="13" t="s">
        <v>1372</v>
      </c>
      <c r="I315" s="13">
        <v>1098</v>
      </c>
      <c r="K315" s="13">
        <v>1</v>
      </c>
      <c r="L315" s="13">
        <v>1</v>
      </c>
      <c r="O315" s="13" t="s">
        <v>28</v>
      </c>
      <c r="P315" s="13">
        <v>1</v>
      </c>
      <c r="S315" s="13">
        <v>1</v>
      </c>
      <c r="T315" s="13" t="s">
        <v>2798</v>
      </c>
      <c r="U315" s="13" t="s">
        <v>28</v>
      </c>
      <c r="W315" s="13" t="s">
        <v>1373</v>
      </c>
      <c r="X315" s="13" t="str">
        <f>_xlfn.XLOOKUP(Burndata[[#This Row],[STATE_FULL]],'[1]State Regions'!$A:$A,'[1]State Regions'!$B:$B)</f>
        <v>Midwest</v>
      </c>
    </row>
    <row r="316" spans="1:24" hidden="1" x14ac:dyDescent="0.2">
      <c r="A316" s="13" t="s">
        <v>1285</v>
      </c>
      <c r="B316" s="13" t="s">
        <v>1286</v>
      </c>
      <c r="C316" s="13" t="s">
        <v>150</v>
      </c>
      <c r="D316" s="13" t="s">
        <v>1374</v>
      </c>
      <c r="E316" s="13" t="s">
        <v>1375</v>
      </c>
      <c r="F316" s="14">
        <v>48336</v>
      </c>
      <c r="G316" s="13">
        <v>6441011</v>
      </c>
      <c r="H316" s="13" t="s">
        <v>1376</v>
      </c>
      <c r="I316" s="13">
        <v>330</v>
      </c>
      <c r="K316" s="13">
        <v>1</v>
      </c>
      <c r="O316" s="13" t="s">
        <v>28</v>
      </c>
      <c r="Q316" s="13">
        <v>1</v>
      </c>
      <c r="T316" s="13" t="s">
        <v>2798</v>
      </c>
      <c r="U316" s="13" t="s">
        <v>28</v>
      </c>
      <c r="W316" s="13" t="s">
        <v>1377</v>
      </c>
      <c r="X316" s="13" t="str">
        <f>_xlfn.XLOOKUP(Burndata[[#This Row],[STATE_FULL]],'[1]State Regions'!$A:$A,'[1]State Regions'!$B:$B)</f>
        <v>Midwest</v>
      </c>
    </row>
    <row r="317" spans="1:24" hidden="1" x14ac:dyDescent="0.2">
      <c r="A317" s="13" t="s">
        <v>1285</v>
      </c>
      <c r="B317" s="13" t="s">
        <v>1286</v>
      </c>
      <c r="C317" s="13" t="s">
        <v>150</v>
      </c>
      <c r="D317" s="13" t="s">
        <v>1378</v>
      </c>
      <c r="E317" s="13" t="s">
        <v>1379</v>
      </c>
      <c r="F317" s="14">
        <v>48342</v>
      </c>
      <c r="G317" s="13">
        <v>6442148</v>
      </c>
      <c r="H317" s="13" t="s">
        <v>1380</v>
      </c>
      <c r="I317" s="13">
        <v>318</v>
      </c>
      <c r="K317" s="13">
        <v>1</v>
      </c>
      <c r="O317" s="13" t="s">
        <v>28</v>
      </c>
      <c r="Q317" s="13">
        <v>1</v>
      </c>
      <c r="T317" s="13" t="s">
        <v>2798</v>
      </c>
      <c r="U317" s="13" t="s">
        <v>28</v>
      </c>
      <c r="W317" s="13" t="s">
        <v>1381</v>
      </c>
      <c r="X317" s="13" t="str">
        <f>_xlfn.XLOOKUP(Burndata[[#This Row],[STATE_FULL]],'[1]State Regions'!$A:$A,'[1]State Regions'!$B:$B)</f>
        <v>Midwest</v>
      </c>
    </row>
    <row r="318" spans="1:24" hidden="1" x14ac:dyDescent="0.2">
      <c r="A318" s="13" t="s">
        <v>1285</v>
      </c>
      <c r="B318" s="13" t="s">
        <v>1286</v>
      </c>
      <c r="C318" s="13" t="s">
        <v>150</v>
      </c>
      <c r="D318" s="13" t="s">
        <v>1382</v>
      </c>
      <c r="E318" s="13" t="s">
        <v>1379</v>
      </c>
      <c r="F318" s="14">
        <v>48341</v>
      </c>
      <c r="G318" s="13">
        <v>6442140</v>
      </c>
      <c r="H318" s="13" t="s">
        <v>1383</v>
      </c>
      <c r="I318" s="13">
        <v>497</v>
      </c>
      <c r="K318" s="13">
        <v>1</v>
      </c>
      <c r="O318" s="13" t="s">
        <v>28</v>
      </c>
      <c r="Q318" s="13">
        <v>1</v>
      </c>
      <c r="T318" s="13" t="s">
        <v>2798</v>
      </c>
      <c r="U318" s="13" t="s">
        <v>28</v>
      </c>
      <c r="W318" s="13" t="s">
        <v>1384</v>
      </c>
      <c r="X318" s="13" t="str">
        <f>_xlfn.XLOOKUP(Burndata[[#This Row],[STATE_FULL]],'[1]State Regions'!$A:$A,'[1]State Regions'!$B:$B)</f>
        <v>Midwest</v>
      </c>
    </row>
    <row r="319" spans="1:24" hidden="1" x14ac:dyDescent="0.2">
      <c r="A319" s="13" t="s">
        <v>1285</v>
      </c>
      <c r="B319" s="13" t="s">
        <v>1286</v>
      </c>
      <c r="C319" s="13" t="s">
        <v>1385</v>
      </c>
      <c r="D319" s="13" t="s">
        <v>1386</v>
      </c>
      <c r="E319" s="13" t="s">
        <v>1387</v>
      </c>
      <c r="F319" s="14">
        <v>48601</v>
      </c>
      <c r="G319" s="13">
        <v>6442290</v>
      </c>
      <c r="H319" s="13" t="s">
        <v>1388</v>
      </c>
      <c r="I319" s="13">
        <v>239</v>
      </c>
      <c r="K319" s="13">
        <v>1</v>
      </c>
      <c r="O319" s="13" t="s">
        <v>28</v>
      </c>
      <c r="Q319" s="13">
        <v>1</v>
      </c>
      <c r="T319" s="13" t="s">
        <v>2798</v>
      </c>
      <c r="U319" s="13" t="s">
        <v>28</v>
      </c>
      <c r="W319" s="13" t="s">
        <v>1389</v>
      </c>
      <c r="X319" s="13" t="str">
        <f>_xlfn.XLOOKUP(Burndata[[#This Row],[STATE_FULL]],'[1]State Regions'!$A:$A,'[1]State Regions'!$B:$B)</f>
        <v>Midwest</v>
      </c>
    </row>
    <row r="320" spans="1:24" hidden="1" x14ac:dyDescent="0.2">
      <c r="A320" s="13" t="s">
        <v>1285</v>
      </c>
      <c r="B320" s="13" t="s">
        <v>1286</v>
      </c>
      <c r="C320" s="13" t="s">
        <v>1385</v>
      </c>
      <c r="D320" s="13" t="s">
        <v>1390</v>
      </c>
      <c r="E320" s="13" t="s">
        <v>1387</v>
      </c>
      <c r="F320" s="14">
        <v>48602</v>
      </c>
      <c r="G320" s="13">
        <v>6440023</v>
      </c>
      <c r="H320" s="13" t="s">
        <v>1391</v>
      </c>
      <c r="I320" s="13">
        <v>643</v>
      </c>
      <c r="K320" s="13">
        <v>1</v>
      </c>
      <c r="L320" s="13">
        <v>1</v>
      </c>
      <c r="O320" s="13" t="s">
        <v>28</v>
      </c>
      <c r="Q320" s="13">
        <v>1</v>
      </c>
      <c r="S320" s="13">
        <v>1</v>
      </c>
      <c r="T320" s="13" t="s">
        <v>2798</v>
      </c>
      <c r="U320" s="13" t="s">
        <v>28</v>
      </c>
      <c r="W320" s="13" t="s">
        <v>1392</v>
      </c>
      <c r="X320" s="13" t="str">
        <f>_xlfn.XLOOKUP(Burndata[[#This Row],[STATE_FULL]],'[1]State Regions'!$A:$A,'[1]State Regions'!$B:$B)</f>
        <v>Midwest</v>
      </c>
    </row>
    <row r="321" spans="1:24" hidden="1" x14ac:dyDescent="0.2">
      <c r="A321" s="13" t="s">
        <v>1285</v>
      </c>
      <c r="B321" s="13" t="s">
        <v>1286</v>
      </c>
      <c r="C321" s="13" t="s">
        <v>1393</v>
      </c>
      <c r="D321" s="13" t="s">
        <v>1394</v>
      </c>
      <c r="E321" s="13" t="s">
        <v>1395</v>
      </c>
      <c r="F321" s="14">
        <v>48197</v>
      </c>
      <c r="G321" s="13">
        <v>6440087</v>
      </c>
      <c r="H321" s="13" t="s">
        <v>1396</v>
      </c>
      <c r="I321" s="13">
        <v>548</v>
      </c>
      <c r="K321" s="13">
        <v>1</v>
      </c>
      <c r="O321" s="13" t="s">
        <v>28</v>
      </c>
      <c r="P321" s="13">
        <v>1</v>
      </c>
      <c r="T321" s="13" t="s">
        <v>2798</v>
      </c>
      <c r="U321" s="13" t="s">
        <v>28</v>
      </c>
      <c r="W321" s="13" t="s">
        <v>1397</v>
      </c>
      <c r="X321" s="13" t="str">
        <f>_xlfn.XLOOKUP(Burndata[[#This Row],[STATE_FULL]],'[1]State Regions'!$A:$A,'[1]State Regions'!$B:$B)</f>
        <v>Midwest</v>
      </c>
    </row>
    <row r="322" spans="1:24" hidden="1" x14ac:dyDescent="0.2">
      <c r="A322" s="13" t="s">
        <v>1285</v>
      </c>
      <c r="B322" s="13" t="s">
        <v>1286</v>
      </c>
      <c r="C322" s="13" t="s">
        <v>1393</v>
      </c>
      <c r="D322" s="13" t="s">
        <v>1398</v>
      </c>
      <c r="E322" s="13" t="s">
        <v>1399</v>
      </c>
      <c r="F322" s="14">
        <v>48109</v>
      </c>
      <c r="G322" s="13">
        <v>6440110</v>
      </c>
      <c r="H322" s="13" t="s">
        <v>1400</v>
      </c>
      <c r="I322" s="13">
        <v>1107</v>
      </c>
      <c r="J322" s="13">
        <v>16</v>
      </c>
      <c r="K322" s="13">
        <v>1</v>
      </c>
      <c r="L322" s="13">
        <v>1</v>
      </c>
      <c r="M322" s="13">
        <v>1</v>
      </c>
      <c r="N322" s="13">
        <v>1</v>
      </c>
      <c r="O322" s="13" t="s">
        <v>28</v>
      </c>
      <c r="P322" s="13">
        <v>1</v>
      </c>
      <c r="R322" s="13">
        <v>1</v>
      </c>
      <c r="T322" s="13" t="s">
        <v>28</v>
      </c>
      <c r="U322" s="13" t="s">
        <v>28</v>
      </c>
      <c r="V322" s="13" t="s">
        <v>28</v>
      </c>
      <c r="W322" s="13" t="s">
        <v>1401</v>
      </c>
      <c r="X322" s="13" t="str">
        <f>_xlfn.XLOOKUP(Burndata[[#This Row],[STATE_FULL]],'[1]State Regions'!$A:$A,'[1]State Regions'!$B:$B)</f>
        <v>Midwest</v>
      </c>
    </row>
    <row r="323" spans="1:24" hidden="1" x14ac:dyDescent="0.2">
      <c r="A323" s="13" t="s">
        <v>1285</v>
      </c>
      <c r="B323" s="13" t="s">
        <v>1286</v>
      </c>
      <c r="C323" s="13" t="s">
        <v>1402</v>
      </c>
      <c r="D323" s="13" t="s">
        <v>1403</v>
      </c>
      <c r="E323" s="13" t="s">
        <v>1404</v>
      </c>
      <c r="F323" s="14">
        <v>48236</v>
      </c>
      <c r="G323" s="13">
        <v>6440805</v>
      </c>
      <c r="H323" s="13" t="s">
        <v>1405</v>
      </c>
      <c r="I323" s="13">
        <v>615</v>
      </c>
      <c r="K323" s="13">
        <v>1</v>
      </c>
      <c r="L323" s="13">
        <v>1</v>
      </c>
      <c r="O323" s="13" t="s">
        <v>28</v>
      </c>
      <c r="P323" s="13">
        <v>1</v>
      </c>
      <c r="S323" s="13">
        <v>1</v>
      </c>
      <c r="T323" s="13" t="s">
        <v>2798</v>
      </c>
      <c r="U323" s="13" t="s">
        <v>28</v>
      </c>
      <c r="W323" s="13" t="s">
        <v>1406</v>
      </c>
      <c r="X323" s="13" t="str">
        <f>_xlfn.XLOOKUP(Burndata[[#This Row],[STATE_FULL]],'[1]State Regions'!$A:$A,'[1]State Regions'!$B:$B)</f>
        <v>Midwest</v>
      </c>
    </row>
    <row r="324" spans="1:24" hidden="1" x14ac:dyDescent="0.2">
      <c r="A324" s="13" t="s">
        <v>1285</v>
      </c>
      <c r="B324" s="13" t="s">
        <v>1286</v>
      </c>
      <c r="C324" s="13" t="s">
        <v>1402</v>
      </c>
      <c r="D324" s="13" t="s">
        <v>1407</v>
      </c>
      <c r="E324" s="13" t="s">
        <v>1408</v>
      </c>
      <c r="F324" s="14">
        <v>48183</v>
      </c>
      <c r="G324" s="13">
        <v>6442455</v>
      </c>
      <c r="H324" s="13" t="s">
        <v>1409</v>
      </c>
      <c r="I324" s="13">
        <v>193</v>
      </c>
      <c r="K324" s="13">
        <v>1</v>
      </c>
      <c r="O324" s="13" t="s">
        <v>28</v>
      </c>
      <c r="Q324" s="13">
        <v>1</v>
      </c>
      <c r="T324" s="13" t="s">
        <v>2798</v>
      </c>
      <c r="U324" s="13" t="s">
        <v>28</v>
      </c>
      <c r="W324" s="13" t="s">
        <v>1410</v>
      </c>
      <c r="X324" s="13" t="str">
        <f>_xlfn.XLOOKUP(Burndata[[#This Row],[STATE_FULL]],'[1]State Regions'!$A:$A,'[1]State Regions'!$B:$B)</f>
        <v>Midwest</v>
      </c>
    </row>
    <row r="325" spans="1:24" hidden="1" x14ac:dyDescent="0.2">
      <c r="A325" s="13" t="s">
        <v>1285</v>
      </c>
      <c r="B325" s="13" t="s">
        <v>1286</v>
      </c>
      <c r="C325" s="13" t="s">
        <v>1402</v>
      </c>
      <c r="D325" s="13" t="s">
        <v>1411</v>
      </c>
      <c r="E325" s="13" t="s">
        <v>1412</v>
      </c>
      <c r="F325" s="14">
        <v>48124</v>
      </c>
      <c r="G325" s="13">
        <v>6440405</v>
      </c>
      <c r="H325" s="13" t="s">
        <v>1413</v>
      </c>
      <c r="I325" s="13">
        <v>632</v>
      </c>
      <c r="K325" s="13">
        <v>1</v>
      </c>
      <c r="O325" s="13" t="s">
        <v>28</v>
      </c>
      <c r="Q325" s="13">
        <v>1</v>
      </c>
      <c r="T325" s="13" t="s">
        <v>2798</v>
      </c>
      <c r="U325" s="13" t="s">
        <v>28</v>
      </c>
      <c r="W325" s="13" t="s">
        <v>1414</v>
      </c>
      <c r="X325" s="13" t="str">
        <f>_xlfn.XLOOKUP(Burndata[[#This Row],[STATE_FULL]],'[1]State Regions'!$A:$A,'[1]State Regions'!$B:$B)</f>
        <v>Midwest</v>
      </c>
    </row>
    <row r="326" spans="1:24" hidden="1" x14ac:dyDescent="0.2">
      <c r="A326" s="13" t="s">
        <v>1285</v>
      </c>
      <c r="B326" s="13" t="s">
        <v>1286</v>
      </c>
      <c r="C326" s="13" t="s">
        <v>1402</v>
      </c>
      <c r="D326" s="13" t="s">
        <v>1415</v>
      </c>
      <c r="E326" s="13" t="s">
        <v>1404</v>
      </c>
      <c r="F326" s="14">
        <v>48201</v>
      </c>
      <c r="G326" s="13">
        <v>6440480</v>
      </c>
      <c r="H326" s="13" t="s">
        <v>1416</v>
      </c>
      <c r="I326" s="13">
        <v>227</v>
      </c>
      <c r="J326" s="13">
        <v>10</v>
      </c>
      <c r="L326" s="13">
        <v>1</v>
      </c>
      <c r="N326" s="13">
        <v>1</v>
      </c>
      <c r="O326" s="13" t="s">
        <v>28</v>
      </c>
      <c r="R326" s="13">
        <v>1</v>
      </c>
      <c r="T326" s="13" t="s">
        <v>28</v>
      </c>
      <c r="U326" s="13" t="s">
        <v>28</v>
      </c>
      <c r="V326" s="13" t="s">
        <v>28</v>
      </c>
      <c r="W326" s="13" t="s">
        <v>1417</v>
      </c>
      <c r="X326" s="13" t="str">
        <f>_xlfn.XLOOKUP(Burndata[[#This Row],[STATE_FULL]],'[1]State Regions'!$A:$A,'[1]State Regions'!$B:$B)</f>
        <v>Midwest</v>
      </c>
    </row>
    <row r="327" spans="1:24" hidden="1" x14ac:dyDescent="0.2">
      <c r="A327" s="13" t="s">
        <v>1285</v>
      </c>
      <c r="B327" s="13" t="s">
        <v>1286</v>
      </c>
      <c r="C327" s="13" t="s">
        <v>1402</v>
      </c>
      <c r="D327" s="13" t="s">
        <v>1418</v>
      </c>
      <c r="E327" s="13" t="s">
        <v>1404</v>
      </c>
      <c r="F327" s="14">
        <v>48235</v>
      </c>
      <c r="G327" s="13">
        <v>6440630</v>
      </c>
      <c r="H327" s="13" t="s">
        <v>1419</v>
      </c>
      <c r="I327" s="13">
        <v>404</v>
      </c>
      <c r="K327" s="13">
        <v>1</v>
      </c>
      <c r="O327" s="13" t="s">
        <v>28</v>
      </c>
      <c r="Q327" s="13">
        <v>1</v>
      </c>
      <c r="T327" s="13" t="s">
        <v>2798</v>
      </c>
      <c r="U327" s="13" t="s">
        <v>28</v>
      </c>
      <c r="W327" s="13" t="s">
        <v>1420</v>
      </c>
      <c r="X327" s="13" t="str">
        <f>_xlfn.XLOOKUP(Burndata[[#This Row],[STATE_FULL]],'[1]State Regions'!$A:$A,'[1]State Regions'!$B:$B)</f>
        <v>Midwest</v>
      </c>
    </row>
    <row r="328" spans="1:24" hidden="1" x14ac:dyDescent="0.2">
      <c r="A328" s="13" t="s">
        <v>1285</v>
      </c>
      <c r="B328" s="13" t="s">
        <v>1286</v>
      </c>
      <c r="C328" s="13" t="s">
        <v>1402</v>
      </c>
      <c r="D328" s="13" t="s">
        <v>1421</v>
      </c>
      <c r="E328" s="13" t="s">
        <v>1404</v>
      </c>
      <c r="F328" s="14">
        <v>48201</v>
      </c>
      <c r="G328" s="13">
        <v>6440555</v>
      </c>
      <c r="H328" s="13" t="s">
        <v>1422</v>
      </c>
      <c r="I328" s="13">
        <v>273</v>
      </c>
      <c r="J328" s="13">
        <v>12</v>
      </c>
      <c r="K328" s="13">
        <v>1</v>
      </c>
      <c r="M328" s="13">
        <v>1</v>
      </c>
      <c r="O328" s="13" t="s">
        <v>28</v>
      </c>
      <c r="P328" s="13">
        <v>1</v>
      </c>
      <c r="T328" s="13" t="s">
        <v>28</v>
      </c>
      <c r="U328" s="13" t="s">
        <v>28</v>
      </c>
      <c r="V328" s="13" t="s">
        <v>28</v>
      </c>
      <c r="W328" s="13" t="s">
        <v>1423</v>
      </c>
      <c r="X328" s="13" t="str">
        <f>_xlfn.XLOOKUP(Burndata[[#This Row],[STATE_FULL]],'[1]State Regions'!$A:$A,'[1]State Regions'!$B:$B)</f>
        <v>Midwest</v>
      </c>
    </row>
    <row r="329" spans="1:24" hidden="1" x14ac:dyDescent="0.2">
      <c r="A329" s="13" t="s">
        <v>1285</v>
      </c>
      <c r="B329" s="13" t="s">
        <v>1286</v>
      </c>
      <c r="C329" s="13" t="s">
        <v>1402</v>
      </c>
      <c r="D329" s="13" t="s">
        <v>1424</v>
      </c>
      <c r="E329" s="13" t="s">
        <v>1404</v>
      </c>
      <c r="F329" s="14">
        <v>48202</v>
      </c>
      <c r="G329" s="13">
        <v>6440650</v>
      </c>
      <c r="H329" s="13" t="s">
        <v>1425</v>
      </c>
      <c r="I329" s="13">
        <v>877</v>
      </c>
      <c r="K329" s="13">
        <v>1</v>
      </c>
      <c r="O329" s="13" t="s">
        <v>28</v>
      </c>
      <c r="P329" s="13">
        <v>1</v>
      </c>
      <c r="T329" s="13" t="s">
        <v>2798</v>
      </c>
      <c r="U329" s="13" t="s">
        <v>28</v>
      </c>
      <c r="W329" s="13" t="s">
        <v>1426</v>
      </c>
      <c r="X329" s="13" t="str">
        <f>_xlfn.XLOOKUP(Burndata[[#This Row],[STATE_FULL]],'[1]State Regions'!$A:$A,'[1]State Regions'!$B:$B)</f>
        <v>Midwest</v>
      </c>
    </row>
    <row r="330" spans="1:24" hidden="1" x14ac:dyDescent="0.2">
      <c r="A330" s="13" t="s">
        <v>1285</v>
      </c>
      <c r="B330" s="13" t="s">
        <v>1286</v>
      </c>
      <c r="C330" s="13" t="s">
        <v>1402</v>
      </c>
      <c r="D330" s="13" t="s">
        <v>1427</v>
      </c>
      <c r="E330" s="13" t="s">
        <v>1428</v>
      </c>
      <c r="F330" s="14">
        <v>48154</v>
      </c>
      <c r="G330" s="13">
        <v>6441669</v>
      </c>
      <c r="H330" s="13" t="s">
        <v>1429</v>
      </c>
      <c r="I330" s="13">
        <v>304</v>
      </c>
      <c r="K330" s="13">
        <v>1</v>
      </c>
      <c r="O330" s="13" t="s">
        <v>28</v>
      </c>
      <c r="Q330" s="13">
        <v>1</v>
      </c>
      <c r="T330" s="13" t="s">
        <v>2798</v>
      </c>
      <c r="U330" s="13" t="s">
        <v>28</v>
      </c>
      <c r="W330" s="13" t="s">
        <v>1430</v>
      </c>
      <c r="X330" s="13" t="str">
        <f>_xlfn.XLOOKUP(Burndata[[#This Row],[STATE_FULL]],'[1]State Regions'!$A:$A,'[1]State Regions'!$B:$B)</f>
        <v>Midwest</v>
      </c>
    </row>
    <row r="331" spans="1:24" hidden="1" x14ac:dyDescent="0.2">
      <c r="A331" s="13" t="s">
        <v>2754</v>
      </c>
      <c r="B331" s="13" t="s">
        <v>1432</v>
      </c>
      <c r="C331" s="13" t="s">
        <v>1433</v>
      </c>
      <c r="D331" s="13" t="s">
        <v>1434</v>
      </c>
      <c r="E331" s="13" t="s">
        <v>1435</v>
      </c>
      <c r="F331" s="14">
        <v>55433</v>
      </c>
      <c r="G331" s="13">
        <v>6610085</v>
      </c>
      <c r="H331" s="13" t="s">
        <v>1436</v>
      </c>
      <c r="I331" s="13">
        <v>271</v>
      </c>
      <c r="K331" s="13">
        <v>1</v>
      </c>
      <c r="O331" s="13" t="s">
        <v>28</v>
      </c>
      <c r="Q331" s="13">
        <v>1</v>
      </c>
      <c r="T331" s="13" t="s">
        <v>2798</v>
      </c>
      <c r="U331" s="13" t="s">
        <v>28</v>
      </c>
      <c r="W331" s="13" t="s">
        <v>1437</v>
      </c>
      <c r="X331" s="13" t="str">
        <f>_xlfn.XLOOKUP(Burndata[[#This Row],[STATE_FULL]],'[1]State Regions'!$A:$A,'[1]State Regions'!$B:$B)</f>
        <v>Midwest</v>
      </c>
    </row>
    <row r="332" spans="1:24" hidden="1" x14ac:dyDescent="0.2">
      <c r="A332" s="13" t="s">
        <v>2754</v>
      </c>
      <c r="B332" s="13" t="s">
        <v>1432</v>
      </c>
      <c r="C332" s="13" t="s">
        <v>1438</v>
      </c>
      <c r="D332" s="13" t="s">
        <v>1439</v>
      </c>
      <c r="E332" s="13" t="s">
        <v>1440</v>
      </c>
      <c r="F332" s="14">
        <v>55805</v>
      </c>
      <c r="G332" s="13">
        <v>6610410</v>
      </c>
      <c r="H332" s="13" t="s">
        <v>1441</v>
      </c>
      <c r="I332" s="13">
        <v>380</v>
      </c>
      <c r="K332" s="13">
        <v>1</v>
      </c>
      <c r="L332" s="13">
        <v>1</v>
      </c>
      <c r="O332" s="13" t="s">
        <v>28</v>
      </c>
      <c r="P332" s="13">
        <v>1</v>
      </c>
      <c r="S332" s="13">
        <v>1</v>
      </c>
      <c r="T332" s="13" t="s">
        <v>2798</v>
      </c>
      <c r="U332" s="13" t="s">
        <v>28</v>
      </c>
      <c r="W332" s="13" t="s">
        <v>1442</v>
      </c>
      <c r="X332" s="13" t="str">
        <f>_xlfn.XLOOKUP(Burndata[[#This Row],[STATE_FULL]],'[1]State Regions'!$A:$A,'[1]State Regions'!$B:$B)</f>
        <v>Midwest</v>
      </c>
    </row>
    <row r="333" spans="1:24" hidden="1" x14ac:dyDescent="0.2">
      <c r="A333" s="13" t="s">
        <v>2754</v>
      </c>
      <c r="B333" s="13" t="s">
        <v>1432</v>
      </c>
      <c r="C333" s="13" t="s">
        <v>1438</v>
      </c>
      <c r="D333" s="13" t="s">
        <v>1443</v>
      </c>
      <c r="E333" s="13" t="s">
        <v>1440</v>
      </c>
      <c r="F333" s="14">
        <v>55805</v>
      </c>
      <c r="G333" s="13">
        <v>6610400</v>
      </c>
      <c r="H333" s="13" t="s">
        <v>1238</v>
      </c>
      <c r="I333" s="13">
        <v>257</v>
      </c>
      <c r="K333" s="13">
        <v>1</v>
      </c>
      <c r="O333" s="13" t="s">
        <v>28</v>
      </c>
      <c r="Q333" s="13">
        <v>1</v>
      </c>
      <c r="T333" s="13" t="s">
        <v>2798</v>
      </c>
      <c r="U333" s="13" t="s">
        <v>28</v>
      </c>
      <c r="W333" s="13" t="s">
        <v>1444</v>
      </c>
      <c r="X333" s="13" t="str">
        <f>_xlfn.XLOOKUP(Burndata[[#This Row],[STATE_FULL]],'[1]State Regions'!$A:$A,'[1]State Regions'!$B:$B)</f>
        <v>Midwest</v>
      </c>
    </row>
    <row r="334" spans="1:24" hidden="1" x14ac:dyDescent="0.2">
      <c r="A334" s="13" t="s">
        <v>2754</v>
      </c>
      <c r="B334" s="13" t="s">
        <v>1432</v>
      </c>
      <c r="C334" s="13" t="s">
        <v>1438</v>
      </c>
      <c r="D334" s="13" t="s">
        <v>1445</v>
      </c>
      <c r="E334" s="13" t="s">
        <v>1440</v>
      </c>
      <c r="F334" s="14">
        <v>55805</v>
      </c>
      <c r="G334" s="13">
        <v>6610390</v>
      </c>
      <c r="H334" s="13" t="s">
        <v>1446</v>
      </c>
      <c r="I334" s="13">
        <v>165</v>
      </c>
      <c r="J334" s="13">
        <v>15</v>
      </c>
      <c r="M334" s="13">
        <v>1</v>
      </c>
      <c r="N334" s="13">
        <v>1</v>
      </c>
      <c r="T334" s="13" t="s">
        <v>39</v>
      </c>
      <c r="V334" s="13" t="s">
        <v>39</v>
      </c>
      <c r="W334" s="13" t="s">
        <v>1447</v>
      </c>
      <c r="X334" s="13" t="str">
        <f>_xlfn.XLOOKUP(Burndata[[#This Row],[STATE_FULL]],'[1]State Regions'!$A:$A,'[1]State Regions'!$B:$B)</f>
        <v>Midwest</v>
      </c>
    </row>
    <row r="335" spans="1:24" hidden="1" x14ac:dyDescent="0.2">
      <c r="A335" s="13" t="s">
        <v>2754</v>
      </c>
      <c r="B335" s="13" t="s">
        <v>1432</v>
      </c>
      <c r="C335" s="13" t="s">
        <v>1448</v>
      </c>
      <c r="D335" s="13" t="s">
        <v>1449</v>
      </c>
      <c r="E335" s="13" t="s">
        <v>1450</v>
      </c>
      <c r="F335" s="14">
        <v>55404</v>
      </c>
      <c r="G335" s="13">
        <v>6610449</v>
      </c>
      <c r="H335" s="13" t="s">
        <v>1451</v>
      </c>
      <c r="I335" s="13">
        <v>429</v>
      </c>
      <c r="L335" s="13">
        <v>1</v>
      </c>
      <c r="O335" s="13" t="s">
        <v>28</v>
      </c>
      <c r="R335" s="13">
        <v>1</v>
      </c>
      <c r="T335" s="13" t="s">
        <v>2798</v>
      </c>
      <c r="U335" s="13" t="s">
        <v>28</v>
      </c>
      <c r="W335" s="13" t="s">
        <v>1452</v>
      </c>
      <c r="X335" s="13" t="str">
        <f>_xlfn.XLOOKUP(Burndata[[#This Row],[STATE_FULL]],'[1]State Regions'!$A:$A,'[1]State Regions'!$B:$B)</f>
        <v>Midwest</v>
      </c>
    </row>
    <row r="336" spans="1:24" hidden="1" x14ac:dyDescent="0.2">
      <c r="A336" s="13" t="s">
        <v>2754</v>
      </c>
      <c r="B336" s="13" t="s">
        <v>1432</v>
      </c>
      <c r="C336" s="13" t="s">
        <v>1448</v>
      </c>
      <c r="D336" s="13" t="s">
        <v>1453</v>
      </c>
      <c r="E336" s="13" t="s">
        <v>1450</v>
      </c>
      <c r="F336" s="14">
        <v>55415</v>
      </c>
      <c r="G336" s="13">
        <v>6610950</v>
      </c>
      <c r="H336" s="13" t="s">
        <v>1454</v>
      </c>
      <c r="I336" s="13">
        <v>484</v>
      </c>
      <c r="J336" s="13">
        <v>17</v>
      </c>
      <c r="K336" s="13">
        <v>1</v>
      </c>
      <c r="L336" s="13">
        <v>1</v>
      </c>
      <c r="M336" s="13">
        <v>1</v>
      </c>
      <c r="N336" s="13">
        <v>1</v>
      </c>
      <c r="O336" s="13" t="s">
        <v>28</v>
      </c>
      <c r="P336" s="13">
        <v>1</v>
      </c>
      <c r="R336" s="13">
        <v>1</v>
      </c>
      <c r="T336" s="13" t="s">
        <v>28</v>
      </c>
      <c r="U336" s="13" t="s">
        <v>28</v>
      </c>
      <c r="V336" s="13" t="s">
        <v>39</v>
      </c>
      <c r="W336" s="13" t="s">
        <v>1455</v>
      </c>
      <c r="X336" s="13" t="str">
        <f>_xlfn.XLOOKUP(Burndata[[#This Row],[STATE_FULL]],'[1]State Regions'!$A:$A,'[1]State Regions'!$B:$B)</f>
        <v>Midwest</v>
      </c>
    </row>
    <row r="337" spans="1:24" hidden="1" x14ac:dyDescent="0.2">
      <c r="A337" s="13" t="s">
        <v>2754</v>
      </c>
      <c r="B337" s="13" t="s">
        <v>1432</v>
      </c>
      <c r="C337" s="13" t="s">
        <v>1448</v>
      </c>
      <c r="D337" s="13" t="s">
        <v>1456</v>
      </c>
      <c r="E337" s="13" t="s">
        <v>1450</v>
      </c>
      <c r="F337" s="14">
        <v>55455</v>
      </c>
      <c r="G337" s="13">
        <v>6610004</v>
      </c>
      <c r="H337" s="13" t="s">
        <v>1457</v>
      </c>
      <c r="I337" s="13">
        <v>743</v>
      </c>
      <c r="K337" s="13">
        <v>1</v>
      </c>
      <c r="O337" s="13" t="s">
        <v>28</v>
      </c>
      <c r="Q337" s="13">
        <v>1</v>
      </c>
      <c r="T337" s="13" t="s">
        <v>2798</v>
      </c>
      <c r="U337" s="13" t="s">
        <v>28</v>
      </c>
      <c r="W337" s="13" t="s">
        <v>1458</v>
      </c>
      <c r="X337" s="13" t="str">
        <f>_xlfn.XLOOKUP(Burndata[[#This Row],[STATE_FULL]],'[1]State Regions'!$A:$A,'[1]State Regions'!$B:$B)</f>
        <v>Midwest</v>
      </c>
    </row>
    <row r="338" spans="1:24" hidden="1" x14ac:dyDescent="0.2">
      <c r="A338" s="13" t="s">
        <v>2754</v>
      </c>
      <c r="B338" s="13" t="s">
        <v>1432</v>
      </c>
      <c r="C338" s="13" t="s">
        <v>1448</v>
      </c>
      <c r="D338" s="13" t="s">
        <v>1459</v>
      </c>
      <c r="E338" s="13" t="s">
        <v>1460</v>
      </c>
      <c r="F338" s="14">
        <v>55422</v>
      </c>
      <c r="G338" s="13">
        <v>6611455</v>
      </c>
      <c r="H338" s="13" t="s">
        <v>1461</v>
      </c>
      <c r="I338" s="13">
        <v>353</v>
      </c>
      <c r="K338" s="13">
        <v>1</v>
      </c>
      <c r="O338" s="13" t="s">
        <v>28</v>
      </c>
      <c r="P338" s="13">
        <v>1</v>
      </c>
      <c r="T338" s="13" t="s">
        <v>2798</v>
      </c>
      <c r="U338" s="13" t="s">
        <v>28</v>
      </c>
      <c r="W338" s="13" t="s">
        <v>1462</v>
      </c>
      <c r="X338" s="13" t="str">
        <f>_xlfn.XLOOKUP(Burndata[[#This Row],[STATE_FULL]],'[1]State Regions'!$A:$A,'[1]State Regions'!$B:$B)</f>
        <v>Midwest</v>
      </c>
    </row>
    <row r="339" spans="1:24" hidden="1" x14ac:dyDescent="0.2">
      <c r="A339" s="13" t="s">
        <v>2754</v>
      </c>
      <c r="B339" s="13" t="s">
        <v>1432</v>
      </c>
      <c r="C339" s="13" t="s">
        <v>1463</v>
      </c>
      <c r="D339" s="13" t="s">
        <v>1464</v>
      </c>
      <c r="E339" s="13" t="s">
        <v>1465</v>
      </c>
      <c r="F339" s="14">
        <v>55902</v>
      </c>
      <c r="G339" s="13">
        <v>6610451</v>
      </c>
      <c r="H339" s="13" t="s">
        <v>1466</v>
      </c>
      <c r="I339" s="13">
        <v>1265</v>
      </c>
      <c r="K339" s="13">
        <v>1</v>
      </c>
      <c r="L339" s="13">
        <v>1</v>
      </c>
      <c r="O339" s="13" t="s">
        <v>28</v>
      </c>
      <c r="P339" s="13">
        <v>1</v>
      </c>
      <c r="R339" s="13">
        <v>1</v>
      </c>
      <c r="T339" s="13" t="s">
        <v>2798</v>
      </c>
      <c r="U339" s="13" t="s">
        <v>28</v>
      </c>
      <c r="W339" s="13" t="s">
        <v>1467</v>
      </c>
      <c r="X339" s="13" t="str">
        <f>_xlfn.XLOOKUP(Burndata[[#This Row],[STATE_FULL]],'[1]State Regions'!$A:$A,'[1]State Regions'!$B:$B)</f>
        <v>Midwest</v>
      </c>
    </row>
    <row r="340" spans="1:24" hidden="1" x14ac:dyDescent="0.2">
      <c r="A340" s="13" t="s">
        <v>2754</v>
      </c>
      <c r="B340" s="13" t="s">
        <v>1432</v>
      </c>
      <c r="C340" s="13" t="s">
        <v>1468</v>
      </c>
      <c r="D340" s="13" t="s">
        <v>1469</v>
      </c>
      <c r="E340" s="13" t="s">
        <v>1470</v>
      </c>
      <c r="F340" s="14">
        <v>56303</v>
      </c>
      <c r="G340" s="13">
        <v>6611540</v>
      </c>
      <c r="H340" s="13" t="s">
        <v>1471</v>
      </c>
      <c r="I340" s="13">
        <v>489</v>
      </c>
      <c r="K340" s="13">
        <v>1</v>
      </c>
      <c r="O340" s="13" t="s">
        <v>28</v>
      </c>
      <c r="Q340" s="13">
        <v>1</v>
      </c>
      <c r="T340" s="13" t="s">
        <v>2798</v>
      </c>
      <c r="U340" s="13" t="s">
        <v>28</v>
      </c>
      <c r="W340" s="13" t="s">
        <v>1472</v>
      </c>
      <c r="X340" s="13" t="str">
        <f>_xlfn.XLOOKUP(Burndata[[#This Row],[STATE_FULL]],'[1]State Regions'!$A:$A,'[1]State Regions'!$B:$B)</f>
        <v>Midwest</v>
      </c>
    </row>
    <row r="341" spans="1:24" hidden="1" x14ac:dyDescent="0.2">
      <c r="A341" s="13" t="s">
        <v>2754</v>
      </c>
      <c r="B341" s="13" t="s">
        <v>1432</v>
      </c>
      <c r="C341" s="13" t="s">
        <v>1473</v>
      </c>
      <c r="D341" s="13" t="s">
        <v>1474</v>
      </c>
      <c r="E341" s="13" t="s">
        <v>1475</v>
      </c>
      <c r="F341" s="14">
        <v>55101</v>
      </c>
      <c r="G341" s="13">
        <v>6611570</v>
      </c>
      <c r="H341" s="13" t="s">
        <v>1476</v>
      </c>
      <c r="I341" s="13">
        <v>457</v>
      </c>
      <c r="J341" s="13">
        <v>18</v>
      </c>
      <c r="K341" s="13">
        <v>1</v>
      </c>
      <c r="L341" s="13">
        <v>1</v>
      </c>
      <c r="M341" s="13">
        <v>1</v>
      </c>
      <c r="N341" s="13">
        <v>1</v>
      </c>
      <c r="O341" s="13" t="s">
        <v>28</v>
      </c>
      <c r="P341" s="13">
        <v>1</v>
      </c>
      <c r="R341" s="13">
        <v>1</v>
      </c>
      <c r="T341" s="13" t="s">
        <v>28</v>
      </c>
      <c r="U341" s="13" t="s">
        <v>28</v>
      </c>
      <c r="V341" s="13" t="s">
        <v>39</v>
      </c>
      <c r="W341" s="13" t="s">
        <v>1477</v>
      </c>
      <c r="X341" s="13" t="str">
        <f>_xlfn.XLOOKUP(Burndata[[#This Row],[STATE_FULL]],'[1]State Regions'!$A:$A,'[1]State Regions'!$B:$B)</f>
        <v>Midwest</v>
      </c>
    </row>
    <row r="342" spans="1:24" hidden="1" x14ac:dyDescent="0.2">
      <c r="A342" s="13" t="s">
        <v>1478</v>
      </c>
      <c r="B342" s="13" t="s">
        <v>1479</v>
      </c>
      <c r="C342" s="13" t="s">
        <v>1480</v>
      </c>
      <c r="D342" s="13" t="s">
        <v>1481</v>
      </c>
      <c r="E342" s="13" t="s">
        <v>1482</v>
      </c>
      <c r="F342" s="14">
        <v>39401</v>
      </c>
      <c r="G342" s="13">
        <v>6540315</v>
      </c>
      <c r="H342" s="13" t="s">
        <v>1483</v>
      </c>
      <c r="I342" s="13">
        <v>547</v>
      </c>
      <c r="K342" s="13">
        <v>1</v>
      </c>
      <c r="O342" s="13" t="s">
        <v>114</v>
      </c>
      <c r="Q342" s="13">
        <v>1</v>
      </c>
      <c r="T342" s="13" t="s">
        <v>2798</v>
      </c>
      <c r="U342" s="13" t="s">
        <v>28</v>
      </c>
      <c r="W342" s="13" t="s">
        <v>1484</v>
      </c>
      <c r="X342" s="13" t="str">
        <f>_xlfn.XLOOKUP(Burndata[[#This Row],[STATE_FULL]],'[1]State Regions'!$A:$A,'[1]State Regions'!$B:$B)</f>
        <v>South</v>
      </c>
    </row>
    <row r="343" spans="1:24" hidden="1" x14ac:dyDescent="0.2">
      <c r="A343" s="13" t="s">
        <v>1478</v>
      </c>
      <c r="B343" s="13" t="s">
        <v>1479</v>
      </c>
      <c r="C343" s="13" t="s">
        <v>1485</v>
      </c>
      <c r="D343" s="13" t="s">
        <v>1486</v>
      </c>
      <c r="E343" s="13" t="s">
        <v>1487</v>
      </c>
      <c r="F343" s="14">
        <v>39501</v>
      </c>
      <c r="G343" s="13">
        <v>6540300</v>
      </c>
      <c r="H343" s="13" t="s">
        <v>1488</v>
      </c>
      <c r="I343" s="13">
        <v>328</v>
      </c>
      <c r="K343" s="13">
        <v>1</v>
      </c>
      <c r="O343" s="13" t="s">
        <v>114</v>
      </c>
      <c r="Q343" s="13">
        <v>1</v>
      </c>
      <c r="T343" s="13" t="s">
        <v>2798</v>
      </c>
      <c r="U343" s="13" t="s">
        <v>28</v>
      </c>
      <c r="W343" s="13" t="s">
        <v>1489</v>
      </c>
      <c r="X343" s="13" t="str">
        <f>_xlfn.XLOOKUP(Burndata[[#This Row],[STATE_FULL]],'[1]State Regions'!$A:$A,'[1]State Regions'!$B:$B)</f>
        <v>South</v>
      </c>
    </row>
    <row r="344" spans="1:24" hidden="1" x14ac:dyDescent="0.2">
      <c r="A344" s="13" t="s">
        <v>1478</v>
      </c>
      <c r="B344" s="13" t="s">
        <v>1479</v>
      </c>
      <c r="C344" s="13" t="s">
        <v>1490</v>
      </c>
      <c r="D344" s="13" t="s">
        <v>1491</v>
      </c>
      <c r="E344" s="13" t="s">
        <v>928</v>
      </c>
      <c r="F344" s="14">
        <v>39216</v>
      </c>
      <c r="G344" s="13">
        <v>6540004</v>
      </c>
      <c r="H344" s="13" t="s">
        <v>1492</v>
      </c>
      <c r="I344" s="13">
        <v>722</v>
      </c>
      <c r="K344" s="13">
        <v>1</v>
      </c>
      <c r="O344" s="13" t="s">
        <v>114</v>
      </c>
      <c r="P344" s="13">
        <v>1</v>
      </c>
      <c r="T344" s="13" t="s">
        <v>2798</v>
      </c>
      <c r="U344" s="13" t="s">
        <v>28</v>
      </c>
      <c r="W344" s="13" t="s">
        <v>1493</v>
      </c>
      <c r="X344" s="13" t="str">
        <f>_xlfn.XLOOKUP(Burndata[[#This Row],[STATE_FULL]],'[1]State Regions'!$A:$A,'[1]State Regions'!$B:$B)</f>
        <v>South</v>
      </c>
    </row>
    <row r="345" spans="1:24" hidden="1" x14ac:dyDescent="0.2">
      <c r="A345" s="13" t="s">
        <v>1478</v>
      </c>
      <c r="B345" s="13" t="s">
        <v>1479</v>
      </c>
      <c r="C345" s="13" t="s">
        <v>1494</v>
      </c>
      <c r="D345" s="13" t="s">
        <v>1495</v>
      </c>
      <c r="E345" s="13" t="s">
        <v>1496</v>
      </c>
      <c r="F345" s="14">
        <v>38801</v>
      </c>
      <c r="G345" s="13">
        <v>6540810</v>
      </c>
      <c r="H345" s="13" t="s">
        <v>1497</v>
      </c>
      <c r="I345" s="13">
        <v>640</v>
      </c>
      <c r="K345" s="13">
        <v>1</v>
      </c>
      <c r="O345" s="13" t="s">
        <v>114</v>
      </c>
      <c r="Q345" s="13">
        <v>1</v>
      </c>
      <c r="T345" s="13" t="s">
        <v>2798</v>
      </c>
      <c r="U345" s="13" t="s">
        <v>28</v>
      </c>
      <c r="W345" s="13" t="s">
        <v>1498</v>
      </c>
      <c r="X345" s="13" t="str">
        <f>_xlfn.XLOOKUP(Burndata[[#This Row],[STATE_FULL]],'[1]State Regions'!$A:$A,'[1]State Regions'!$B:$B)</f>
        <v>South</v>
      </c>
    </row>
    <row r="346" spans="1:24" hidden="1" x14ac:dyDescent="0.2">
      <c r="A346" s="13" t="s">
        <v>1499</v>
      </c>
      <c r="B346" s="13" t="s">
        <v>1500</v>
      </c>
      <c r="C346" s="13" t="s">
        <v>1501</v>
      </c>
      <c r="D346" s="13" t="s">
        <v>1502</v>
      </c>
      <c r="E346" s="13" t="s">
        <v>1503</v>
      </c>
      <c r="F346" s="14">
        <v>65212</v>
      </c>
      <c r="G346" s="13">
        <v>6630150</v>
      </c>
      <c r="H346" s="13" t="s">
        <v>1504</v>
      </c>
      <c r="I346" s="13">
        <v>247</v>
      </c>
      <c r="J346" s="13">
        <v>21</v>
      </c>
      <c r="K346" s="13">
        <v>1</v>
      </c>
      <c r="M346" s="13">
        <v>1</v>
      </c>
      <c r="N346" s="13">
        <v>1</v>
      </c>
      <c r="O346" s="13" t="s">
        <v>28</v>
      </c>
      <c r="P346" s="13">
        <v>1</v>
      </c>
      <c r="T346" s="13" t="s">
        <v>39</v>
      </c>
      <c r="U346" s="13" t="s">
        <v>28</v>
      </c>
      <c r="W346" s="13" t="s">
        <v>1505</v>
      </c>
      <c r="X346" s="13" t="str">
        <f>_xlfn.XLOOKUP(Burndata[[#This Row],[STATE_FULL]],'[1]State Regions'!$A:$A,'[1]State Regions'!$B:$B)</f>
        <v>Midwest</v>
      </c>
    </row>
    <row r="347" spans="1:24" hidden="1" x14ac:dyDescent="0.2">
      <c r="A347" s="13" t="s">
        <v>1499</v>
      </c>
      <c r="B347" s="13" t="s">
        <v>1500</v>
      </c>
      <c r="C347" s="13" t="s">
        <v>1506</v>
      </c>
      <c r="D347" s="13" t="s">
        <v>1507</v>
      </c>
      <c r="E347" s="13" t="s">
        <v>1508</v>
      </c>
      <c r="F347" s="14">
        <v>64506</v>
      </c>
      <c r="G347" s="13">
        <v>6630009</v>
      </c>
      <c r="H347" s="13" t="s">
        <v>1509</v>
      </c>
      <c r="I347" s="13">
        <v>352</v>
      </c>
      <c r="K347" s="13">
        <v>1</v>
      </c>
      <c r="O347" s="13" t="s">
        <v>39</v>
      </c>
      <c r="Q347" s="13">
        <v>1</v>
      </c>
      <c r="T347" s="13" t="s">
        <v>2798</v>
      </c>
      <c r="U347" s="13" t="s">
        <v>28</v>
      </c>
      <c r="W347" s="13" t="s">
        <v>1510</v>
      </c>
      <c r="X347" s="13" t="str">
        <f>_xlfn.XLOOKUP(Burndata[[#This Row],[STATE_FULL]],'[1]State Regions'!$A:$A,'[1]State Regions'!$B:$B)</f>
        <v>Midwest</v>
      </c>
    </row>
    <row r="348" spans="1:24" hidden="1" x14ac:dyDescent="0.2">
      <c r="A348" s="13" t="s">
        <v>1499</v>
      </c>
      <c r="B348" s="13" t="s">
        <v>1500</v>
      </c>
      <c r="C348" s="13" t="s">
        <v>592</v>
      </c>
      <c r="D348" s="13" t="s">
        <v>1511</v>
      </c>
      <c r="E348" s="13" t="s">
        <v>1512</v>
      </c>
      <c r="F348" s="14">
        <v>64068</v>
      </c>
      <c r="G348" s="13">
        <v>6630605</v>
      </c>
      <c r="H348" s="13" t="s">
        <v>1513</v>
      </c>
      <c r="I348" s="13">
        <v>177</v>
      </c>
      <c r="K348" s="13">
        <v>1</v>
      </c>
      <c r="O348" s="13" t="s">
        <v>39</v>
      </c>
      <c r="Q348" s="13">
        <v>1</v>
      </c>
      <c r="T348" s="13" t="s">
        <v>2798</v>
      </c>
      <c r="U348" s="13" t="s">
        <v>28</v>
      </c>
      <c r="W348" s="13" t="s">
        <v>1514</v>
      </c>
      <c r="X348" s="13" t="str">
        <f>_xlfn.XLOOKUP(Burndata[[#This Row],[STATE_FULL]],'[1]State Regions'!$A:$A,'[1]State Regions'!$B:$B)</f>
        <v>Midwest</v>
      </c>
    </row>
    <row r="349" spans="1:24" hidden="1" x14ac:dyDescent="0.2">
      <c r="A349" s="13" t="s">
        <v>1499</v>
      </c>
      <c r="B349" s="13" t="s">
        <v>1500</v>
      </c>
      <c r="C349" s="13" t="s">
        <v>592</v>
      </c>
      <c r="D349" s="13" t="s">
        <v>1515</v>
      </c>
      <c r="E349" s="13" t="s">
        <v>1516</v>
      </c>
      <c r="F349" s="14">
        <v>64116</v>
      </c>
      <c r="G349" s="13">
        <v>6630785</v>
      </c>
      <c r="H349" s="13" t="s">
        <v>1517</v>
      </c>
      <c r="I349" s="13">
        <v>431</v>
      </c>
      <c r="K349" s="13">
        <v>1</v>
      </c>
      <c r="O349" s="13" t="s">
        <v>39</v>
      </c>
      <c r="Q349" s="13">
        <v>1</v>
      </c>
      <c r="T349" s="13" t="s">
        <v>2798</v>
      </c>
      <c r="U349" s="13" t="s">
        <v>28</v>
      </c>
      <c r="W349" s="13" t="s">
        <v>1518</v>
      </c>
      <c r="X349" s="13" t="str">
        <f>_xlfn.XLOOKUP(Burndata[[#This Row],[STATE_FULL]],'[1]State Regions'!$A:$A,'[1]State Regions'!$B:$B)</f>
        <v>Midwest</v>
      </c>
    </row>
    <row r="350" spans="1:24" hidden="1" x14ac:dyDescent="0.2">
      <c r="A350" s="13" t="s">
        <v>1499</v>
      </c>
      <c r="B350" s="13" t="s">
        <v>1500</v>
      </c>
      <c r="C350" s="13" t="s">
        <v>1519</v>
      </c>
      <c r="D350" s="13" t="s">
        <v>1520</v>
      </c>
      <c r="E350" s="13" t="s">
        <v>1022</v>
      </c>
      <c r="F350" s="14">
        <v>65807</v>
      </c>
      <c r="G350" s="13">
        <v>6631362</v>
      </c>
      <c r="H350" s="13" t="s">
        <v>1521</v>
      </c>
      <c r="I350" s="13">
        <v>596</v>
      </c>
      <c r="K350" s="13">
        <v>1</v>
      </c>
      <c r="O350" s="13" t="s">
        <v>39</v>
      </c>
      <c r="P350" s="13">
        <v>1</v>
      </c>
      <c r="T350" s="13" t="s">
        <v>2798</v>
      </c>
      <c r="U350" s="13" t="s">
        <v>28</v>
      </c>
      <c r="W350" s="13" t="s">
        <v>1522</v>
      </c>
      <c r="X350" s="13" t="str">
        <f>_xlfn.XLOOKUP(Burndata[[#This Row],[STATE_FULL]],'[1]State Regions'!$A:$A,'[1]State Regions'!$B:$B)</f>
        <v>Midwest</v>
      </c>
    </row>
    <row r="351" spans="1:24" hidden="1" x14ac:dyDescent="0.2">
      <c r="A351" s="13" t="s">
        <v>1499</v>
      </c>
      <c r="B351" s="13" t="s">
        <v>1500</v>
      </c>
      <c r="C351" s="13" t="s">
        <v>1519</v>
      </c>
      <c r="D351" s="13" t="s">
        <v>1523</v>
      </c>
      <c r="E351" s="13" t="s">
        <v>1022</v>
      </c>
      <c r="F351" s="14">
        <v>65804</v>
      </c>
      <c r="G351" s="13">
        <v>6631350</v>
      </c>
      <c r="H351" s="13" t="s">
        <v>1524</v>
      </c>
      <c r="I351" s="13">
        <v>886</v>
      </c>
      <c r="J351" s="13">
        <v>9</v>
      </c>
      <c r="K351" s="13">
        <v>1</v>
      </c>
      <c r="M351" s="13">
        <v>1</v>
      </c>
      <c r="N351" s="13">
        <v>1</v>
      </c>
      <c r="O351" s="13" t="s">
        <v>39</v>
      </c>
      <c r="P351" s="13">
        <v>1</v>
      </c>
      <c r="T351" s="13" t="s">
        <v>39</v>
      </c>
      <c r="U351" s="13" t="s">
        <v>28</v>
      </c>
      <c r="W351" s="13" t="s">
        <v>1525</v>
      </c>
      <c r="X351" s="13" t="str">
        <f>_xlfn.XLOOKUP(Burndata[[#This Row],[STATE_FULL]],'[1]State Regions'!$A:$A,'[1]State Regions'!$B:$B)</f>
        <v>Midwest</v>
      </c>
    </row>
    <row r="352" spans="1:24" hidden="1" x14ac:dyDescent="0.2">
      <c r="A352" s="13" t="s">
        <v>1499</v>
      </c>
      <c r="B352" s="13" t="s">
        <v>1500</v>
      </c>
      <c r="C352" s="13" t="s">
        <v>928</v>
      </c>
      <c r="D352" s="13" t="s">
        <v>1526</v>
      </c>
      <c r="E352" s="13" t="s">
        <v>1128</v>
      </c>
      <c r="F352" s="14">
        <v>64108</v>
      </c>
      <c r="G352" s="13">
        <v>6630340</v>
      </c>
      <c r="H352" s="13" t="s">
        <v>1527</v>
      </c>
      <c r="I352" s="13">
        <v>367</v>
      </c>
      <c r="J352" s="13">
        <v>13</v>
      </c>
      <c r="L352" s="13">
        <v>1</v>
      </c>
      <c r="N352" s="13">
        <v>1</v>
      </c>
      <c r="O352" s="13" t="s">
        <v>28</v>
      </c>
      <c r="R352" s="13">
        <v>1</v>
      </c>
      <c r="T352" s="13" t="s">
        <v>39</v>
      </c>
      <c r="U352" s="13" t="s">
        <v>28</v>
      </c>
      <c r="W352" s="13" t="s">
        <v>1528</v>
      </c>
      <c r="X352" s="13" t="str">
        <f>_xlfn.XLOOKUP(Burndata[[#This Row],[STATE_FULL]],'[1]State Regions'!$A:$A,'[1]State Regions'!$B:$B)</f>
        <v>Midwest</v>
      </c>
    </row>
    <row r="353" spans="1:24" hidden="1" x14ac:dyDescent="0.2">
      <c r="A353" s="13" t="s">
        <v>1499</v>
      </c>
      <c r="B353" s="13" t="s">
        <v>1500</v>
      </c>
      <c r="C353" s="13" t="s">
        <v>928</v>
      </c>
      <c r="D353" s="13" t="s">
        <v>1529</v>
      </c>
      <c r="E353" s="13" t="s">
        <v>1128</v>
      </c>
      <c r="F353" s="14">
        <v>64132</v>
      </c>
      <c r="G353" s="13">
        <v>6630435</v>
      </c>
      <c r="H353" s="13" t="s">
        <v>1530</v>
      </c>
      <c r="I353" s="13">
        <v>590</v>
      </c>
      <c r="J353" s="13">
        <v>8</v>
      </c>
      <c r="K353" s="13">
        <v>1</v>
      </c>
      <c r="M353" s="13">
        <v>1</v>
      </c>
      <c r="O353" s="13" t="s">
        <v>28</v>
      </c>
      <c r="P353" s="13">
        <v>1</v>
      </c>
      <c r="T353" s="13" t="s">
        <v>39</v>
      </c>
      <c r="U353" s="13" t="s">
        <v>28</v>
      </c>
      <c r="W353" s="13" t="s">
        <v>1531</v>
      </c>
      <c r="X353" s="13" t="str">
        <f>_xlfn.XLOOKUP(Burndata[[#This Row],[STATE_FULL]],'[1]State Regions'!$A:$A,'[1]State Regions'!$B:$B)</f>
        <v>Midwest</v>
      </c>
    </row>
    <row r="354" spans="1:24" hidden="1" x14ac:dyDescent="0.2">
      <c r="A354" s="13" t="s">
        <v>1499</v>
      </c>
      <c r="B354" s="13" t="s">
        <v>1500</v>
      </c>
      <c r="C354" s="13" t="s">
        <v>928</v>
      </c>
      <c r="D354" s="13" t="s">
        <v>1532</v>
      </c>
      <c r="E354" s="13" t="s">
        <v>1128</v>
      </c>
      <c r="F354" s="14">
        <v>64108</v>
      </c>
      <c r="G354" s="13">
        <v>6630380</v>
      </c>
      <c r="H354" s="13" t="s">
        <v>1533</v>
      </c>
      <c r="I354" s="13">
        <v>249</v>
      </c>
      <c r="K354" s="13">
        <v>1</v>
      </c>
      <c r="O354" s="13" t="s">
        <v>28</v>
      </c>
      <c r="P354" s="13">
        <v>1</v>
      </c>
      <c r="T354" s="13" t="s">
        <v>2798</v>
      </c>
      <c r="U354" s="13" t="s">
        <v>28</v>
      </c>
      <c r="W354" s="13" t="s">
        <v>1534</v>
      </c>
      <c r="X354" s="13" t="str">
        <f>_xlfn.XLOOKUP(Burndata[[#This Row],[STATE_FULL]],'[1]State Regions'!$A:$A,'[1]State Regions'!$B:$B)</f>
        <v>Midwest</v>
      </c>
    </row>
    <row r="355" spans="1:24" hidden="1" x14ac:dyDescent="0.2">
      <c r="A355" s="13" t="s">
        <v>1499</v>
      </c>
      <c r="B355" s="13" t="s">
        <v>1500</v>
      </c>
      <c r="C355" s="13" t="s">
        <v>928</v>
      </c>
      <c r="D355" s="13" t="s">
        <v>1535</v>
      </c>
      <c r="E355" s="13" t="s">
        <v>1128</v>
      </c>
      <c r="F355" s="14">
        <v>64111</v>
      </c>
      <c r="G355" s="13">
        <v>6630470</v>
      </c>
      <c r="H355" s="13" t="s">
        <v>1536</v>
      </c>
      <c r="I355" s="13">
        <v>422</v>
      </c>
      <c r="K355" s="13">
        <v>1</v>
      </c>
      <c r="O355" s="13" t="s">
        <v>39</v>
      </c>
      <c r="P355" s="13">
        <v>1</v>
      </c>
      <c r="T355" s="13" t="s">
        <v>2798</v>
      </c>
      <c r="U355" s="13" t="s">
        <v>28</v>
      </c>
      <c r="W355" s="13" t="s">
        <v>1537</v>
      </c>
      <c r="X355" s="13" t="str">
        <f>_xlfn.XLOOKUP(Burndata[[#This Row],[STATE_FULL]],'[1]State Regions'!$A:$A,'[1]State Regions'!$B:$B)</f>
        <v>Midwest</v>
      </c>
    </row>
    <row r="356" spans="1:24" hidden="1" x14ac:dyDescent="0.2">
      <c r="A356" s="13" t="s">
        <v>1499</v>
      </c>
      <c r="B356" s="13" t="s">
        <v>1500</v>
      </c>
      <c r="C356" s="13" t="s">
        <v>928</v>
      </c>
      <c r="D356" s="13" t="s">
        <v>1538</v>
      </c>
      <c r="E356" s="13" t="s">
        <v>1539</v>
      </c>
      <c r="F356" s="14">
        <v>64057</v>
      </c>
      <c r="G356" s="13">
        <v>6630039</v>
      </c>
      <c r="H356" s="13" t="s">
        <v>1540</v>
      </c>
      <c r="I356" s="13">
        <v>285</v>
      </c>
      <c r="K356" s="13">
        <v>1</v>
      </c>
      <c r="O356" s="13" t="s">
        <v>39</v>
      </c>
      <c r="Q356" s="13">
        <v>1</v>
      </c>
      <c r="T356" s="13" t="s">
        <v>2798</v>
      </c>
      <c r="U356" s="13" t="s">
        <v>28</v>
      </c>
      <c r="W356" s="13" t="s">
        <v>1541</v>
      </c>
      <c r="X356" s="13" t="str">
        <f>_xlfn.XLOOKUP(Burndata[[#This Row],[STATE_FULL]],'[1]State Regions'!$A:$A,'[1]State Regions'!$B:$B)</f>
        <v>Midwest</v>
      </c>
    </row>
    <row r="357" spans="1:24" hidden="1" x14ac:dyDescent="0.2">
      <c r="A357" s="13" t="s">
        <v>1499</v>
      </c>
      <c r="B357" s="13" t="s">
        <v>1500</v>
      </c>
      <c r="C357" s="13" t="s">
        <v>1542</v>
      </c>
      <c r="D357" s="13" t="s">
        <v>1543</v>
      </c>
      <c r="E357" s="13" t="s">
        <v>1544</v>
      </c>
      <c r="F357" s="14">
        <v>64804</v>
      </c>
      <c r="G357" s="13">
        <v>6630008</v>
      </c>
      <c r="H357" s="13" t="s">
        <v>1545</v>
      </c>
      <c r="I357" s="13">
        <v>380</v>
      </c>
      <c r="K357" s="13">
        <v>1</v>
      </c>
      <c r="O357" s="13" t="s">
        <v>39</v>
      </c>
      <c r="Q357" s="13">
        <v>1</v>
      </c>
      <c r="T357" s="13" t="s">
        <v>2798</v>
      </c>
      <c r="U357" s="13" t="s">
        <v>28</v>
      </c>
      <c r="W357" s="13" t="s">
        <v>1546</v>
      </c>
      <c r="X357" s="13" t="str">
        <f>_xlfn.XLOOKUP(Burndata[[#This Row],[STATE_FULL]],'[1]State Regions'!$A:$A,'[1]State Regions'!$B:$B)</f>
        <v>Midwest</v>
      </c>
    </row>
    <row r="358" spans="1:24" hidden="1" x14ac:dyDescent="0.2">
      <c r="A358" s="13" t="s">
        <v>1499</v>
      </c>
      <c r="B358" s="13" t="s">
        <v>1500</v>
      </c>
      <c r="C358" s="13" t="s">
        <v>1542</v>
      </c>
      <c r="D358" s="13" t="s">
        <v>1547</v>
      </c>
      <c r="E358" s="13" t="s">
        <v>1544</v>
      </c>
      <c r="F358" s="14">
        <v>64804</v>
      </c>
      <c r="G358" s="13">
        <v>6630330</v>
      </c>
      <c r="H358" s="13" t="s">
        <v>1548</v>
      </c>
      <c r="I358" s="13">
        <v>221</v>
      </c>
      <c r="K358" s="13">
        <v>1</v>
      </c>
      <c r="O358" s="13" t="s">
        <v>39</v>
      </c>
      <c r="Q358" s="13">
        <v>1</v>
      </c>
      <c r="T358" s="13" t="s">
        <v>2798</v>
      </c>
      <c r="U358" s="13" t="s">
        <v>28</v>
      </c>
      <c r="W358" s="13" t="s">
        <v>1549</v>
      </c>
      <c r="X358" s="13" t="str">
        <f>_xlfn.XLOOKUP(Burndata[[#This Row],[STATE_FULL]],'[1]State Regions'!$A:$A,'[1]State Regions'!$B:$B)</f>
        <v>Midwest</v>
      </c>
    </row>
    <row r="359" spans="1:24" hidden="1" x14ac:dyDescent="0.2">
      <c r="A359" s="13" t="s">
        <v>1499</v>
      </c>
      <c r="B359" s="13" t="s">
        <v>1500</v>
      </c>
      <c r="C359" s="13" t="s">
        <v>1438</v>
      </c>
      <c r="D359" s="13" t="s">
        <v>1550</v>
      </c>
      <c r="E359" s="13" t="s">
        <v>1551</v>
      </c>
      <c r="F359" s="14">
        <v>63044</v>
      </c>
      <c r="G359" s="13">
        <v>6630985</v>
      </c>
      <c r="H359" s="13" t="s">
        <v>1552</v>
      </c>
      <c r="I359" s="13">
        <v>523</v>
      </c>
      <c r="K359" s="13">
        <v>1</v>
      </c>
      <c r="O359" s="13" t="s">
        <v>39</v>
      </c>
      <c r="Q359" s="13">
        <v>1</v>
      </c>
      <c r="T359" s="13" t="s">
        <v>2798</v>
      </c>
      <c r="U359" s="13" t="s">
        <v>28</v>
      </c>
      <c r="W359" s="13" t="s">
        <v>1553</v>
      </c>
      <c r="X359" s="13" t="str">
        <f>_xlfn.XLOOKUP(Burndata[[#This Row],[STATE_FULL]],'[1]State Regions'!$A:$A,'[1]State Regions'!$B:$B)</f>
        <v>Midwest</v>
      </c>
    </row>
    <row r="360" spans="1:24" hidden="1" x14ac:dyDescent="0.2">
      <c r="A360" s="13" t="s">
        <v>1499</v>
      </c>
      <c r="B360" s="13" t="s">
        <v>1500</v>
      </c>
      <c r="C360" s="13" t="s">
        <v>1554</v>
      </c>
      <c r="D360" s="13" t="s">
        <v>1555</v>
      </c>
      <c r="E360" s="13" t="s">
        <v>1556</v>
      </c>
      <c r="F360" s="14">
        <v>63128</v>
      </c>
      <c r="G360" s="13">
        <v>6631160</v>
      </c>
      <c r="H360" s="13" t="s">
        <v>1557</v>
      </c>
      <c r="I360" s="13">
        <v>542</v>
      </c>
      <c r="K360" s="13">
        <v>1</v>
      </c>
      <c r="O360" s="13" t="s">
        <v>39</v>
      </c>
      <c r="Q360" s="13">
        <v>1</v>
      </c>
      <c r="T360" s="13" t="s">
        <v>2798</v>
      </c>
      <c r="U360" s="13" t="s">
        <v>28</v>
      </c>
      <c r="W360" s="13" t="s">
        <v>1558</v>
      </c>
      <c r="X360" s="13" t="str">
        <f>_xlfn.XLOOKUP(Burndata[[#This Row],[STATE_FULL]],'[1]State Regions'!$A:$A,'[1]State Regions'!$B:$B)</f>
        <v>Midwest</v>
      </c>
    </row>
    <row r="361" spans="1:24" hidden="1" x14ac:dyDescent="0.2">
      <c r="A361" s="13" t="s">
        <v>1499</v>
      </c>
      <c r="B361" s="13" t="s">
        <v>1500</v>
      </c>
      <c r="C361" s="13" t="s">
        <v>1554</v>
      </c>
      <c r="D361" s="13" t="s">
        <v>1559</v>
      </c>
      <c r="E361" s="13" t="s">
        <v>1556</v>
      </c>
      <c r="F361" s="14">
        <v>63110</v>
      </c>
      <c r="G361" s="13">
        <v>6630930</v>
      </c>
      <c r="H361" s="13" t="s">
        <v>1560</v>
      </c>
      <c r="I361" s="13">
        <v>1405</v>
      </c>
      <c r="J361" s="13">
        <v>24</v>
      </c>
      <c r="K361" s="13">
        <v>1</v>
      </c>
      <c r="M361" s="13">
        <v>1</v>
      </c>
      <c r="O361" s="13" t="s">
        <v>28</v>
      </c>
      <c r="P361" s="13">
        <v>1</v>
      </c>
      <c r="T361" s="13" t="s">
        <v>39</v>
      </c>
      <c r="U361" s="13" t="s">
        <v>28</v>
      </c>
      <c r="W361" s="13" t="s">
        <v>1561</v>
      </c>
      <c r="X361" s="13" t="str">
        <f>_xlfn.XLOOKUP(Burndata[[#This Row],[STATE_FULL]],'[1]State Regions'!$A:$A,'[1]State Regions'!$B:$B)</f>
        <v>Midwest</v>
      </c>
    </row>
    <row r="362" spans="1:24" hidden="1" x14ac:dyDescent="0.2">
      <c r="A362" s="13" t="s">
        <v>1499</v>
      </c>
      <c r="B362" s="13" t="s">
        <v>1500</v>
      </c>
      <c r="C362" s="13" t="s">
        <v>1554</v>
      </c>
      <c r="D362" s="13" t="s">
        <v>1562</v>
      </c>
      <c r="E362" s="13" t="s">
        <v>1556</v>
      </c>
      <c r="F362" s="14">
        <v>63104</v>
      </c>
      <c r="G362" s="13">
        <v>6631020</v>
      </c>
      <c r="H362" s="13" t="s">
        <v>1563</v>
      </c>
      <c r="I362" s="13">
        <v>356</v>
      </c>
      <c r="K362" s="13">
        <v>1</v>
      </c>
      <c r="O362" s="13" t="s">
        <v>28</v>
      </c>
      <c r="P362" s="13">
        <v>1</v>
      </c>
      <c r="T362" s="13" t="s">
        <v>2798</v>
      </c>
      <c r="U362" s="13" t="s">
        <v>28</v>
      </c>
      <c r="W362" s="13" t="s">
        <v>1564</v>
      </c>
      <c r="X362" s="13" t="str">
        <f>_xlfn.XLOOKUP(Burndata[[#This Row],[STATE_FULL]],'[1]State Regions'!$A:$A,'[1]State Regions'!$B:$B)</f>
        <v>Midwest</v>
      </c>
    </row>
    <row r="363" spans="1:24" hidden="1" x14ac:dyDescent="0.2">
      <c r="A363" s="13" t="s">
        <v>1499</v>
      </c>
      <c r="B363" s="13" t="s">
        <v>1500</v>
      </c>
      <c r="C363" s="13" t="s">
        <v>1554</v>
      </c>
      <c r="D363" s="13" t="s">
        <v>1565</v>
      </c>
      <c r="E363" s="13" t="s">
        <v>1556</v>
      </c>
      <c r="F363" s="14">
        <v>63110</v>
      </c>
      <c r="G363" s="13">
        <v>6631180</v>
      </c>
      <c r="H363" s="13" t="s">
        <v>1566</v>
      </c>
      <c r="I363" s="13">
        <v>402</v>
      </c>
      <c r="J363" s="13">
        <v>6</v>
      </c>
      <c r="L363" s="13">
        <v>1</v>
      </c>
      <c r="N363" s="13">
        <v>1</v>
      </c>
      <c r="O363" s="13" t="s">
        <v>28</v>
      </c>
      <c r="R363" s="13">
        <v>1</v>
      </c>
      <c r="T363" s="13" t="s">
        <v>39</v>
      </c>
      <c r="U363" s="13" t="s">
        <v>28</v>
      </c>
      <c r="W363" s="13" t="s">
        <v>1567</v>
      </c>
      <c r="X363" s="13" t="str">
        <f>_xlfn.XLOOKUP(Burndata[[#This Row],[STATE_FULL]],'[1]State Regions'!$A:$A,'[1]State Regions'!$B:$B)</f>
        <v>Midwest</v>
      </c>
    </row>
    <row r="364" spans="1:24" hidden="1" x14ac:dyDescent="0.2">
      <c r="A364" s="13" t="s">
        <v>1499</v>
      </c>
      <c r="B364" s="13" t="s">
        <v>1500</v>
      </c>
      <c r="C364" s="13" t="s">
        <v>1554</v>
      </c>
      <c r="D364" s="13" t="s">
        <v>1568</v>
      </c>
      <c r="E364" s="13" t="s">
        <v>1556</v>
      </c>
      <c r="F364" s="14">
        <v>63141</v>
      </c>
      <c r="G364" s="13">
        <v>6631165</v>
      </c>
      <c r="H364" s="13" t="s">
        <v>1569</v>
      </c>
      <c r="I364" s="13">
        <v>979</v>
      </c>
      <c r="J364" s="13">
        <v>12</v>
      </c>
      <c r="K364" s="13">
        <v>1</v>
      </c>
      <c r="M364" s="13">
        <v>1</v>
      </c>
      <c r="N364" s="13">
        <v>1</v>
      </c>
      <c r="O364" s="13" t="s">
        <v>39</v>
      </c>
      <c r="P364" s="13">
        <v>1</v>
      </c>
      <c r="T364" s="13" t="s">
        <v>28</v>
      </c>
      <c r="U364" s="13" t="s">
        <v>28</v>
      </c>
      <c r="W364" s="13" t="s">
        <v>1570</v>
      </c>
      <c r="X364" s="13" t="str">
        <f>_xlfn.XLOOKUP(Burndata[[#This Row],[STATE_FULL]],'[1]State Regions'!$A:$A,'[1]State Regions'!$B:$B)</f>
        <v>Midwest</v>
      </c>
    </row>
    <row r="365" spans="1:24" hidden="1" x14ac:dyDescent="0.2">
      <c r="A365" s="13" t="s">
        <v>1499</v>
      </c>
      <c r="B365" s="13" t="s">
        <v>1500</v>
      </c>
      <c r="C365" s="13" t="s">
        <v>1554</v>
      </c>
      <c r="D365" s="13" t="s">
        <v>1571</v>
      </c>
      <c r="E365" s="13" t="s">
        <v>1556</v>
      </c>
      <c r="F365" s="14">
        <v>63104</v>
      </c>
      <c r="G365" s="13">
        <v>6630945</v>
      </c>
      <c r="H365" s="13" t="s">
        <v>1572</v>
      </c>
      <c r="I365" s="13">
        <v>195</v>
      </c>
      <c r="L365" s="13">
        <v>1</v>
      </c>
      <c r="O365" s="13" t="s">
        <v>39</v>
      </c>
      <c r="R365" s="13">
        <v>1</v>
      </c>
      <c r="T365" s="13" t="s">
        <v>2798</v>
      </c>
      <c r="U365" s="13" t="s">
        <v>28</v>
      </c>
      <c r="W365" s="13" t="s">
        <v>1573</v>
      </c>
      <c r="X365" s="13" t="str">
        <f>_xlfn.XLOOKUP(Burndata[[#This Row],[STATE_FULL]],'[1]State Regions'!$A:$A,'[1]State Regions'!$B:$B)</f>
        <v>Midwest</v>
      </c>
    </row>
    <row r="366" spans="1:24" x14ac:dyDescent="0.2">
      <c r="A366" s="13" t="s">
        <v>1574</v>
      </c>
      <c r="B366" s="13" t="s">
        <v>1575</v>
      </c>
      <c r="C366" s="13" t="s">
        <v>1576</v>
      </c>
      <c r="D366" s="13" t="s">
        <v>1577</v>
      </c>
      <c r="E366" s="13" t="s">
        <v>1578</v>
      </c>
      <c r="F366" s="14">
        <v>59405</v>
      </c>
      <c r="G366" s="13">
        <v>6810003</v>
      </c>
      <c r="H366" s="13" t="s">
        <v>1579</v>
      </c>
      <c r="I366" s="13">
        <v>530</v>
      </c>
      <c r="K366" s="13">
        <v>1</v>
      </c>
      <c r="O366" s="13" t="s">
        <v>28</v>
      </c>
      <c r="Q366" s="13">
        <v>1</v>
      </c>
      <c r="T366" s="13" t="s">
        <v>2798</v>
      </c>
      <c r="U366" s="13" t="s">
        <v>28</v>
      </c>
      <c r="W366" s="13" t="s">
        <v>1580</v>
      </c>
      <c r="X366" s="13" t="str">
        <f>_xlfn.XLOOKUP(Burndata[[#This Row],[STATE_FULL]],'[1]State Regions'!$A:$A,'[1]State Regions'!$B:$B)</f>
        <v>West</v>
      </c>
    </row>
    <row r="367" spans="1:24" x14ac:dyDescent="0.2">
      <c r="A367" s="13" t="s">
        <v>1574</v>
      </c>
      <c r="B367" s="13" t="s">
        <v>1575</v>
      </c>
      <c r="C367" s="13" t="s">
        <v>1581</v>
      </c>
      <c r="D367" s="13" t="s">
        <v>1582</v>
      </c>
      <c r="E367" s="13" t="s">
        <v>1581</v>
      </c>
      <c r="F367" s="14">
        <v>59802</v>
      </c>
      <c r="G367" s="13">
        <v>6810430</v>
      </c>
      <c r="H367" s="13" t="s">
        <v>1583</v>
      </c>
      <c r="I367" s="13">
        <v>237</v>
      </c>
      <c r="K367" s="13">
        <v>1</v>
      </c>
      <c r="O367" s="13" t="s">
        <v>28</v>
      </c>
      <c r="Q367" s="13">
        <v>1</v>
      </c>
      <c r="T367" s="13" t="s">
        <v>2798</v>
      </c>
      <c r="U367" s="13" t="s">
        <v>28</v>
      </c>
      <c r="W367" s="13" t="s">
        <v>1584</v>
      </c>
      <c r="X367" s="13" t="str">
        <f>_xlfn.XLOOKUP(Burndata[[#This Row],[STATE_FULL]],'[1]State Regions'!$A:$A,'[1]State Regions'!$B:$B)</f>
        <v>West</v>
      </c>
    </row>
    <row r="368" spans="1:24" x14ac:dyDescent="0.2">
      <c r="A368" s="13" t="s">
        <v>1574</v>
      </c>
      <c r="B368" s="13" t="s">
        <v>1575</v>
      </c>
      <c r="C368" s="13" t="s">
        <v>1585</v>
      </c>
      <c r="D368" s="13" t="s">
        <v>1586</v>
      </c>
      <c r="E368" s="13" t="s">
        <v>1587</v>
      </c>
      <c r="F368" s="14">
        <v>59108</v>
      </c>
      <c r="G368" s="13">
        <v>6810020</v>
      </c>
      <c r="H368" s="13" t="s">
        <v>1588</v>
      </c>
      <c r="I368" s="13">
        <v>304</v>
      </c>
      <c r="K368" s="13">
        <v>1</v>
      </c>
      <c r="O368" s="13" t="s">
        <v>28</v>
      </c>
      <c r="Q368" s="13">
        <v>1</v>
      </c>
      <c r="T368" s="13" t="s">
        <v>2798</v>
      </c>
      <c r="U368" s="13" t="s">
        <v>28</v>
      </c>
      <c r="W368" s="13" t="s">
        <v>1589</v>
      </c>
      <c r="X368" s="13" t="str">
        <f>_xlfn.XLOOKUP(Burndata[[#This Row],[STATE_FULL]],'[1]State Regions'!$A:$A,'[1]State Regions'!$B:$B)</f>
        <v>West</v>
      </c>
    </row>
    <row r="369" spans="1:24" x14ac:dyDescent="0.2">
      <c r="A369" s="13" t="s">
        <v>1574</v>
      </c>
      <c r="B369" s="13" t="s">
        <v>1575</v>
      </c>
      <c r="C369" s="13" t="s">
        <v>1585</v>
      </c>
      <c r="D369" s="13" t="s">
        <v>1590</v>
      </c>
      <c r="E369" s="13" t="s">
        <v>1587</v>
      </c>
      <c r="F369" s="14">
        <v>59101</v>
      </c>
      <c r="G369" s="13">
        <v>6810030</v>
      </c>
      <c r="H369" s="13" t="s">
        <v>1591</v>
      </c>
      <c r="I369" s="13">
        <v>286</v>
      </c>
      <c r="K369" s="13">
        <v>1</v>
      </c>
      <c r="O369" s="13" t="s">
        <v>28</v>
      </c>
      <c r="Q369" s="13">
        <v>1</v>
      </c>
      <c r="T369" s="13" t="s">
        <v>2798</v>
      </c>
      <c r="U369" s="13" t="s">
        <v>28</v>
      </c>
      <c r="W369" s="13" t="s">
        <v>1592</v>
      </c>
      <c r="X369" s="13" t="str">
        <f>_xlfn.XLOOKUP(Burndata[[#This Row],[STATE_FULL]],'[1]State Regions'!$A:$A,'[1]State Regions'!$B:$B)</f>
        <v>West</v>
      </c>
    </row>
    <row r="370" spans="1:24" hidden="1" x14ac:dyDescent="0.2">
      <c r="A370" s="13" t="s">
        <v>1593</v>
      </c>
      <c r="B370" s="13" t="s">
        <v>1594</v>
      </c>
      <c r="C370" s="13" t="s">
        <v>1595</v>
      </c>
      <c r="D370" s="13" t="s">
        <v>1596</v>
      </c>
      <c r="E370" s="13" t="s">
        <v>1597</v>
      </c>
      <c r="F370" s="14">
        <v>68847</v>
      </c>
      <c r="G370" s="13">
        <v>6660002</v>
      </c>
      <c r="H370" s="13" t="s">
        <v>1598</v>
      </c>
      <c r="I370" s="13">
        <v>268</v>
      </c>
      <c r="K370" s="13">
        <v>1</v>
      </c>
      <c r="O370" s="13" t="s">
        <v>39</v>
      </c>
      <c r="Q370" s="13">
        <v>1</v>
      </c>
      <c r="T370" s="13" t="s">
        <v>2798</v>
      </c>
      <c r="U370" s="13" t="s">
        <v>28</v>
      </c>
      <c r="W370" s="13" t="s">
        <v>1599</v>
      </c>
      <c r="X370" s="13" t="str">
        <f>_xlfn.XLOOKUP(Burndata[[#This Row],[STATE_FULL]],'[1]State Regions'!$A:$A,'[1]State Regions'!$B:$B)</f>
        <v>Midwest</v>
      </c>
    </row>
    <row r="371" spans="1:24" hidden="1" x14ac:dyDescent="0.2">
      <c r="A371" s="13" t="s">
        <v>1593</v>
      </c>
      <c r="B371" s="13" t="s">
        <v>1594</v>
      </c>
      <c r="C371" s="13" t="s">
        <v>439</v>
      </c>
      <c r="D371" s="13" t="s">
        <v>1600</v>
      </c>
      <c r="E371" s="13" t="s">
        <v>1601</v>
      </c>
      <c r="F371" s="14">
        <v>68124</v>
      </c>
      <c r="G371" s="13">
        <v>6660720</v>
      </c>
      <c r="H371" s="13" t="s">
        <v>1602</v>
      </c>
      <c r="I371" s="13">
        <v>391</v>
      </c>
      <c r="K371" s="13">
        <v>1</v>
      </c>
      <c r="O371" s="13" t="s">
        <v>28</v>
      </c>
      <c r="P371" s="13">
        <v>1</v>
      </c>
      <c r="T371" s="13" t="s">
        <v>2798</v>
      </c>
      <c r="U371" s="13" t="s">
        <v>28</v>
      </c>
      <c r="W371" s="13" t="s">
        <v>1603</v>
      </c>
      <c r="X371" s="13" t="str">
        <f>_xlfn.XLOOKUP(Burndata[[#This Row],[STATE_FULL]],'[1]State Regions'!$A:$A,'[1]State Regions'!$B:$B)</f>
        <v>Midwest</v>
      </c>
    </row>
    <row r="372" spans="1:24" hidden="1" x14ac:dyDescent="0.2">
      <c r="A372" s="13" t="s">
        <v>1593</v>
      </c>
      <c r="B372" s="13" t="s">
        <v>1594</v>
      </c>
      <c r="C372" s="13" t="s">
        <v>439</v>
      </c>
      <c r="D372" s="13" t="s">
        <v>1604</v>
      </c>
      <c r="E372" s="13" t="s">
        <v>1601</v>
      </c>
      <c r="F372" s="14">
        <v>68114</v>
      </c>
      <c r="G372" s="13">
        <v>6660635</v>
      </c>
      <c r="H372" s="13" t="s">
        <v>1605</v>
      </c>
      <c r="I372" s="13">
        <v>145</v>
      </c>
      <c r="L372" s="13">
        <v>1</v>
      </c>
      <c r="O372" s="13" t="s">
        <v>28</v>
      </c>
      <c r="R372" s="13">
        <v>1</v>
      </c>
      <c r="T372" s="13" t="s">
        <v>2798</v>
      </c>
      <c r="U372" s="13" t="s">
        <v>28</v>
      </c>
      <c r="W372" s="13" t="s">
        <v>1606</v>
      </c>
      <c r="X372" s="13" t="str">
        <f>_xlfn.XLOOKUP(Burndata[[#This Row],[STATE_FULL]],'[1]State Regions'!$A:$A,'[1]State Regions'!$B:$B)</f>
        <v>Midwest</v>
      </c>
    </row>
    <row r="373" spans="1:24" hidden="1" x14ac:dyDescent="0.2">
      <c r="A373" s="13" t="s">
        <v>1593</v>
      </c>
      <c r="B373" s="13" t="s">
        <v>1594</v>
      </c>
      <c r="C373" s="13" t="s">
        <v>439</v>
      </c>
      <c r="D373" s="13" t="s">
        <v>1607</v>
      </c>
      <c r="E373" s="13" t="s">
        <v>1601</v>
      </c>
      <c r="F373" s="14">
        <v>68105</v>
      </c>
      <c r="G373" s="13">
        <v>6660005</v>
      </c>
      <c r="H373" s="13" t="s">
        <v>1608</v>
      </c>
      <c r="I373" s="13">
        <v>718</v>
      </c>
      <c r="K373" s="13">
        <v>1</v>
      </c>
      <c r="O373" s="13" t="s">
        <v>28</v>
      </c>
      <c r="P373" s="13">
        <v>1</v>
      </c>
      <c r="T373" s="13" t="s">
        <v>2798</v>
      </c>
      <c r="U373" s="13" t="s">
        <v>28</v>
      </c>
      <c r="W373" s="13" t="s">
        <v>1609</v>
      </c>
      <c r="X373" s="13" t="str">
        <f>_xlfn.XLOOKUP(Burndata[[#This Row],[STATE_FULL]],'[1]State Regions'!$A:$A,'[1]State Regions'!$B:$B)</f>
        <v>Midwest</v>
      </c>
    </row>
    <row r="374" spans="1:24" hidden="1" x14ac:dyDescent="0.2">
      <c r="A374" s="13" t="s">
        <v>1593</v>
      </c>
      <c r="B374" s="13" t="s">
        <v>1594</v>
      </c>
      <c r="C374" s="13" t="s">
        <v>181</v>
      </c>
      <c r="D374" s="13" t="s">
        <v>1610</v>
      </c>
      <c r="E374" s="13" t="s">
        <v>1611</v>
      </c>
      <c r="F374" s="14">
        <v>68502</v>
      </c>
      <c r="G374" s="13">
        <v>6660420</v>
      </c>
      <c r="H374" s="13" t="s">
        <v>1612</v>
      </c>
      <c r="I374" s="13">
        <v>640</v>
      </c>
      <c r="K374" s="13">
        <v>1</v>
      </c>
      <c r="O374" s="13" t="s">
        <v>28</v>
      </c>
      <c r="Q374" s="13">
        <v>1</v>
      </c>
      <c r="T374" s="13" t="s">
        <v>2798</v>
      </c>
      <c r="U374" s="13" t="s">
        <v>28</v>
      </c>
      <c r="W374" s="13" t="s">
        <v>1613</v>
      </c>
      <c r="X374" s="13" t="str">
        <f>_xlfn.XLOOKUP(Burndata[[#This Row],[STATE_FULL]],'[1]State Regions'!$A:$A,'[1]State Regions'!$B:$B)</f>
        <v>Midwest</v>
      </c>
    </row>
    <row r="375" spans="1:24" hidden="1" x14ac:dyDescent="0.2">
      <c r="A375" s="13" t="s">
        <v>1593</v>
      </c>
      <c r="B375" s="13" t="s">
        <v>1594</v>
      </c>
      <c r="C375" s="13" t="s">
        <v>181</v>
      </c>
      <c r="D375" s="13" t="s">
        <v>1614</v>
      </c>
      <c r="E375" s="13" t="s">
        <v>1611</v>
      </c>
      <c r="F375" s="14">
        <v>68510</v>
      </c>
      <c r="G375" s="13">
        <v>6660460</v>
      </c>
      <c r="H375" s="13" t="s">
        <v>1615</v>
      </c>
      <c r="I375" s="13">
        <v>16</v>
      </c>
      <c r="J375" s="13">
        <v>16</v>
      </c>
      <c r="M375" s="13">
        <v>1</v>
      </c>
      <c r="N375" s="13">
        <v>1</v>
      </c>
      <c r="T375" s="13" t="s">
        <v>28</v>
      </c>
      <c r="V375" s="13" t="s">
        <v>28</v>
      </c>
      <c r="W375" s="13" t="s">
        <v>1616</v>
      </c>
      <c r="X375" s="13" t="str">
        <f>_xlfn.XLOOKUP(Burndata[[#This Row],[STATE_FULL]],'[1]State Regions'!$A:$A,'[1]State Regions'!$B:$B)</f>
        <v>Midwest</v>
      </c>
    </row>
    <row r="376" spans="1:24" hidden="1" x14ac:dyDescent="0.2">
      <c r="A376" s="13" t="s">
        <v>1593</v>
      </c>
      <c r="B376" s="13" t="s">
        <v>1594</v>
      </c>
      <c r="C376" s="13" t="s">
        <v>1617</v>
      </c>
      <c r="D376" s="13" t="s">
        <v>1618</v>
      </c>
      <c r="E376" s="13" t="s">
        <v>1619</v>
      </c>
      <c r="F376" s="14">
        <v>69361</v>
      </c>
      <c r="G376" s="13">
        <v>6660810</v>
      </c>
      <c r="H376" s="13" t="s">
        <v>1620</v>
      </c>
      <c r="I376" s="13">
        <v>188</v>
      </c>
      <c r="K376" s="13">
        <v>1</v>
      </c>
      <c r="O376" s="13" t="s">
        <v>39</v>
      </c>
      <c r="Q376" s="13">
        <v>1</v>
      </c>
      <c r="T376" s="13" t="s">
        <v>2798</v>
      </c>
      <c r="U376" s="13" t="s">
        <v>28</v>
      </c>
      <c r="W376" s="13" t="s">
        <v>1621</v>
      </c>
      <c r="X376" s="13" t="str">
        <f>_xlfn.XLOOKUP(Burndata[[#This Row],[STATE_FULL]],'[1]State Regions'!$A:$A,'[1]State Regions'!$B:$B)</f>
        <v>Midwest</v>
      </c>
    </row>
    <row r="377" spans="1:24" hidden="1" x14ac:dyDescent="0.2">
      <c r="A377" s="13" t="s">
        <v>1622</v>
      </c>
      <c r="B377" s="13" t="s">
        <v>1623</v>
      </c>
      <c r="C377" s="13" t="s">
        <v>1624</v>
      </c>
      <c r="D377" s="13" t="s">
        <v>1625</v>
      </c>
      <c r="E377" s="13" t="s">
        <v>1626</v>
      </c>
      <c r="F377" s="14">
        <v>89109</v>
      </c>
      <c r="G377" s="13">
        <v>6880069</v>
      </c>
      <c r="H377" s="13" t="s">
        <v>1627</v>
      </c>
      <c r="I377" s="13">
        <v>701</v>
      </c>
      <c r="J377" s="13">
        <v>15</v>
      </c>
      <c r="K377" s="13">
        <v>1</v>
      </c>
      <c r="M377" s="13">
        <v>1</v>
      </c>
      <c r="N377" s="13">
        <v>1</v>
      </c>
      <c r="O377" s="13" t="s">
        <v>28</v>
      </c>
      <c r="Q377" s="13">
        <v>1</v>
      </c>
      <c r="T377" s="13" t="s">
        <v>39</v>
      </c>
      <c r="U377" s="13" t="s">
        <v>28</v>
      </c>
      <c r="V377" s="13" t="s">
        <v>39</v>
      </c>
      <c r="W377" s="13" t="s">
        <v>1628</v>
      </c>
      <c r="X377" s="13" t="str">
        <f>_xlfn.XLOOKUP(Burndata[[#This Row],[STATE_FULL]],'[1]State Regions'!$A:$A,'[1]State Regions'!$B:$B)</f>
        <v>West</v>
      </c>
    </row>
    <row r="378" spans="1:24" hidden="1" x14ac:dyDescent="0.2">
      <c r="A378" s="13" t="s">
        <v>1622</v>
      </c>
      <c r="B378" s="13" t="s">
        <v>1623</v>
      </c>
      <c r="C378" s="13" t="s">
        <v>1624</v>
      </c>
      <c r="D378" s="13" t="s">
        <v>1629</v>
      </c>
      <c r="E378" s="13" t="s">
        <v>1626</v>
      </c>
      <c r="F378" s="14">
        <v>89102</v>
      </c>
      <c r="G378" s="13">
        <v>6880071</v>
      </c>
      <c r="H378" s="13" t="s">
        <v>1630</v>
      </c>
      <c r="I378" s="13">
        <v>564</v>
      </c>
      <c r="J378" s="13">
        <v>16</v>
      </c>
      <c r="K378" s="13">
        <v>1</v>
      </c>
      <c r="L378" s="13">
        <v>1</v>
      </c>
      <c r="M378" s="13">
        <v>1</v>
      </c>
      <c r="N378" s="13">
        <v>1</v>
      </c>
      <c r="O378" s="13" t="s">
        <v>28</v>
      </c>
      <c r="P378" s="13">
        <v>1</v>
      </c>
      <c r="S378" s="13">
        <v>1</v>
      </c>
      <c r="T378" s="13" t="s">
        <v>28</v>
      </c>
      <c r="U378" s="13" t="s">
        <v>28</v>
      </c>
      <c r="V378" s="13" t="s">
        <v>39</v>
      </c>
      <c r="W378" s="13" t="s">
        <v>1631</v>
      </c>
      <c r="X378" s="13" t="str">
        <f>_xlfn.XLOOKUP(Burndata[[#This Row],[STATE_FULL]],'[1]State Regions'!$A:$A,'[1]State Regions'!$B:$B)</f>
        <v>West</v>
      </c>
    </row>
    <row r="379" spans="1:24" hidden="1" x14ac:dyDescent="0.2">
      <c r="A379" s="13" t="s">
        <v>1622</v>
      </c>
      <c r="B379" s="13" t="s">
        <v>1623</v>
      </c>
      <c r="C379" s="13" t="s">
        <v>1632</v>
      </c>
      <c r="D379" s="13" t="s">
        <v>1633</v>
      </c>
      <c r="E379" s="13" t="s">
        <v>1634</v>
      </c>
      <c r="F379" s="14">
        <v>89502</v>
      </c>
      <c r="G379" s="13">
        <v>6880130</v>
      </c>
      <c r="H379" s="13" t="s">
        <v>1635</v>
      </c>
      <c r="I379" s="13">
        <v>808</v>
      </c>
      <c r="K379" s="13">
        <v>1</v>
      </c>
      <c r="O379" s="13" t="s">
        <v>28</v>
      </c>
      <c r="Q379" s="13">
        <v>1</v>
      </c>
      <c r="T379" s="13" t="s">
        <v>2798</v>
      </c>
      <c r="U379" s="13" t="s">
        <v>28</v>
      </c>
      <c r="W379" s="13" t="s">
        <v>1636</v>
      </c>
      <c r="X379" s="13" t="str">
        <f>_xlfn.XLOOKUP(Burndata[[#This Row],[STATE_FULL]],'[1]State Regions'!$A:$A,'[1]State Regions'!$B:$B)</f>
        <v>West</v>
      </c>
    </row>
    <row r="380" spans="1:24" hidden="1" x14ac:dyDescent="0.2">
      <c r="A380" s="13" t="s">
        <v>1637</v>
      </c>
      <c r="B380" s="13" t="s">
        <v>1638</v>
      </c>
      <c r="C380" s="13" t="s">
        <v>1639</v>
      </c>
      <c r="D380" s="13" t="s">
        <v>1640</v>
      </c>
      <c r="E380" s="13" t="s">
        <v>1641</v>
      </c>
      <c r="F380" s="15" t="s">
        <v>1642</v>
      </c>
      <c r="G380" s="13">
        <v>6120170</v>
      </c>
      <c r="H380" s="13" t="s">
        <v>1643</v>
      </c>
      <c r="I380" s="13">
        <v>396</v>
      </c>
      <c r="K380" s="13">
        <v>1</v>
      </c>
      <c r="L380" s="13">
        <v>1</v>
      </c>
      <c r="O380" s="13" t="s">
        <v>28</v>
      </c>
      <c r="P380" s="13">
        <v>1</v>
      </c>
      <c r="S380" s="13">
        <v>1</v>
      </c>
      <c r="T380" s="13" t="s">
        <v>2798</v>
      </c>
      <c r="U380" s="13" t="s">
        <v>28</v>
      </c>
      <c r="W380" s="13" t="s">
        <v>1644</v>
      </c>
      <c r="X380" s="13" t="str">
        <f>_xlfn.XLOOKUP(Burndata[[#This Row],[STATE_FULL]],'[1]State Regions'!$A:$A,'[1]State Regions'!$B:$B)</f>
        <v>Northeast</v>
      </c>
    </row>
    <row r="381" spans="1:24" hidden="1" x14ac:dyDescent="0.2">
      <c r="A381" s="13" t="s">
        <v>1637</v>
      </c>
      <c r="B381" s="13" t="s">
        <v>1638</v>
      </c>
      <c r="C381" s="13" t="s">
        <v>1645</v>
      </c>
      <c r="D381" s="13" t="s">
        <v>1646</v>
      </c>
      <c r="E381" s="13" t="s">
        <v>1647</v>
      </c>
      <c r="F381" s="15" t="s">
        <v>1648</v>
      </c>
      <c r="G381" s="13">
        <v>6120030</v>
      </c>
      <c r="H381" s="13" t="s">
        <v>1649</v>
      </c>
      <c r="I381" s="13">
        <v>295</v>
      </c>
      <c r="K381" s="13">
        <v>1</v>
      </c>
      <c r="O381" s="13" t="s">
        <v>28</v>
      </c>
      <c r="Q381" s="13">
        <v>1</v>
      </c>
      <c r="T381" s="13" t="s">
        <v>2798</v>
      </c>
      <c r="U381" s="13" t="s">
        <v>28</v>
      </c>
      <c r="W381" s="13" t="s">
        <v>1650</v>
      </c>
      <c r="X381" s="13" t="str">
        <f>_xlfn.XLOOKUP(Burndata[[#This Row],[STATE_FULL]],'[1]State Regions'!$A:$A,'[1]State Regions'!$B:$B)</f>
        <v>Northeast</v>
      </c>
    </row>
    <row r="382" spans="1:24" hidden="1" x14ac:dyDescent="0.2">
      <c r="A382" s="13" t="s">
        <v>1637</v>
      </c>
      <c r="B382" s="13" t="s">
        <v>1638</v>
      </c>
      <c r="C382" s="13" t="s">
        <v>1651</v>
      </c>
      <c r="D382" s="13" t="s">
        <v>1652</v>
      </c>
      <c r="E382" s="13" t="s">
        <v>1653</v>
      </c>
      <c r="F382" s="15" t="s">
        <v>1654</v>
      </c>
      <c r="G382" s="13">
        <v>6120240</v>
      </c>
      <c r="H382" s="13" t="s">
        <v>1655</v>
      </c>
      <c r="I382" s="13">
        <v>296</v>
      </c>
      <c r="K382" s="13">
        <v>1</v>
      </c>
      <c r="O382" s="13" t="s">
        <v>28</v>
      </c>
      <c r="Q382" s="13">
        <v>1</v>
      </c>
      <c r="T382" s="13" t="s">
        <v>2798</v>
      </c>
      <c r="U382" s="13" t="s">
        <v>28</v>
      </c>
      <c r="W382" s="13" t="s">
        <v>1656</v>
      </c>
      <c r="X382" s="13" t="str">
        <f>_xlfn.XLOOKUP(Burndata[[#This Row],[STATE_FULL]],'[1]State Regions'!$A:$A,'[1]State Regions'!$B:$B)</f>
        <v>Northeast</v>
      </c>
    </row>
    <row r="383" spans="1:24" hidden="1" x14ac:dyDescent="0.2">
      <c r="A383" s="13" t="s">
        <v>1637</v>
      </c>
      <c r="B383" s="13" t="s">
        <v>1638</v>
      </c>
      <c r="C383" s="13" t="s">
        <v>1651</v>
      </c>
      <c r="D383" s="13" t="s">
        <v>1657</v>
      </c>
      <c r="E383" s="13" t="s">
        <v>1658</v>
      </c>
      <c r="F383" s="15" t="s">
        <v>1659</v>
      </c>
      <c r="G383" s="13">
        <v>6120001</v>
      </c>
      <c r="H383" s="13" t="s">
        <v>1660</v>
      </c>
      <c r="I383" s="13">
        <v>220</v>
      </c>
      <c r="K383" s="13">
        <v>1</v>
      </c>
      <c r="O383" s="13" t="s">
        <v>28</v>
      </c>
      <c r="Q383" s="13">
        <v>1</v>
      </c>
      <c r="T383" s="13" t="s">
        <v>2798</v>
      </c>
      <c r="U383" s="13" t="s">
        <v>28</v>
      </c>
      <c r="W383" s="13" t="s">
        <v>1661</v>
      </c>
      <c r="X383" s="13" t="str">
        <f>_xlfn.XLOOKUP(Burndata[[#This Row],[STATE_FULL]],'[1]State Regions'!$A:$A,'[1]State Regions'!$B:$B)</f>
        <v>Northeast</v>
      </c>
    </row>
    <row r="384" spans="1:24" hidden="1" x14ac:dyDescent="0.2">
      <c r="A384" s="13" t="s">
        <v>1662</v>
      </c>
      <c r="B384" s="13" t="s">
        <v>1663</v>
      </c>
      <c r="C384" s="13" t="s">
        <v>1664</v>
      </c>
      <c r="D384" s="13" t="s">
        <v>1665</v>
      </c>
      <c r="E384" s="13" t="s">
        <v>1666</v>
      </c>
      <c r="F384" s="15" t="s">
        <v>1667</v>
      </c>
      <c r="G384" s="13">
        <v>6220040</v>
      </c>
      <c r="H384" s="13" t="s">
        <v>1668</v>
      </c>
      <c r="I384" s="13">
        <v>540</v>
      </c>
      <c r="K384" s="13">
        <v>1</v>
      </c>
      <c r="O384" s="13" t="s">
        <v>28</v>
      </c>
      <c r="Q384" s="13">
        <v>1</v>
      </c>
      <c r="T384" s="13" t="s">
        <v>2798</v>
      </c>
      <c r="U384" s="13" t="s">
        <v>28</v>
      </c>
      <c r="W384" s="13" t="s">
        <v>1669</v>
      </c>
      <c r="X384" s="13" t="str">
        <f>_xlfn.XLOOKUP(Burndata[[#This Row],[STATE_FULL]],'[1]State Regions'!$A:$A,'[1]State Regions'!$B:$B)</f>
        <v>Northeast</v>
      </c>
    </row>
    <row r="385" spans="1:24" hidden="1" x14ac:dyDescent="0.2">
      <c r="A385" s="13" t="s">
        <v>1662</v>
      </c>
      <c r="B385" s="13" t="s">
        <v>1663</v>
      </c>
      <c r="C385" s="13" t="s">
        <v>1670</v>
      </c>
      <c r="D385" s="13" t="s">
        <v>1671</v>
      </c>
      <c r="E385" s="13" t="s">
        <v>1672</v>
      </c>
      <c r="F385" s="15" t="s">
        <v>1673</v>
      </c>
      <c r="G385" s="13">
        <v>6220340</v>
      </c>
      <c r="H385" s="13" t="s">
        <v>1674</v>
      </c>
      <c r="I385" s="13">
        <v>781</v>
      </c>
      <c r="K385" s="13">
        <v>1</v>
      </c>
      <c r="O385" s="13" t="s">
        <v>28</v>
      </c>
      <c r="P385" s="13">
        <v>1</v>
      </c>
      <c r="T385" s="13" t="s">
        <v>2798</v>
      </c>
      <c r="U385" s="13" t="s">
        <v>28</v>
      </c>
      <c r="W385" s="13" t="s">
        <v>1675</v>
      </c>
      <c r="X385" s="13" t="str">
        <f>_xlfn.XLOOKUP(Burndata[[#This Row],[STATE_FULL]],'[1]State Regions'!$A:$A,'[1]State Regions'!$B:$B)</f>
        <v>Northeast</v>
      </c>
    </row>
    <row r="386" spans="1:24" hidden="1" x14ac:dyDescent="0.2">
      <c r="A386" s="13" t="s">
        <v>1662</v>
      </c>
      <c r="B386" s="13" t="s">
        <v>1663</v>
      </c>
      <c r="C386" s="13" t="s">
        <v>1676</v>
      </c>
      <c r="D386" s="13" t="s">
        <v>1677</v>
      </c>
      <c r="E386" s="13" t="s">
        <v>1676</v>
      </c>
      <c r="F386" s="15" t="s">
        <v>1678</v>
      </c>
      <c r="G386" s="13">
        <v>6220190</v>
      </c>
      <c r="H386" s="13" t="s">
        <v>1679</v>
      </c>
      <c r="I386" s="13">
        <v>635</v>
      </c>
      <c r="K386" s="13">
        <v>1</v>
      </c>
      <c r="L386" s="13">
        <v>1</v>
      </c>
      <c r="O386" s="13" t="s">
        <v>28</v>
      </c>
      <c r="P386" s="13">
        <v>1</v>
      </c>
      <c r="S386" s="13">
        <v>1</v>
      </c>
      <c r="T386" s="13" t="s">
        <v>2798</v>
      </c>
      <c r="U386" s="13" t="s">
        <v>28</v>
      </c>
      <c r="W386" s="13" t="s">
        <v>1680</v>
      </c>
      <c r="X386" s="13" t="str">
        <f>_xlfn.XLOOKUP(Burndata[[#This Row],[STATE_FULL]],'[1]State Regions'!$A:$A,'[1]State Regions'!$B:$B)</f>
        <v>Northeast</v>
      </c>
    </row>
    <row r="387" spans="1:24" hidden="1" x14ac:dyDescent="0.2">
      <c r="A387" s="13" t="s">
        <v>1662</v>
      </c>
      <c r="B387" s="13" t="s">
        <v>1663</v>
      </c>
      <c r="C387" s="13" t="s">
        <v>1681</v>
      </c>
      <c r="D387" s="13" t="s">
        <v>1682</v>
      </c>
      <c r="E387" s="13" t="s">
        <v>541</v>
      </c>
      <c r="F387" s="15" t="s">
        <v>1683</v>
      </c>
      <c r="G387" s="13">
        <v>6220785</v>
      </c>
      <c r="H387" s="13" t="s">
        <v>1684</v>
      </c>
      <c r="I387" s="13">
        <v>518</v>
      </c>
      <c r="K387" s="13">
        <v>1</v>
      </c>
      <c r="L387" s="13">
        <v>1</v>
      </c>
      <c r="O387" s="13" t="s">
        <v>28</v>
      </c>
      <c r="P387" s="13">
        <v>1</v>
      </c>
      <c r="S387" s="13">
        <v>1</v>
      </c>
      <c r="T387" s="13" t="s">
        <v>2798</v>
      </c>
      <c r="U387" s="13" t="s">
        <v>28</v>
      </c>
      <c r="W387" s="13" t="s">
        <v>1685</v>
      </c>
      <c r="X387" s="13" t="str">
        <f>_xlfn.XLOOKUP(Burndata[[#This Row],[STATE_FULL]],'[1]State Regions'!$A:$A,'[1]State Regions'!$B:$B)</f>
        <v>Northeast</v>
      </c>
    </row>
    <row r="388" spans="1:24" hidden="1" x14ac:dyDescent="0.2">
      <c r="A388" s="13" t="s">
        <v>1662</v>
      </c>
      <c r="B388" s="13" t="s">
        <v>1663</v>
      </c>
      <c r="C388" s="13" t="s">
        <v>1681</v>
      </c>
      <c r="D388" s="13" t="s">
        <v>1686</v>
      </c>
      <c r="E388" s="13" t="s">
        <v>1687</v>
      </c>
      <c r="F388" s="15" t="s">
        <v>1688</v>
      </c>
      <c r="G388" s="13">
        <v>6220800</v>
      </c>
      <c r="H388" s="13" t="s">
        <v>1689</v>
      </c>
      <c r="I388" s="13">
        <v>12</v>
      </c>
      <c r="J388" s="13">
        <v>12</v>
      </c>
      <c r="M388" s="13">
        <v>1</v>
      </c>
      <c r="N388" s="13">
        <v>1</v>
      </c>
      <c r="T388" s="13" t="s">
        <v>28</v>
      </c>
      <c r="V388" s="13" t="s">
        <v>28</v>
      </c>
      <c r="W388" s="13" t="s">
        <v>1690</v>
      </c>
      <c r="X388" s="13" t="str">
        <f>_xlfn.XLOOKUP(Burndata[[#This Row],[STATE_FULL]],'[1]State Regions'!$A:$A,'[1]State Regions'!$B:$B)</f>
        <v>Northeast</v>
      </c>
    </row>
    <row r="389" spans="1:24" hidden="1" x14ac:dyDescent="0.2">
      <c r="A389" s="13" t="s">
        <v>1662</v>
      </c>
      <c r="B389" s="13" t="s">
        <v>1663</v>
      </c>
      <c r="C389" s="13" t="s">
        <v>684</v>
      </c>
      <c r="D389" s="13" t="s">
        <v>1691</v>
      </c>
      <c r="E389" s="13" t="s">
        <v>1692</v>
      </c>
      <c r="F389" s="15" t="s">
        <v>1693</v>
      </c>
      <c r="G389" s="13">
        <v>6220435</v>
      </c>
      <c r="H389" s="13" t="s">
        <v>1694</v>
      </c>
      <c r="I389" s="13">
        <v>332</v>
      </c>
      <c r="K389" s="13">
        <v>1</v>
      </c>
      <c r="O389" s="13" t="s">
        <v>28</v>
      </c>
      <c r="Q389" s="13">
        <v>1</v>
      </c>
      <c r="T389" s="13" t="s">
        <v>2798</v>
      </c>
      <c r="U389" s="13" t="s">
        <v>28</v>
      </c>
      <c r="W389" s="13" t="s">
        <v>1695</v>
      </c>
      <c r="X389" s="13" t="str">
        <f>_xlfn.XLOOKUP(Burndata[[#This Row],[STATE_FULL]],'[1]State Regions'!$A:$A,'[1]State Regions'!$B:$B)</f>
        <v>Northeast</v>
      </c>
    </row>
    <row r="390" spans="1:24" hidden="1" x14ac:dyDescent="0.2">
      <c r="A390" s="13" t="s">
        <v>1662</v>
      </c>
      <c r="B390" s="13" t="s">
        <v>1663</v>
      </c>
      <c r="C390" s="13" t="s">
        <v>1696</v>
      </c>
      <c r="D390" s="13" t="s">
        <v>1697</v>
      </c>
      <c r="E390" s="13" t="s">
        <v>1408</v>
      </c>
      <c r="F390" s="15" t="s">
        <v>1698</v>
      </c>
      <c r="G390" s="13">
        <v>6221500</v>
      </c>
      <c r="H390" s="13" t="s">
        <v>1699</v>
      </c>
      <c r="I390" s="13">
        <v>265</v>
      </c>
      <c r="K390" s="13">
        <v>1</v>
      </c>
      <c r="O390" s="13" t="s">
        <v>28</v>
      </c>
      <c r="Q390" s="13">
        <v>1</v>
      </c>
      <c r="T390" s="13" t="s">
        <v>2798</v>
      </c>
      <c r="U390" s="13" t="s">
        <v>28</v>
      </c>
      <c r="W390" s="13" t="s">
        <v>1700</v>
      </c>
      <c r="X390" s="13" t="str">
        <f>_xlfn.XLOOKUP(Burndata[[#This Row],[STATE_FULL]],'[1]State Regions'!$A:$A,'[1]State Regions'!$B:$B)</f>
        <v>Northeast</v>
      </c>
    </row>
    <row r="391" spans="1:24" hidden="1" x14ac:dyDescent="0.2">
      <c r="A391" s="13" t="s">
        <v>1662</v>
      </c>
      <c r="B391" s="13" t="s">
        <v>1663</v>
      </c>
      <c r="C391" s="13" t="s">
        <v>1245</v>
      </c>
      <c r="D391" s="13" t="s">
        <v>1701</v>
      </c>
      <c r="E391" s="13" t="s">
        <v>1702</v>
      </c>
      <c r="F391" s="15" t="s">
        <v>1703</v>
      </c>
      <c r="G391" s="13">
        <v>6220920</v>
      </c>
      <c r="H391" s="13" t="s">
        <v>1704</v>
      </c>
      <c r="I391" s="13">
        <v>965</v>
      </c>
      <c r="K391" s="13">
        <v>1</v>
      </c>
      <c r="L391" s="13">
        <v>1</v>
      </c>
      <c r="O391" s="13" t="s">
        <v>28</v>
      </c>
      <c r="P391" s="13">
        <v>1</v>
      </c>
      <c r="S391" s="13">
        <v>1</v>
      </c>
      <c r="T391" s="13" t="s">
        <v>2798</v>
      </c>
      <c r="U391" s="13" t="s">
        <v>28</v>
      </c>
      <c r="W391" s="13" t="s">
        <v>1705</v>
      </c>
      <c r="X391" s="13" t="str">
        <f>_xlfn.XLOOKUP(Burndata[[#This Row],[STATE_FULL]],'[1]State Regions'!$A:$A,'[1]State Regions'!$B:$B)</f>
        <v>Northeast</v>
      </c>
    </row>
    <row r="392" spans="1:24" hidden="1" x14ac:dyDescent="0.2">
      <c r="A392" s="13" t="s">
        <v>1662</v>
      </c>
      <c r="B392" s="13" t="s">
        <v>1663</v>
      </c>
      <c r="C392" s="13" t="s">
        <v>1706</v>
      </c>
      <c r="D392" s="13" t="s">
        <v>1707</v>
      </c>
      <c r="E392" s="13" t="s">
        <v>1708</v>
      </c>
      <c r="F392" s="15" t="s">
        <v>1709</v>
      </c>
      <c r="G392" s="13">
        <v>6220740</v>
      </c>
      <c r="H392" s="13" t="s">
        <v>1710</v>
      </c>
      <c r="I392" s="13">
        <v>646</v>
      </c>
      <c r="K392" s="13">
        <v>1</v>
      </c>
      <c r="L392" s="13">
        <v>1</v>
      </c>
      <c r="O392" s="13" t="s">
        <v>28</v>
      </c>
      <c r="P392" s="13">
        <v>1</v>
      </c>
      <c r="S392" s="13">
        <v>1</v>
      </c>
      <c r="T392" s="13" t="s">
        <v>2798</v>
      </c>
      <c r="U392" s="13" t="s">
        <v>28</v>
      </c>
      <c r="W392" s="13" t="s">
        <v>1711</v>
      </c>
      <c r="X392" s="13" t="str">
        <f>_xlfn.XLOOKUP(Burndata[[#This Row],[STATE_FULL]],'[1]State Regions'!$A:$A,'[1]State Regions'!$B:$B)</f>
        <v>Northeast</v>
      </c>
    </row>
    <row r="393" spans="1:24" hidden="1" x14ac:dyDescent="0.2">
      <c r="A393" s="13" t="s">
        <v>1662</v>
      </c>
      <c r="B393" s="13" t="s">
        <v>1663</v>
      </c>
      <c r="C393" s="13" t="s">
        <v>986</v>
      </c>
      <c r="D393" s="13" t="s">
        <v>1712</v>
      </c>
      <c r="E393" s="13" t="s">
        <v>1713</v>
      </c>
      <c r="F393" s="15" t="s">
        <v>1714</v>
      </c>
      <c r="G393" s="13">
        <v>6220680</v>
      </c>
      <c r="H393" s="13" t="s">
        <v>1715</v>
      </c>
      <c r="I393" s="13">
        <v>693</v>
      </c>
      <c r="K393" s="13">
        <v>1</v>
      </c>
      <c r="O393" s="13" t="s">
        <v>28</v>
      </c>
      <c r="P393" s="13">
        <v>1</v>
      </c>
      <c r="T393" s="13" t="s">
        <v>2798</v>
      </c>
      <c r="U393" s="13" t="s">
        <v>28</v>
      </c>
      <c r="W393" s="13" t="s">
        <v>1716</v>
      </c>
      <c r="X393" s="13" t="str">
        <f>_xlfn.XLOOKUP(Burndata[[#This Row],[STATE_FULL]],'[1]State Regions'!$A:$A,'[1]State Regions'!$B:$B)</f>
        <v>Northeast</v>
      </c>
    </row>
    <row r="394" spans="1:24" hidden="1" x14ac:dyDescent="0.2">
      <c r="A394" s="13" t="s">
        <v>1662</v>
      </c>
      <c r="B394" s="13" t="s">
        <v>1663</v>
      </c>
      <c r="C394" s="13" t="s">
        <v>1717</v>
      </c>
      <c r="D394" s="13" t="s">
        <v>1718</v>
      </c>
      <c r="E394" s="13" t="s">
        <v>1719</v>
      </c>
      <c r="F394" s="15" t="s">
        <v>1720</v>
      </c>
      <c r="G394" s="13">
        <v>6221120</v>
      </c>
      <c r="H394" s="13" t="s">
        <v>1721</v>
      </c>
      <c r="I394" s="13">
        <v>650</v>
      </c>
      <c r="K394" s="13">
        <v>1</v>
      </c>
      <c r="O394" s="13" t="s">
        <v>28</v>
      </c>
      <c r="Q394" s="13">
        <v>1</v>
      </c>
      <c r="T394" s="13" t="s">
        <v>2798</v>
      </c>
      <c r="U394" s="13" t="s">
        <v>28</v>
      </c>
      <c r="W394" s="13" t="s">
        <v>1722</v>
      </c>
      <c r="X394" s="13" t="str">
        <f>_xlfn.XLOOKUP(Burndata[[#This Row],[STATE_FULL]],'[1]State Regions'!$A:$A,'[1]State Regions'!$B:$B)</f>
        <v>Northeast</v>
      </c>
    </row>
    <row r="395" spans="1:24" hidden="1" x14ac:dyDescent="0.2">
      <c r="A395" s="13" t="s">
        <v>1723</v>
      </c>
      <c r="B395" s="13" t="s">
        <v>1724</v>
      </c>
      <c r="C395" s="13" t="s">
        <v>1725</v>
      </c>
      <c r="D395" s="13" t="s">
        <v>1726</v>
      </c>
      <c r="E395" s="13" t="s">
        <v>1727</v>
      </c>
      <c r="F395" s="14">
        <v>87106</v>
      </c>
      <c r="G395" s="13">
        <v>6850037</v>
      </c>
      <c r="H395" s="13" t="s">
        <v>1728</v>
      </c>
      <c r="I395" s="13">
        <v>556</v>
      </c>
      <c r="J395" s="13">
        <v>10</v>
      </c>
      <c r="K395" s="13">
        <v>1</v>
      </c>
      <c r="M395" s="13">
        <v>1</v>
      </c>
      <c r="N395" s="13">
        <v>1</v>
      </c>
      <c r="O395" s="13" t="s">
        <v>28</v>
      </c>
      <c r="P395" s="13">
        <v>1</v>
      </c>
      <c r="T395" s="13" t="s">
        <v>39</v>
      </c>
      <c r="U395" s="13" t="s">
        <v>28</v>
      </c>
      <c r="V395" s="13" t="s">
        <v>39</v>
      </c>
      <c r="W395" s="13" t="s">
        <v>1729</v>
      </c>
      <c r="X395" s="13" t="str">
        <f>_xlfn.XLOOKUP(Burndata[[#This Row],[STATE_FULL]],'[1]State Regions'!$A:$A,'[1]State Regions'!$B:$B)</f>
        <v>West</v>
      </c>
    </row>
    <row r="396" spans="1:24" hidden="1" x14ac:dyDescent="0.2">
      <c r="A396" s="13" t="s">
        <v>1730</v>
      </c>
      <c r="B396" s="13" t="s">
        <v>1731</v>
      </c>
      <c r="C396" s="13" t="s">
        <v>1732</v>
      </c>
      <c r="D396" s="13" t="s">
        <v>1733</v>
      </c>
      <c r="E396" s="13" t="s">
        <v>1732</v>
      </c>
      <c r="F396" s="14">
        <v>12208</v>
      </c>
      <c r="G396" s="13">
        <v>6210030</v>
      </c>
      <c r="H396" s="13" t="s">
        <v>1734</v>
      </c>
      <c r="I396" s="13">
        <v>766</v>
      </c>
      <c r="K396" s="13">
        <v>1</v>
      </c>
      <c r="L396" s="13">
        <v>1</v>
      </c>
      <c r="O396" s="13" t="s">
        <v>28</v>
      </c>
      <c r="P396" s="13">
        <v>1</v>
      </c>
      <c r="S396" s="13">
        <v>1</v>
      </c>
      <c r="T396" s="13" t="s">
        <v>2798</v>
      </c>
      <c r="U396" s="13" t="s">
        <v>28</v>
      </c>
      <c r="W396" s="13" t="s">
        <v>1735</v>
      </c>
      <c r="X396" s="13" t="str">
        <f>_xlfn.XLOOKUP(Burndata[[#This Row],[STATE_FULL]],'[1]State Regions'!$A:$A,'[1]State Regions'!$B:$B)</f>
        <v>Northeast</v>
      </c>
    </row>
    <row r="397" spans="1:24" hidden="1" x14ac:dyDescent="0.2">
      <c r="A397" s="13" t="s">
        <v>1730</v>
      </c>
      <c r="B397" s="13" t="s">
        <v>1731</v>
      </c>
      <c r="C397" s="13" t="s">
        <v>1736</v>
      </c>
      <c r="D397" s="13" t="s">
        <v>1737</v>
      </c>
      <c r="E397" s="13" t="s">
        <v>1736</v>
      </c>
      <c r="F397" s="14">
        <v>10451</v>
      </c>
      <c r="G397" s="13">
        <v>6213010</v>
      </c>
      <c r="H397" s="13" t="s">
        <v>1738</v>
      </c>
      <c r="I397" s="13">
        <v>347</v>
      </c>
      <c r="K397" s="13">
        <v>1</v>
      </c>
      <c r="O397" s="13" t="s">
        <v>28</v>
      </c>
      <c r="P397" s="13">
        <v>1</v>
      </c>
      <c r="T397" s="13" t="s">
        <v>2798</v>
      </c>
      <c r="U397" s="13" t="s">
        <v>28</v>
      </c>
      <c r="W397" s="13" t="s">
        <v>1739</v>
      </c>
      <c r="X397" s="13" t="str">
        <f>_xlfn.XLOOKUP(Burndata[[#This Row],[STATE_FULL]],'[1]State Regions'!$A:$A,'[1]State Regions'!$B:$B)</f>
        <v>Northeast</v>
      </c>
    </row>
    <row r="398" spans="1:24" hidden="1" x14ac:dyDescent="0.2">
      <c r="A398" s="13" t="s">
        <v>1730</v>
      </c>
      <c r="B398" s="13" t="s">
        <v>1731</v>
      </c>
      <c r="C398" s="13" t="s">
        <v>1736</v>
      </c>
      <c r="D398" s="13" t="s">
        <v>1740</v>
      </c>
      <c r="E398" s="13" t="s">
        <v>1736</v>
      </c>
      <c r="F398" s="14">
        <v>10461</v>
      </c>
      <c r="G398" s="13">
        <v>6212700</v>
      </c>
      <c r="H398" s="13" t="s">
        <v>1741</v>
      </c>
      <c r="I398" s="13">
        <v>457</v>
      </c>
      <c r="J398" s="13">
        <v>16</v>
      </c>
      <c r="K398" s="13">
        <v>1</v>
      </c>
      <c r="M398" s="13">
        <v>1</v>
      </c>
      <c r="O398" s="13" t="s">
        <v>28</v>
      </c>
      <c r="P398" s="13">
        <v>1</v>
      </c>
      <c r="T398" s="13" t="s">
        <v>39</v>
      </c>
      <c r="U398" s="13" t="s">
        <v>28</v>
      </c>
      <c r="V398" s="13" t="s">
        <v>28</v>
      </c>
      <c r="W398" s="13" t="s">
        <v>1742</v>
      </c>
      <c r="X398" s="13" t="str">
        <f>_xlfn.XLOOKUP(Burndata[[#This Row],[STATE_FULL]],'[1]State Regions'!$A:$A,'[1]State Regions'!$B:$B)</f>
        <v>Northeast</v>
      </c>
    </row>
    <row r="399" spans="1:24" hidden="1" x14ac:dyDescent="0.2">
      <c r="A399" s="13" t="s">
        <v>1730</v>
      </c>
      <c r="B399" s="13" t="s">
        <v>1731</v>
      </c>
      <c r="C399" s="13" t="s">
        <v>1736</v>
      </c>
      <c r="D399" s="13" t="s">
        <v>1743</v>
      </c>
      <c r="E399" s="13" t="s">
        <v>1736</v>
      </c>
      <c r="F399" s="14">
        <v>10457</v>
      </c>
      <c r="G399" s="13">
        <v>6210034</v>
      </c>
      <c r="H399" s="13" t="s">
        <v>1744</v>
      </c>
      <c r="I399" s="13">
        <v>422</v>
      </c>
      <c r="K399" s="13">
        <v>1</v>
      </c>
      <c r="O399" s="13" t="s">
        <v>28</v>
      </c>
      <c r="Q399" s="13">
        <v>1</v>
      </c>
      <c r="T399" s="13" t="s">
        <v>2798</v>
      </c>
      <c r="U399" s="13" t="s">
        <v>28</v>
      </c>
      <c r="W399" s="13" t="s">
        <v>1745</v>
      </c>
      <c r="X399" s="13" t="str">
        <f>_xlfn.XLOOKUP(Burndata[[#This Row],[STATE_FULL]],'[1]State Regions'!$A:$A,'[1]State Regions'!$B:$B)</f>
        <v>Northeast</v>
      </c>
    </row>
    <row r="400" spans="1:24" hidden="1" x14ac:dyDescent="0.2">
      <c r="A400" s="13" t="s">
        <v>1730</v>
      </c>
      <c r="B400" s="13" t="s">
        <v>1731</v>
      </c>
      <c r="C400" s="13" t="s">
        <v>1746</v>
      </c>
      <c r="D400" s="13" t="s">
        <v>1747</v>
      </c>
      <c r="E400" s="13" t="s">
        <v>1748</v>
      </c>
      <c r="F400" s="14">
        <v>13790</v>
      </c>
      <c r="G400" s="13">
        <v>6212060</v>
      </c>
      <c r="H400" s="13" t="s">
        <v>1749</v>
      </c>
      <c r="I400" s="13">
        <v>280</v>
      </c>
      <c r="K400" s="13">
        <v>1</v>
      </c>
      <c r="O400" s="13" t="s">
        <v>28</v>
      </c>
      <c r="Q400" s="13">
        <v>1</v>
      </c>
      <c r="T400" s="13" t="s">
        <v>2798</v>
      </c>
      <c r="U400" s="13" t="s">
        <v>28</v>
      </c>
      <c r="W400" s="13" t="s">
        <v>1750</v>
      </c>
      <c r="X400" s="13" t="str">
        <f>_xlfn.XLOOKUP(Burndata[[#This Row],[STATE_FULL]],'[1]State Regions'!$A:$A,'[1]State Regions'!$B:$B)</f>
        <v>Northeast</v>
      </c>
    </row>
    <row r="401" spans="1:24" hidden="1" x14ac:dyDescent="0.2">
      <c r="A401" s="13" t="s">
        <v>1730</v>
      </c>
      <c r="B401" s="13" t="s">
        <v>1731</v>
      </c>
      <c r="C401" s="13" t="s">
        <v>1751</v>
      </c>
      <c r="D401" s="13" t="s">
        <v>1752</v>
      </c>
      <c r="E401" s="13" t="s">
        <v>1753</v>
      </c>
      <c r="F401" s="14">
        <v>12601</v>
      </c>
      <c r="G401" s="13">
        <v>6210295</v>
      </c>
      <c r="H401" s="13" t="s">
        <v>1754</v>
      </c>
      <c r="I401" s="13">
        <v>243</v>
      </c>
      <c r="K401" s="13">
        <v>1</v>
      </c>
      <c r="O401" s="13" t="s">
        <v>28</v>
      </c>
      <c r="Q401" s="13">
        <v>1</v>
      </c>
      <c r="T401" s="13" t="s">
        <v>2798</v>
      </c>
      <c r="U401" s="13" t="s">
        <v>28</v>
      </c>
      <c r="W401" s="13" t="s">
        <v>1755</v>
      </c>
      <c r="X401" s="13" t="str">
        <f>_xlfn.XLOOKUP(Burndata[[#This Row],[STATE_FULL]],'[1]State Regions'!$A:$A,'[1]State Regions'!$B:$B)</f>
        <v>Northeast</v>
      </c>
    </row>
    <row r="402" spans="1:24" hidden="1" x14ac:dyDescent="0.2">
      <c r="A402" s="13" t="s">
        <v>1730</v>
      </c>
      <c r="B402" s="13" t="s">
        <v>1731</v>
      </c>
      <c r="C402" s="13" t="s">
        <v>1751</v>
      </c>
      <c r="D402" s="13" t="s">
        <v>1756</v>
      </c>
      <c r="E402" s="13" t="s">
        <v>1753</v>
      </c>
      <c r="F402" s="14">
        <v>12601</v>
      </c>
      <c r="G402" s="13">
        <v>6214140</v>
      </c>
      <c r="H402" s="13" t="s">
        <v>1757</v>
      </c>
      <c r="I402" s="13">
        <v>350</v>
      </c>
      <c r="K402" s="13">
        <v>1</v>
      </c>
      <c r="O402" s="13" t="s">
        <v>28</v>
      </c>
      <c r="Q402" s="13">
        <v>1</v>
      </c>
      <c r="T402" s="13" t="s">
        <v>2798</v>
      </c>
      <c r="U402" s="13" t="s">
        <v>28</v>
      </c>
      <c r="W402" s="13" t="s">
        <v>1758</v>
      </c>
      <c r="X402" s="13" t="str">
        <f>_xlfn.XLOOKUP(Burndata[[#This Row],[STATE_FULL]],'[1]State Regions'!$A:$A,'[1]State Regions'!$B:$B)</f>
        <v>Northeast</v>
      </c>
    </row>
    <row r="403" spans="1:24" hidden="1" x14ac:dyDescent="0.2">
      <c r="A403" s="13" t="s">
        <v>1730</v>
      </c>
      <c r="B403" s="13" t="s">
        <v>1731</v>
      </c>
      <c r="C403" s="13" t="s">
        <v>1759</v>
      </c>
      <c r="D403" s="13" t="s">
        <v>1760</v>
      </c>
      <c r="E403" s="13" t="s">
        <v>1595</v>
      </c>
      <c r="F403" s="14">
        <v>14215</v>
      </c>
      <c r="G403" s="13">
        <v>6211070</v>
      </c>
      <c r="H403" s="13" t="s">
        <v>1761</v>
      </c>
      <c r="I403" s="13">
        <v>573</v>
      </c>
      <c r="J403" s="13">
        <v>8</v>
      </c>
      <c r="K403" s="13">
        <v>1</v>
      </c>
      <c r="M403" s="13">
        <v>1</v>
      </c>
      <c r="O403" s="13" t="s">
        <v>28</v>
      </c>
      <c r="P403" s="13">
        <v>1</v>
      </c>
      <c r="T403" s="13" t="s">
        <v>39</v>
      </c>
      <c r="U403" s="13" t="s">
        <v>28</v>
      </c>
      <c r="V403" s="13" t="s">
        <v>28</v>
      </c>
      <c r="W403" s="13" t="s">
        <v>1762</v>
      </c>
      <c r="X403" s="13" t="str">
        <f>_xlfn.XLOOKUP(Burndata[[#This Row],[STATE_FULL]],'[1]State Regions'!$A:$A,'[1]State Regions'!$B:$B)</f>
        <v>Northeast</v>
      </c>
    </row>
    <row r="404" spans="1:24" hidden="1" x14ac:dyDescent="0.2">
      <c r="A404" s="13" t="s">
        <v>1730</v>
      </c>
      <c r="B404" s="13" t="s">
        <v>1731</v>
      </c>
      <c r="C404" s="13" t="s">
        <v>1759</v>
      </c>
      <c r="D404" s="13" t="s">
        <v>1763</v>
      </c>
      <c r="E404" s="13" t="s">
        <v>1595</v>
      </c>
      <c r="F404" s="14">
        <v>14203</v>
      </c>
      <c r="G404" s="13">
        <v>6211025</v>
      </c>
      <c r="H404" s="13" t="s">
        <v>1764</v>
      </c>
      <c r="I404" s="13">
        <v>185</v>
      </c>
      <c r="L404" s="13">
        <v>1</v>
      </c>
      <c r="O404" s="13" t="s">
        <v>28</v>
      </c>
      <c r="R404" s="13">
        <v>1</v>
      </c>
      <c r="T404" s="13" t="s">
        <v>2798</v>
      </c>
      <c r="U404" s="13" t="s">
        <v>28</v>
      </c>
      <c r="W404" s="13" t="s">
        <v>1765</v>
      </c>
      <c r="X404" s="13" t="str">
        <f>_xlfn.XLOOKUP(Burndata[[#This Row],[STATE_FULL]],'[1]State Regions'!$A:$A,'[1]State Regions'!$B:$B)</f>
        <v>Northeast</v>
      </c>
    </row>
    <row r="405" spans="1:24" hidden="1" x14ac:dyDescent="0.2">
      <c r="A405" s="13" t="s">
        <v>1730</v>
      </c>
      <c r="B405" s="13" t="s">
        <v>1731</v>
      </c>
      <c r="C405" s="13" t="s">
        <v>1766</v>
      </c>
      <c r="D405" s="13" t="s">
        <v>1767</v>
      </c>
      <c r="E405" s="13" t="s">
        <v>1768</v>
      </c>
      <c r="F405" s="14">
        <v>11212</v>
      </c>
      <c r="G405" s="13">
        <v>6210440</v>
      </c>
      <c r="H405" s="13" t="s">
        <v>1769</v>
      </c>
      <c r="I405" s="13">
        <v>530</v>
      </c>
      <c r="K405" s="13">
        <v>1</v>
      </c>
      <c r="O405" s="13" t="s">
        <v>28</v>
      </c>
      <c r="Q405" s="13">
        <v>1</v>
      </c>
      <c r="T405" s="13" t="s">
        <v>2798</v>
      </c>
      <c r="U405" s="13" t="s">
        <v>28</v>
      </c>
      <c r="W405" s="13" t="s">
        <v>1770</v>
      </c>
      <c r="X405" s="13" t="str">
        <f>_xlfn.XLOOKUP(Burndata[[#This Row],[STATE_FULL]],'[1]State Regions'!$A:$A,'[1]State Regions'!$B:$B)</f>
        <v>Northeast</v>
      </c>
    </row>
    <row r="406" spans="1:24" hidden="1" x14ac:dyDescent="0.2">
      <c r="A406" s="13" t="s">
        <v>1730</v>
      </c>
      <c r="B406" s="13" t="s">
        <v>1731</v>
      </c>
      <c r="C406" s="13" t="s">
        <v>1766</v>
      </c>
      <c r="D406" s="13" t="s">
        <v>1771</v>
      </c>
      <c r="E406" s="13" t="s">
        <v>1768</v>
      </c>
      <c r="F406" s="14">
        <v>11219</v>
      </c>
      <c r="G406" s="13">
        <v>6210747</v>
      </c>
      <c r="H406" s="13" t="s">
        <v>1772</v>
      </c>
      <c r="I406" s="13">
        <v>711</v>
      </c>
      <c r="K406" s="13">
        <v>1</v>
      </c>
      <c r="L406" s="13">
        <v>1</v>
      </c>
      <c r="O406" s="13" t="s">
        <v>28</v>
      </c>
      <c r="P406" s="13">
        <v>1</v>
      </c>
      <c r="S406" s="13">
        <v>1</v>
      </c>
      <c r="T406" s="13" t="s">
        <v>2798</v>
      </c>
      <c r="U406" s="13" t="s">
        <v>28</v>
      </c>
      <c r="W406" s="13" t="s">
        <v>1773</v>
      </c>
      <c r="X406" s="13" t="str">
        <f>_xlfn.XLOOKUP(Burndata[[#This Row],[STATE_FULL]],'[1]State Regions'!$A:$A,'[1]State Regions'!$B:$B)</f>
        <v>Northeast</v>
      </c>
    </row>
    <row r="407" spans="1:24" hidden="1" x14ac:dyDescent="0.2">
      <c r="A407" s="13" t="s">
        <v>1730</v>
      </c>
      <c r="B407" s="13" t="s">
        <v>1731</v>
      </c>
      <c r="C407" s="13" t="s">
        <v>1766</v>
      </c>
      <c r="D407" s="13" t="s">
        <v>1774</v>
      </c>
      <c r="E407" s="13" t="s">
        <v>1768</v>
      </c>
      <c r="F407" s="14">
        <v>11215</v>
      </c>
      <c r="G407" s="13">
        <v>6210555</v>
      </c>
      <c r="H407" s="13" t="s">
        <v>1775</v>
      </c>
      <c r="I407" s="13">
        <v>591</v>
      </c>
      <c r="K407" s="13">
        <v>1</v>
      </c>
      <c r="O407" s="13" t="s">
        <v>28</v>
      </c>
      <c r="Q407" s="13">
        <v>1</v>
      </c>
      <c r="T407" s="13" t="s">
        <v>2798</v>
      </c>
      <c r="U407" s="13" t="s">
        <v>28</v>
      </c>
      <c r="W407" s="13" t="s">
        <v>1776</v>
      </c>
      <c r="X407" s="13" t="str">
        <f>_xlfn.XLOOKUP(Burndata[[#This Row],[STATE_FULL]],'[1]State Regions'!$A:$A,'[1]State Regions'!$B:$B)</f>
        <v>Northeast</v>
      </c>
    </row>
    <row r="408" spans="1:24" hidden="1" x14ac:dyDescent="0.2">
      <c r="A408" s="13" t="s">
        <v>1730</v>
      </c>
      <c r="B408" s="13" t="s">
        <v>1731</v>
      </c>
      <c r="C408" s="13" t="s">
        <v>1766</v>
      </c>
      <c r="D408" s="13" t="s">
        <v>1777</v>
      </c>
      <c r="E408" s="13" t="s">
        <v>1768</v>
      </c>
      <c r="F408" s="14">
        <v>11203</v>
      </c>
      <c r="G408" s="13">
        <v>6210690</v>
      </c>
      <c r="H408" s="13" t="s">
        <v>1778</v>
      </c>
      <c r="I408" s="13">
        <v>627</v>
      </c>
      <c r="K408" s="13">
        <v>1</v>
      </c>
      <c r="O408" s="13" t="s">
        <v>28</v>
      </c>
      <c r="P408" s="13">
        <v>1</v>
      </c>
      <c r="T408" s="13" t="s">
        <v>2798</v>
      </c>
      <c r="U408" s="13" t="s">
        <v>28</v>
      </c>
      <c r="W408" s="13" t="s">
        <v>1779</v>
      </c>
      <c r="X408" s="13" t="str">
        <f>_xlfn.XLOOKUP(Burndata[[#This Row],[STATE_FULL]],'[1]State Regions'!$A:$A,'[1]State Regions'!$B:$B)</f>
        <v>Northeast</v>
      </c>
    </row>
    <row r="409" spans="1:24" hidden="1" x14ac:dyDescent="0.2">
      <c r="A409" s="13" t="s">
        <v>1730</v>
      </c>
      <c r="B409" s="13" t="s">
        <v>1731</v>
      </c>
      <c r="C409" s="13" t="s">
        <v>1766</v>
      </c>
      <c r="D409" s="13" t="s">
        <v>1780</v>
      </c>
      <c r="E409" s="13" t="s">
        <v>1768</v>
      </c>
      <c r="F409" s="14">
        <v>11220</v>
      </c>
      <c r="G409" s="13">
        <v>6210770</v>
      </c>
      <c r="H409" s="13" t="s">
        <v>1781</v>
      </c>
      <c r="I409" s="13">
        <v>450</v>
      </c>
      <c r="K409" s="13">
        <v>1</v>
      </c>
      <c r="O409" s="13" t="s">
        <v>28</v>
      </c>
      <c r="P409" s="13">
        <v>1</v>
      </c>
      <c r="T409" s="13" t="s">
        <v>2798</v>
      </c>
      <c r="U409" s="13" t="s">
        <v>28</v>
      </c>
      <c r="W409" s="13" t="s">
        <v>1782</v>
      </c>
      <c r="X409" s="13" t="str">
        <f>_xlfn.XLOOKUP(Burndata[[#This Row],[STATE_FULL]],'[1]State Regions'!$A:$A,'[1]State Regions'!$B:$B)</f>
        <v>Northeast</v>
      </c>
    </row>
    <row r="410" spans="1:24" hidden="1" x14ac:dyDescent="0.2">
      <c r="A410" s="13" t="s">
        <v>1730</v>
      </c>
      <c r="B410" s="13" t="s">
        <v>1731</v>
      </c>
      <c r="C410" s="13" t="s">
        <v>1783</v>
      </c>
      <c r="D410" s="13" t="s">
        <v>1784</v>
      </c>
      <c r="E410" s="13" t="s">
        <v>1465</v>
      </c>
      <c r="F410" s="14">
        <v>14642</v>
      </c>
      <c r="G410" s="13">
        <v>6214330</v>
      </c>
      <c r="H410" s="13" t="s">
        <v>1785</v>
      </c>
      <c r="I410" s="13">
        <v>886</v>
      </c>
      <c r="J410" s="13">
        <v>50</v>
      </c>
      <c r="K410" s="13">
        <v>1</v>
      </c>
      <c r="L410" s="13">
        <v>1</v>
      </c>
      <c r="M410" s="13">
        <v>1</v>
      </c>
      <c r="N410" s="13">
        <v>1</v>
      </c>
      <c r="O410" s="13" t="s">
        <v>28</v>
      </c>
      <c r="P410" s="13">
        <v>1</v>
      </c>
      <c r="R410" s="13">
        <v>1</v>
      </c>
      <c r="T410" s="13" t="s">
        <v>28</v>
      </c>
      <c r="U410" s="13" t="s">
        <v>28</v>
      </c>
      <c r="V410" s="13" t="s">
        <v>28</v>
      </c>
      <c r="W410" s="13" t="s">
        <v>1786</v>
      </c>
      <c r="X410" s="13" t="str">
        <f>_xlfn.XLOOKUP(Burndata[[#This Row],[STATE_FULL]],'[1]State Regions'!$A:$A,'[1]State Regions'!$B:$B)</f>
        <v>Northeast</v>
      </c>
    </row>
    <row r="411" spans="1:24" hidden="1" x14ac:dyDescent="0.2">
      <c r="A411" s="13" t="s">
        <v>1730</v>
      </c>
      <c r="B411" s="13" t="s">
        <v>1731</v>
      </c>
      <c r="C411" s="13" t="s">
        <v>1787</v>
      </c>
      <c r="D411" s="13" t="s">
        <v>1788</v>
      </c>
      <c r="E411" s="13" t="s">
        <v>1789</v>
      </c>
      <c r="F411" s="14">
        <v>11572</v>
      </c>
      <c r="G411" s="13">
        <v>6213735</v>
      </c>
      <c r="H411" s="13" t="s">
        <v>1790</v>
      </c>
      <c r="I411" s="13">
        <v>455</v>
      </c>
      <c r="K411" s="13">
        <v>1</v>
      </c>
      <c r="O411" s="13" t="s">
        <v>28</v>
      </c>
      <c r="Q411" s="13">
        <v>1</v>
      </c>
      <c r="T411" s="13" t="s">
        <v>2798</v>
      </c>
      <c r="U411" s="13" t="s">
        <v>28</v>
      </c>
      <c r="W411" s="13" t="s">
        <v>1791</v>
      </c>
      <c r="X411" s="13" t="str">
        <f>_xlfn.XLOOKUP(Burndata[[#This Row],[STATE_FULL]],'[1]State Regions'!$A:$A,'[1]State Regions'!$B:$B)</f>
        <v>Northeast</v>
      </c>
    </row>
    <row r="412" spans="1:24" hidden="1" x14ac:dyDescent="0.2">
      <c r="A412" s="13" t="s">
        <v>1730</v>
      </c>
      <c r="B412" s="13" t="s">
        <v>1731</v>
      </c>
      <c r="C412" s="13" t="s">
        <v>1787</v>
      </c>
      <c r="D412" s="13" t="s">
        <v>1792</v>
      </c>
      <c r="E412" s="13" t="s">
        <v>1793</v>
      </c>
      <c r="F412" s="14">
        <v>11554</v>
      </c>
      <c r="G412" s="13">
        <v>6211810</v>
      </c>
      <c r="H412" s="13" t="s">
        <v>1794</v>
      </c>
      <c r="I412" s="13">
        <v>530</v>
      </c>
      <c r="J412" s="13">
        <v>10</v>
      </c>
      <c r="K412" s="13">
        <v>1</v>
      </c>
      <c r="M412" s="13">
        <v>1</v>
      </c>
      <c r="O412" s="13" t="s">
        <v>28</v>
      </c>
      <c r="P412" s="13">
        <v>1</v>
      </c>
      <c r="T412" s="13" t="s">
        <v>39</v>
      </c>
      <c r="U412" s="13" t="s">
        <v>28</v>
      </c>
      <c r="V412" s="13" t="s">
        <v>28</v>
      </c>
      <c r="W412" s="13" t="s">
        <v>1795</v>
      </c>
      <c r="X412" s="13" t="str">
        <f>_xlfn.XLOOKUP(Burndata[[#This Row],[STATE_FULL]],'[1]State Regions'!$A:$A,'[1]State Regions'!$B:$B)</f>
        <v>Northeast</v>
      </c>
    </row>
    <row r="413" spans="1:24" hidden="1" x14ac:dyDescent="0.2">
      <c r="A413" s="13" t="s">
        <v>1730</v>
      </c>
      <c r="B413" s="13" t="s">
        <v>1731</v>
      </c>
      <c r="C413" s="13" t="s">
        <v>1787</v>
      </c>
      <c r="D413" s="13" t="s">
        <v>1796</v>
      </c>
      <c r="E413" s="13" t="s">
        <v>1797</v>
      </c>
      <c r="F413" s="14">
        <v>11040</v>
      </c>
      <c r="G413" s="13">
        <v>6211675</v>
      </c>
      <c r="H413" s="13" t="s">
        <v>1798</v>
      </c>
      <c r="I413" s="13">
        <v>202</v>
      </c>
      <c r="L413" s="13">
        <v>1</v>
      </c>
      <c r="O413" s="13" t="s">
        <v>28</v>
      </c>
      <c r="R413" s="13">
        <v>1</v>
      </c>
      <c r="T413" s="13" t="s">
        <v>2798</v>
      </c>
      <c r="U413" s="13" t="s">
        <v>28</v>
      </c>
      <c r="W413" s="13" t="s">
        <v>1799</v>
      </c>
      <c r="X413" s="13" t="str">
        <f>_xlfn.XLOOKUP(Burndata[[#This Row],[STATE_FULL]],'[1]State Regions'!$A:$A,'[1]State Regions'!$B:$B)</f>
        <v>Northeast</v>
      </c>
    </row>
    <row r="414" spans="1:24" hidden="1" x14ac:dyDescent="0.2">
      <c r="A414" s="13" t="s">
        <v>1730</v>
      </c>
      <c r="B414" s="13" t="s">
        <v>1731</v>
      </c>
      <c r="C414" s="13" t="s">
        <v>1787</v>
      </c>
      <c r="D414" s="13" t="s">
        <v>1800</v>
      </c>
      <c r="E414" s="13" t="s">
        <v>1801</v>
      </c>
      <c r="F414" s="14">
        <v>11030</v>
      </c>
      <c r="G414" s="13">
        <v>6212357</v>
      </c>
      <c r="H414" s="13" t="s">
        <v>1802</v>
      </c>
      <c r="I414" s="13">
        <v>756</v>
      </c>
      <c r="K414" s="13">
        <v>1</v>
      </c>
      <c r="O414" s="13" t="s">
        <v>28</v>
      </c>
      <c r="P414" s="13">
        <v>1</v>
      </c>
      <c r="T414" s="13" t="s">
        <v>2798</v>
      </c>
      <c r="U414" s="13" t="s">
        <v>28</v>
      </c>
      <c r="W414" s="13" t="s">
        <v>1803</v>
      </c>
      <c r="X414" s="13" t="str">
        <f>_xlfn.XLOOKUP(Burndata[[#This Row],[STATE_FULL]],'[1]State Regions'!$A:$A,'[1]State Regions'!$B:$B)</f>
        <v>Northeast</v>
      </c>
    </row>
    <row r="415" spans="1:24" hidden="1" x14ac:dyDescent="0.2">
      <c r="A415" s="13" t="s">
        <v>1730</v>
      </c>
      <c r="B415" s="13" t="s">
        <v>1731</v>
      </c>
      <c r="C415" s="13" t="s">
        <v>1787</v>
      </c>
      <c r="D415" s="13" t="s">
        <v>1804</v>
      </c>
      <c r="E415" s="13" t="s">
        <v>1805</v>
      </c>
      <c r="F415" s="14">
        <v>11501</v>
      </c>
      <c r="G415" s="13">
        <v>6212450</v>
      </c>
      <c r="H415" s="13" t="s">
        <v>1806</v>
      </c>
      <c r="I415" s="13">
        <v>591</v>
      </c>
      <c r="K415" s="13">
        <v>1</v>
      </c>
      <c r="O415" s="13" t="s">
        <v>28</v>
      </c>
      <c r="P415" s="13">
        <v>1</v>
      </c>
      <c r="T415" s="13" t="s">
        <v>2798</v>
      </c>
      <c r="U415" s="13" t="s">
        <v>28</v>
      </c>
      <c r="W415" s="13" t="s">
        <v>1807</v>
      </c>
      <c r="X415" s="13" t="str">
        <f>_xlfn.XLOOKUP(Burndata[[#This Row],[STATE_FULL]],'[1]State Regions'!$A:$A,'[1]State Regions'!$B:$B)</f>
        <v>Northeast</v>
      </c>
    </row>
    <row r="416" spans="1:24" hidden="1" x14ac:dyDescent="0.2">
      <c r="A416" s="13" t="s">
        <v>1730</v>
      </c>
      <c r="B416" s="13" t="s">
        <v>1731</v>
      </c>
      <c r="C416" s="13" t="s">
        <v>1730</v>
      </c>
      <c r="D416" s="13" t="s">
        <v>1808</v>
      </c>
      <c r="E416" s="13" t="s">
        <v>1730</v>
      </c>
      <c r="F416" s="14">
        <v>10025</v>
      </c>
      <c r="G416" s="13">
        <v>6213335</v>
      </c>
      <c r="H416" s="13" t="s">
        <v>1809</v>
      </c>
      <c r="I416" s="13">
        <v>495</v>
      </c>
      <c r="K416" s="13">
        <v>1</v>
      </c>
      <c r="O416" s="13" t="s">
        <v>28</v>
      </c>
      <c r="Q416" s="13">
        <v>1</v>
      </c>
      <c r="T416" s="13" t="s">
        <v>2798</v>
      </c>
      <c r="U416" s="13" t="s">
        <v>28</v>
      </c>
      <c r="W416" s="13" t="s">
        <v>1810</v>
      </c>
      <c r="X416" s="13" t="str">
        <f>_xlfn.XLOOKUP(Burndata[[#This Row],[STATE_FULL]],'[1]State Regions'!$A:$A,'[1]State Regions'!$B:$B)</f>
        <v>Northeast</v>
      </c>
    </row>
    <row r="417" spans="1:24" hidden="1" x14ac:dyDescent="0.2">
      <c r="A417" s="13" t="s">
        <v>1730</v>
      </c>
      <c r="B417" s="13" t="s">
        <v>1731</v>
      </c>
      <c r="C417" s="13" t="s">
        <v>1730</v>
      </c>
      <c r="D417" s="13" t="s">
        <v>1811</v>
      </c>
      <c r="E417" s="13" t="s">
        <v>1730</v>
      </c>
      <c r="F417" s="14">
        <v>10032</v>
      </c>
      <c r="G417" s="13">
        <v>6210032</v>
      </c>
      <c r="H417" s="13" t="s">
        <v>1812</v>
      </c>
      <c r="I417" s="13">
        <v>269</v>
      </c>
      <c r="L417" s="13">
        <v>1</v>
      </c>
      <c r="O417" s="13" t="s">
        <v>28</v>
      </c>
      <c r="R417" s="13">
        <v>1</v>
      </c>
      <c r="T417" s="13" t="s">
        <v>2798</v>
      </c>
      <c r="U417" s="13" t="s">
        <v>28</v>
      </c>
      <c r="W417" s="13" t="s">
        <v>1813</v>
      </c>
      <c r="X417" s="13" t="str">
        <f>_xlfn.XLOOKUP(Burndata[[#This Row],[STATE_FULL]],'[1]State Regions'!$A:$A,'[1]State Regions'!$B:$B)</f>
        <v>Northeast</v>
      </c>
    </row>
    <row r="418" spans="1:24" hidden="1" x14ac:dyDescent="0.2">
      <c r="A418" s="13" t="s">
        <v>1730</v>
      </c>
      <c r="B418" s="13" t="s">
        <v>1731</v>
      </c>
      <c r="C418" s="13" t="s">
        <v>1730</v>
      </c>
      <c r="D418" s="13" t="s">
        <v>1814</v>
      </c>
      <c r="E418" s="13" t="s">
        <v>1730</v>
      </c>
      <c r="F418" s="14">
        <v>10016</v>
      </c>
      <c r="G418" s="13">
        <v>6212630</v>
      </c>
      <c r="H418" s="13" t="s">
        <v>1815</v>
      </c>
      <c r="I418" s="13">
        <v>912</v>
      </c>
      <c r="K418" s="13">
        <v>1</v>
      </c>
      <c r="O418" s="13" t="s">
        <v>28</v>
      </c>
      <c r="P418" s="13">
        <v>1</v>
      </c>
      <c r="T418" s="13" t="s">
        <v>2798</v>
      </c>
      <c r="U418" s="13" t="s">
        <v>28</v>
      </c>
      <c r="W418" s="13" t="s">
        <v>1816</v>
      </c>
      <c r="X418" s="13" t="str">
        <f>_xlfn.XLOOKUP(Burndata[[#This Row],[STATE_FULL]],'[1]State Regions'!$A:$A,'[1]State Regions'!$B:$B)</f>
        <v>Northeast</v>
      </c>
    </row>
    <row r="419" spans="1:24" hidden="1" x14ac:dyDescent="0.2">
      <c r="A419" s="13" t="s">
        <v>1730</v>
      </c>
      <c r="B419" s="13" t="s">
        <v>1731</v>
      </c>
      <c r="C419" s="13" t="s">
        <v>1817</v>
      </c>
      <c r="D419" s="13" t="s">
        <v>1818</v>
      </c>
      <c r="E419" s="13" t="s">
        <v>1730</v>
      </c>
      <c r="F419" s="14">
        <v>10065</v>
      </c>
      <c r="G419" s="13">
        <v>6213510</v>
      </c>
      <c r="H419" s="13" t="s">
        <v>1819</v>
      </c>
      <c r="I419" s="13">
        <v>862</v>
      </c>
      <c r="J419" s="13">
        <v>20</v>
      </c>
      <c r="K419" s="13">
        <v>1</v>
      </c>
      <c r="L419" s="13">
        <v>1</v>
      </c>
      <c r="M419" s="13">
        <v>1</v>
      </c>
      <c r="N419" s="13">
        <v>1</v>
      </c>
      <c r="O419" s="13" t="s">
        <v>28</v>
      </c>
      <c r="P419" s="13">
        <v>1</v>
      </c>
      <c r="S419" s="13">
        <v>1</v>
      </c>
      <c r="T419" s="13" t="s">
        <v>28</v>
      </c>
      <c r="U419" s="13" t="s">
        <v>28</v>
      </c>
      <c r="V419" s="13" t="s">
        <v>28</v>
      </c>
      <c r="W419" s="13" t="s">
        <v>1820</v>
      </c>
      <c r="X419" s="13" t="str">
        <f>_xlfn.XLOOKUP(Burndata[[#This Row],[STATE_FULL]],'[1]State Regions'!$A:$A,'[1]State Regions'!$B:$B)</f>
        <v>Northeast</v>
      </c>
    </row>
    <row r="420" spans="1:24" hidden="1" x14ac:dyDescent="0.2">
      <c r="A420" s="13" t="s">
        <v>1730</v>
      </c>
      <c r="B420" s="13" t="s">
        <v>1731</v>
      </c>
      <c r="C420" s="13" t="s">
        <v>1817</v>
      </c>
      <c r="D420" s="13" t="s">
        <v>1821</v>
      </c>
      <c r="E420" s="13" t="s">
        <v>1730</v>
      </c>
      <c r="F420" s="14">
        <v>10037</v>
      </c>
      <c r="G420" s="13">
        <v>6212830</v>
      </c>
      <c r="H420" s="13" t="s">
        <v>1822</v>
      </c>
      <c r="I420" s="13">
        <v>272</v>
      </c>
      <c r="J420" s="13">
        <v>5</v>
      </c>
      <c r="K420" s="13">
        <v>1</v>
      </c>
      <c r="M420" s="13">
        <v>1</v>
      </c>
      <c r="N420" s="13">
        <v>1</v>
      </c>
      <c r="O420" s="13" t="s">
        <v>28</v>
      </c>
      <c r="Q420" s="13">
        <v>1</v>
      </c>
      <c r="T420" s="13" t="s">
        <v>39</v>
      </c>
      <c r="U420" s="13" t="s">
        <v>28</v>
      </c>
      <c r="V420" s="13" t="s">
        <v>28</v>
      </c>
      <c r="W420" s="13" t="s">
        <v>1823</v>
      </c>
      <c r="X420" s="13" t="str">
        <f>_xlfn.XLOOKUP(Burndata[[#This Row],[STATE_FULL]],'[1]State Regions'!$A:$A,'[1]State Regions'!$B:$B)</f>
        <v>Northeast</v>
      </c>
    </row>
    <row r="421" spans="1:24" hidden="1" x14ac:dyDescent="0.2">
      <c r="A421" s="13" t="s">
        <v>1730</v>
      </c>
      <c r="B421" s="13" t="s">
        <v>1731</v>
      </c>
      <c r="C421" s="13" t="s">
        <v>1824</v>
      </c>
      <c r="D421" s="13" t="s">
        <v>1825</v>
      </c>
      <c r="E421" s="13" t="s">
        <v>1826</v>
      </c>
      <c r="F421" s="14">
        <v>13210</v>
      </c>
      <c r="G421" s="13">
        <v>6214885</v>
      </c>
      <c r="H421" s="13" t="s">
        <v>1827</v>
      </c>
      <c r="I421" s="13">
        <v>752</v>
      </c>
      <c r="J421" s="13">
        <v>6</v>
      </c>
      <c r="K421" s="13">
        <v>1</v>
      </c>
      <c r="L421" s="13">
        <v>1</v>
      </c>
      <c r="M421" s="13">
        <v>1</v>
      </c>
      <c r="N421" s="13">
        <v>1</v>
      </c>
      <c r="O421" s="13" t="s">
        <v>28</v>
      </c>
      <c r="P421" s="13">
        <v>1</v>
      </c>
      <c r="R421" s="13">
        <v>1</v>
      </c>
      <c r="T421" s="13" t="s">
        <v>28</v>
      </c>
      <c r="U421" s="13" t="s">
        <v>28</v>
      </c>
      <c r="V421" s="13" t="s">
        <v>28</v>
      </c>
      <c r="W421" s="13" t="s">
        <v>1828</v>
      </c>
      <c r="X421" s="13" t="str">
        <f>_xlfn.XLOOKUP(Burndata[[#This Row],[STATE_FULL]],'[1]State Regions'!$A:$A,'[1]State Regions'!$B:$B)</f>
        <v>Northeast</v>
      </c>
    </row>
    <row r="422" spans="1:24" hidden="1" x14ac:dyDescent="0.2">
      <c r="A422" s="13" t="s">
        <v>1730</v>
      </c>
      <c r="B422" s="13" t="s">
        <v>1731</v>
      </c>
      <c r="C422" s="13" t="s">
        <v>252</v>
      </c>
      <c r="D422" s="13" t="s">
        <v>1829</v>
      </c>
      <c r="E422" s="13" t="s">
        <v>1830</v>
      </c>
      <c r="F422" s="14">
        <v>10940</v>
      </c>
      <c r="G422" s="13">
        <v>6210041</v>
      </c>
      <c r="H422" s="13" t="s">
        <v>1831</v>
      </c>
      <c r="I422" s="13">
        <v>383</v>
      </c>
      <c r="K422" s="13">
        <v>1</v>
      </c>
      <c r="O422" s="13" t="s">
        <v>28</v>
      </c>
      <c r="Q422" s="13">
        <v>1</v>
      </c>
      <c r="T422" s="13" t="s">
        <v>2798</v>
      </c>
      <c r="U422" s="13" t="s">
        <v>28</v>
      </c>
      <c r="W422" s="13" t="s">
        <v>1832</v>
      </c>
      <c r="X422" s="13" t="str">
        <f>_xlfn.XLOOKUP(Burndata[[#This Row],[STATE_FULL]],'[1]State Regions'!$A:$A,'[1]State Regions'!$B:$B)</f>
        <v>Northeast</v>
      </c>
    </row>
    <row r="423" spans="1:24" hidden="1" x14ac:dyDescent="0.2">
      <c r="A423" s="13" t="s">
        <v>1730</v>
      </c>
      <c r="B423" s="13" t="s">
        <v>1731</v>
      </c>
      <c r="C423" s="13" t="s">
        <v>1833</v>
      </c>
      <c r="D423" s="13" t="s">
        <v>1834</v>
      </c>
      <c r="E423" s="13" t="s">
        <v>1835</v>
      </c>
      <c r="F423" s="14">
        <v>11418</v>
      </c>
      <c r="G423" s="13">
        <v>6211980</v>
      </c>
      <c r="H423" s="13" t="s">
        <v>1836</v>
      </c>
      <c r="I423" s="13">
        <v>404</v>
      </c>
      <c r="K423" s="13">
        <v>1</v>
      </c>
      <c r="O423" s="13" t="s">
        <v>28</v>
      </c>
      <c r="P423" s="13">
        <v>1</v>
      </c>
      <c r="T423" s="13" t="s">
        <v>2798</v>
      </c>
      <c r="U423" s="13" t="s">
        <v>28</v>
      </c>
      <c r="W423" s="13" t="s">
        <v>1837</v>
      </c>
      <c r="X423" s="13" t="str">
        <f>_xlfn.XLOOKUP(Burndata[[#This Row],[STATE_FULL]],'[1]State Regions'!$A:$A,'[1]State Regions'!$B:$B)</f>
        <v>Northeast</v>
      </c>
    </row>
    <row r="424" spans="1:24" hidden="1" x14ac:dyDescent="0.2">
      <c r="A424" s="13" t="s">
        <v>1730</v>
      </c>
      <c r="B424" s="13" t="s">
        <v>1731</v>
      </c>
      <c r="C424" s="13" t="s">
        <v>1833</v>
      </c>
      <c r="D424" s="13" t="s">
        <v>1838</v>
      </c>
      <c r="E424" s="13" t="s">
        <v>1839</v>
      </c>
      <c r="F424" s="14">
        <v>11355</v>
      </c>
      <c r="G424" s="13">
        <v>6211595</v>
      </c>
      <c r="H424" s="13" t="s">
        <v>1840</v>
      </c>
      <c r="I424" s="13">
        <v>535</v>
      </c>
      <c r="K424" s="13">
        <v>1</v>
      </c>
      <c r="O424" s="13" t="s">
        <v>28</v>
      </c>
      <c r="P424" s="13">
        <v>1</v>
      </c>
      <c r="T424" s="13" t="s">
        <v>2798</v>
      </c>
      <c r="U424" s="13" t="s">
        <v>28</v>
      </c>
      <c r="W424" s="13" t="s">
        <v>1841</v>
      </c>
      <c r="X424" s="13" t="str">
        <f>_xlfn.XLOOKUP(Burndata[[#This Row],[STATE_FULL]],'[1]State Regions'!$A:$A,'[1]State Regions'!$B:$B)</f>
        <v>Northeast</v>
      </c>
    </row>
    <row r="425" spans="1:24" hidden="1" x14ac:dyDescent="0.2">
      <c r="A425" s="13" t="s">
        <v>1730</v>
      </c>
      <c r="B425" s="13" t="s">
        <v>1731</v>
      </c>
      <c r="C425" s="13" t="s">
        <v>1833</v>
      </c>
      <c r="D425" s="13" t="s">
        <v>1842</v>
      </c>
      <c r="E425" s="13" t="s">
        <v>925</v>
      </c>
      <c r="F425" s="14">
        <v>11373</v>
      </c>
      <c r="G425" s="13">
        <v>6213180</v>
      </c>
      <c r="H425" s="13" t="s">
        <v>1843</v>
      </c>
      <c r="I425" s="13">
        <v>545</v>
      </c>
      <c r="K425" s="13">
        <v>1</v>
      </c>
      <c r="O425" s="13" t="s">
        <v>28</v>
      </c>
      <c r="P425" s="13">
        <v>1</v>
      </c>
      <c r="T425" s="13" t="s">
        <v>2798</v>
      </c>
      <c r="U425" s="13" t="s">
        <v>28</v>
      </c>
      <c r="W425" s="13" t="s">
        <v>1844</v>
      </c>
      <c r="X425" s="13" t="str">
        <f>_xlfn.XLOOKUP(Burndata[[#This Row],[STATE_FULL]],'[1]State Regions'!$A:$A,'[1]State Regions'!$B:$B)</f>
        <v>Northeast</v>
      </c>
    </row>
    <row r="426" spans="1:24" hidden="1" x14ac:dyDescent="0.2">
      <c r="A426" s="13" t="s">
        <v>1730</v>
      </c>
      <c r="B426" s="13" t="s">
        <v>1731</v>
      </c>
      <c r="C426" s="13" t="s">
        <v>745</v>
      </c>
      <c r="D426" s="13" t="s">
        <v>1845</v>
      </c>
      <c r="E426" s="13" t="s">
        <v>1846</v>
      </c>
      <c r="F426" s="14">
        <v>10305</v>
      </c>
      <c r="G426" s="13">
        <v>6214735</v>
      </c>
      <c r="H426" s="13" t="s">
        <v>1847</v>
      </c>
      <c r="I426" s="13">
        <v>472</v>
      </c>
      <c r="J426" s="13">
        <v>10</v>
      </c>
      <c r="K426" s="13">
        <v>1</v>
      </c>
      <c r="L426" s="13">
        <v>1</v>
      </c>
      <c r="M426" s="13">
        <v>1</v>
      </c>
      <c r="N426" s="13">
        <v>1</v>
      </c>
      <c r="O426" s="13" t="s">
        <v>28</v>
      </c>
      <c r="P426" s="13">
        <v>1</v>
      </c>
      <c r="S426" s="13">
        <v>1</v>
      </c>
      <c r="T426" s="13" t="s">
        <v>39</v>
      </c>
      <c r="U426" s="13" t="s">
        <v>28</v>
      </c>
      <c r="V426" s="13" t="s">
        <v>28</v>
      </c>
      <c r="W426" s="13" t="s">
        <v>1848</v>
      </c>
      <c r="X426" s="13" t="str">
        <f>_xlfn.XLOOKUP(Burndata[[#This Row],[STATE_FULL]],'[1]State Regions'!$A:$A,'[1]State Regions'!$B:$B)</f>
        <v>Northeast</v>
      </c>
    </row>
    <row r="427" spans="1:24" hidden="1" x14ac:dyDescent="0.2">
      <c r="A427" s="13" t="s">
        <v>1730</v>
      </c>
      <c r="B427" s="13" t="s">
        <v>1731</v>
      </c>
      <c r="C427" s="13" t="s">
        <v>745</v>
      </c>
      <c r="D427" s="13" t="s">
        <v>1849</v>
      </c>
      <c r="E427" s="13" t="s">
        <v>1846</v>
      </c>
      <c r="F427" s="14">
        <v>10310</v>
      </c>
      <c r="G427" s="13">
        <v>6210025</v>
      </c>
      <c r="H427" s="13" t="s">
        <v>1850</v>
      </c>
      <c r="I427" s="13">
        <v>470</v>
      </c>
      <c r="K427" s="13">
        <v>1</v>
      </c>
      <c r="L427" s="13">
        <v>1</v>
      </c>
      <c r="O427" s="13" t="s">
        <v>28</v>
      </c>
      <c r="P427" s="13">
        <v>1</v>
      </c>
      <c r="S427" s="13">
        <v>1</v>
      </c>
      <c r="T427" s="13" t="s">
        <v>2798</v>
      </c>
      <c r="U427" s="13" t="s">
        <v>28</v>
      </c>
      <c r="W427" s="13" t="s">
        <v>1851</v>
      </c>
      <c r="X427" s="13" t="str">
        <f>_xlfn.XLOOKUP(Burndata[[#This Row],[STATE_FULL]],'[1]State Regions'!$A:$A,'[1]State Regions'!$B:$B)</f>
        <v>Northeast</v>
      </c>
    </row>
    <row r="428" spans="1:24" hidden="1" x14ac:dyDescent="0.2">
      <c r="A428" s="13" t="s">
        <v>1730</v>
      </c>
      <c r="B428" s="13" t="s">
        <v>1731</v>
      </c>
      <c r="C428" s="13" t="s">
        <v>1257</v>
      </c>
      <c r="D428" s="13" t="s">
        <v>1852</v>
      </c>
      <c r="E428" s="13" t="s">
        <v>1853</v>
      </c>
      <c r="F428" s="14">
        <v>11795</v>
      </c>
      <c r="G428" s="13">
        <v>6215295</v>
      </c>
      <c r="H428" s="13" t="s">
        <v>1854</v>
      </c>
      <c r="I428" s="13">
        <v>537</v>
      </c>
      <c r="K428" s="13">
        <v>1</v>
      </c>
      <c r="L428" s="13">
        <v>1</v>
      </c>
      <c r="O428" s="13" t="s">
        <v>28</v>
      </c>
      <c r="Q428" s="13">
        <v>1</v>
      </c>
      <c r="S428" s="13">
        <v>1</v>
      </c>
      <c r="T428" s="13" t="s">
        <v>2798</v>
      </c>
      <c r="U428" s="13" t="s">
        <v>28</v>
      </c>
      <c r="W428" s="13" t="s">
        <v>1855</v>
      </c>
      <c r="X428" s="13" t="str">
        <f>_xlfn.XLOOKUP(Burndata[[#This Row],[STATE_FULL]],'[1]State Regions'!$A:$A,'[1]State Regions'!$B:$B)</f>
        <v>Northeast</v>
      </c>
    </row>
    <row r="429" spans="1:24" hidden="1" x14ac:dyDescent="0.2">
      <c r="A429" s="13" t="s">
        <v>1730</v>
      </c>
      <c r="B429" s="13" t="s">
        <v>1731</v>
      </c>
      <c r="C429" s="13" t="s">
        <v>1257</v>
      </c>
      <c r="D429" s="13" t="s">
        <v>1856</v>
      </c>
      <c r="E429" s="13" t="s">
        <v>1857</v>
      </c>
      <c r="F429" s="14">
        <v>11706</v>
      </c>
      <c r="G429" s="13">
        <v>6210280</v>
      </c>
      <c r="H429" s="13" t="s">
        <v>1858</v>
      </c>
      <c r="I429" s="13">
        <v>305</v>
      </c>
      <c r="K429" s="13">
        <v>1</v>
      </c>
      <c r="O429" s="13" t="s">
        <v>28</v>
      </c>
      <c r="Q429" s="13">
        <v>1</v>
      </c>
      <c r="T429" s="13" t="s">
        <v>2798</v>
      </c>
      <c r="U429" s="13" t="s">
        <v>28</v>
      </c>
      <c r="W429" s="13" t="s">
        <v>1859</v>
      </c>
      <c r="X429" s="13" t="str">
        <f>_xlfn.XLOOKUP(Burndata[[#This Row],[STATE_FULL]],'[1]State Regions'!$A:$A,'[1]State Regions'!$B:$B)</f>
        <v>Northeast</v>
      </c>
    </row>
    <row r="430" spans="1:24" hidden="1" x14ac:dyDescent="0.2">
      <c r="A430" s="13" t="s">
        <v>1730</v>
      </c>
      <c r="B430" s="13" t="s">
        <v>1731</v>
      </c>
      <c r="C430" s="13" t="s">
        <v>1257</v>
      </c>
      <c r="D430" s="13" t="s">
        <v>1860</v>
      </c>
      <c r="E430" s="13" t="s">
        <v>1861</v>
      </c>
      <c r="F430" s="14">
        <v>11794</v>
      </c>
      <c r="G430" s="13">
        <v>6214775</v>
      </c>
      <c r="H430" s="13" t="s">
        <v>1862</v>
      </c>
      <c r="I430" s="13">
        <v>624</v>
      </c>
      <c r="J430" s="13">
        <v>8</v>
      </c>
      <c r="K430" s="13">
        <v>1</v>
      </c>
      <c r="L430" s="13">
        <v>1</v>
      </c>
      <c r="M430" s="13">
        <v>1</v>
      </c>
      <c r="N430" s="13">
        <v>1</v>
      </c>
      <c r="O430" s="13" t="s">
        <v>28</v>
      </c>
      <c r="P430" s="13">
        <v>1</v>
      </c>
      <c r="R430" s="13">
        <v>1</v>
      </c>
      <c r="T430" s="13" t="s">
        <v>39</v>
      </c>
      <c r="U430" s="13" t="s">
        <v>28</v>
      </c>
      <c r="V430" s="13" t="s">
        <v>28</v>
      </c>
      <c r="W430" s="13" t="s">
        <v>1863</v>
      </c>
      <c r="X430" s="13" t="str">
        <f>_xlfn.XLOOKUP(Burndata[[#This Row],[STATE_FULL]],'[1]State Regions'!$A:$A,'[1]State Regions'!$B:$B)</f>
        <v>Northeast</v>
      </c>
    </row>
    <row r="431" spans="1:24" hidden="1" x14ac:dyDescent="0.2">
      <c r="A431" s="13" t="s">
        <v>1730</v>
      </c>
      <c r="B431" s="13" t="s">
        <v>1731</v>
      </c>
      <c r="C431" s="13" t="s">
        <v>1864</v>
      </c>
      <c r="D431" s="13" t="s">
        <v>1865</v>
      </c>
      <c r="E431" s="13" t="s">
        <v>1866</v>
      </c>
      <c r="F431" s="14">
        <v>10595</v>
      </c>
      <c r="G431" s="13">
        <v>6215150</v>
      </c>
      <c r="H431" s="13" t="s">
        <v>1867</v>
      </c>
      <c r="I431" s="13">
        <v>624</v>
      </c>
      <c r="J431" s="13">
        <v>10</v>
      </c>
      <c r="K431" s="13">
        <v>1</v>
      </c>
      <c r="L431" s="13">
        <v>1</v>
      </c>
      <c r="M431" s="13">
        <v>1</v>
      </c>
      <c r="N431" s="13">
        <v>1</v>
      </c>
      <c r="O431" s="13" t="s">
        <v>28</v>
      </c>
      <c r="P431" s="13">
        <v>1</v>
      </c>
      <c r="R431" s="13">
        <v>1</v>
      </c>
      <c r="T431" s="13" t="s">
        <v>39</v>
      </c>
      <c r="U431" s="13" t="s">
        <v>28</v>
      </c>
      <c r="V431" s="13" t="s">
        <v>28</v>
      </c>
      <c r="W431" s="13" t="s">
        <v>1868</v>
      </c>
      <c r="X431" s="13" t="str">
        <f>_xlfn.XLOOKUP(Burndata[[#This Row],[STATE_FULL]],'[1]State Regions'!$A:$A,'[1]State Regions'!$B:$B)</f>
        <v>Northeast</v>
      </c>
    </row>
    <row r="432" spans="1:24" hidden="1" x14ac:dyDescent="0.2">
      <c r="A432" s="13" t="s">
        <v>1869</v>
      </c>
      <c r="B432" s="13" t="s">
        <v>1870</v>
      </c>
      <c r="C432" s="13" t="s">
        <v>1871</v>
      </c>
      <c r="D432" s="13" t="s">
        <v>1872</v>
      </c>
      <c r="E432" s="13" t="s">
        <v>1873</v>
      </c>
      <c r="F432" s="14">
        <v>28801</v>
      </c>
      <c r="G432" s="13">
        <v>6360013</v>
      </c>
      <c r="H432" s="13" t="s">
        <v>1874</v>
      </c>
      <c r="I432" s="13">
        <v>770</v>
      </c>
      <c r="K432" s="13">
        <v>1</v>
      </c>
      <c r="O432" s="13" t="s">
        <v>39</v>
      </c>
      <c r="Q432" s="13">
        <v>1</v>
      </c>
      <c r="T432" s="13" t="s">
        <v>2798</v>
      </c>
      <c r="U432" s="13" t="s">
        <v>28</v>
      </c>
      <c r="W432" s="13" t="s">
        <v>1875</v>
      </c>
      <c r="X432" s="13" t="str">
        <f>_xlfn.XLOOKUP(Burndata[[#This Row],[STATE_FULL]],'[1]State Regions'!$A:$A,'[1]State Regions'!$B:$B)</f>
        <v>South</v>
      </c>
    </row>
    <row r="433" spans="1:24" hidden="1" x14ac:dyDescent="0.2">
      <c r="A433" s="13" t="s">
        <v>1869</v>
      </c>
      <c r="B433" s="13" t="s">
        <v>1870</v>
      </c>
      <c r="C433" s="13" t="s">
        <v>1876</v>
      </c>
      <c r="D433" s="13" t="s">
        <v>1877</v>
      </c>
      <c r="E433" s="13" t="s">
        <v>1876</v>
      </c>
      <c r="F433" s="14">
        <v>27710</v>
      </c>
      <c r="G433" s="13">
        <v>6360355</v>
      </c>
      <c r="H433" s="13" t="s">
        <v>1878</v>
      </c>
      <c r="I433" s="13">
        <v>957</v>
      </c>
      <c r="K433" s="13">
        <v>1</v>
      </c>
      <c r="O433" s="13" t="s">
        <v>28</v>
      </c>
      <c r="P433" s="13">
        <v>1</v>
      </c>
      <c r="T433" s="13" t="s">
        <v>2798</v>
      </c>
      <c r="U433" s="13" t="s">
        <v>28</v>
      </c>
      <c r="W433" s="13" t="s">
        <v>1879</v>
      </c>
      <c r="X433" s="13" t="str">
        <f>_xlfn.XLOOKUP(Burndata[[#This Row],[STATE_FULL]],'[1]State Regions'!$A:$A,'[1]State Regions'!$B:$B)</f>
        <v>South</v>
      </c>
    </row>
    <row r="434" spans="1:24" hidden="1" x14ac:dyDescent="0.2">
      <c r="A434" s="13" t="s">
        <v>1869</v>
      </c>
      <c r="B434" s="13" t="s">
        <v>1870</v>
      </c>
      <c r="C434" s="13" t="s">
        <v>1880</v>
      </c>
      <c r="D434" s="13" t="s">
        <v>1881</v>
      </c>
      <c r="E434" s="13" t="s">
        <v>1882</v>
      </c>
      <c r="F434" s="14">
        <v>27157</v>
      </c>
      <c r="G434" s="13">
        <v>6361700</v>
      </c>
      <c r="H434" s="13" t="s">
        <v>1883</v>
      </c>
      <c r="I434" s="13">
        <v>885</v>
      </c>
      <c r="J434" s="13">
        <v>24</v>
      </c>
      <c r="K434" s="13">
        <v>1</v>
      </c>
      <c r="L434" s="13">
        <v>1</v>
      </c>
      <c r="M434" s="13">
        <v>1</v>
      </c>
      <c r="N434" s="13">
        <v>1</v>
      </c>
      <c r="O434" s="13" t="s">
        <v>28</v>
      </c>
      <c r="P434" s="13">
        <v>1</v>
      </c>
      <c r="R434" s="13">
        <v>1</v>
      </c>
      <c r="T434" s="13" t="s">
        <v>28</v>
      </c>
      <c r="U434" s="13" t="s">
        <v>28</v>
      </c>
      <c r="V434" s="13" t="s">
        <v>39</v>
      </c>
      <c r="W434" s="13" t="s">
        <v>1884</v>
      </c>
      <c r="X434" s="13" t="str">
        <f>_xlfn.XLOOKUP(Burndata[[#This Row],[STATE_FULL]],'[1]State Regions'!$A:$A,'[1]State Regions'!$B:$B)</f>
        <v>South</v>
      </c>
    </row>
    <row r="435" spans="1:24" hidden="1" x14ac:dyDescent="0.2">
      <c r="A435" s="13" t="s">
        <v>1869</v>
      </c>
      <c r="B435" s="13" t="s">
        <v>1870</v>
      </c>
      <c r="C435" s="13" t="s">
        <v>1885</v>
      </c>
      <c r="D435" s="13" t="s">
        <v>1886</v>
      </c>
      <c r="E435" s="13" t="s">
        <v>1887</v>
      </c>
      <c r="F435" s="14">
        <v>27401</v>
      </c>
      <c r="G435" s="13">
        <v>6360002</v>
      </c>
      <c r="H435" s="13" t="s">
        <v>1888</v>
      </c>
      <c r="I435" s="13">
        <v>628</v>
      </c>
      <c r="K435" s="13">
        <v>1</v>
      </c>
      <c r="O435" s="13" t="s">
        <v>28</v>
      </c>
      <c r="Q435" s="13">
        <v>1</v>
      </c>
      <c r="T435" s="13" t="s">
        <v>2798</v>
      </c>
      <c r="U435" s="13" t="s">
        <v>28</v>
      </c>
      <c r="W435" s="13" t="s">
        <v>1889</v>
      </c>
      <c r="X435" s="13" t="str">
        <f>_xlfn.XLOOKUP(Burndata[[#This Row],[STATE_FULL]],'[1]State Regions'!$A:$A,'[1]State Regions'!$B:$B)</f>
        <v>South</v>
      </c>
    </row>
    <row r="436" spans="1:24" hidden="1" x14ac:dyDescent="0.2">
      <c r="A436" s="13" t="s">
        <v>1869</v>
      </c>
      <c r="B436" s="13" t="s">
        <v>1870</v>
      </c>
      <c r="C436" s="13" t="s">
        <v>1890</v>
      </c>
      <c r="D436" s="13" t="s">
        <v>1891</v>
      </c>
      <c r="E436" s="13" t="s">
        <v>1892</v>
      </c>
      <c r="F436" s="14">
        <v>28203</v>
      </c>
      <c r="G436" s="13">
        <v>6360280</v>
      </c>
      <c r="H436" s="13" t="s">
        <v>1893</v>
      </c>
      <c r="I436" s="13">
        <v>874</v>
      </c>
      <c r="K436" s="13">
        <v>1</v>
      </c>
      <c r="L436" s="13">
        <v>1</v>
      </c>
      <c r="O436" s="13" t="s">
        <v>28</v>
      </c>
      <c r="P436" s="13">
        <v>1</v>
      </c>
      <c r="R436" s="13">
        <v>1</v>
      </c>
      <c r="T436" s="13" t="s">
        <v>2798</v>
      </c>
      <c r="U436" s="13" t="s">
        <v>28</v>
      </c>
      <c r="W436" s="13" t="s">
        <v>1894</v>
      </c>
      <c r="X436" s="13" t="str">
        <f>_xlfn.XLOOKUP(Burndata[[#This Row],[STATE_FULL]],'[1]State Regions'!$A:$A,'[1]State Regions'!$B:$B)</f>
        <v>South</v>
      </c>
    </row>
    <row r="437" spans="1:24" hidden="1" x14ac:dyDescent="0.2">
      <c r="A437" s="13" t="s">
        <v>1869</v>
      </c>
      <c r="B437" s="13" t="s">
        <v>1870</v>
      </c>
      <c r="C437" s="13" t="s">
        <v>1895</v>
      </c>
      <c r="D437" s="13" t="s">
        <v>1896</v>
      </c>
      <c r="E437" s="13" t="s">
        <v>545</v>
      </c>
      <c r="F437" s="14">
        <v>28401</v>
      </c>
      <c r="G437" s="13">
        <v>6360019</v>
      </c>
      <c r="H437" s="13" t="s">
        <v>1897</v>
      </c>
      <c r="I437" s="13">
        <v>800</v>
      </c>
      <c r="K437" s="13">
        <v>1</v>
      </c>
      <c r="O437" s="13" t="s">
        <v>28</v>
      </c>
      <c r="Q437" s="13">
        <v>1</v>
      </c>
      <c r="T437" s="13" t="s">
        <v>2798</v>
      </c>
      <c r="U437" s="13" t="s">
        <v>28</v>
      </c>
      <c r="W437" s="13" t="s">
        <v>1898</v>
      </c>
      <c r="X437" s="13" t="str">
        <f>_xlfn.XLOOKUP(Burndata[[#This Row],[STATE_FULL]],'[1]State Regions'!$A:$A,'[1]State Regions'!$B:$B)</f>
        <v>South</v>
      </c>
    </row>
    <row r="438" spans="1:24" hidden="1" x14ac:dyDescent="0.2">
      <c r="A438" s="13" t="s">
        <v>1869</v>
      </c>
      <c r="B438" s="13" t="s">
        <v>1870</v>
      </c>
      <c r="C438" s="13" t="s">
        <v>252</v>
      </c>
      <c r="D438" s="13" t="s">
        <v>1899</v>
      </c>
      <c r="E438" s="13" t="s">
        <v>1900</v>
      </c>
      <c r="F438" s="14">
        <v>27514</v>
      </c>
      <c r="G438" s="13">
        <v>6360260</v>
      </c>
      <c r="H438" s="13" t="s">
        <v>1901</v>
      </c>
      <c r="I438" s="13">
        <v>905</v>
      </c>
      <c r="J438" s="13">
        <v>36</v>
      </c>
      <c r="K438" s="13">
        <v>1</v>
      </c>
      <c r="L438" s="13">
        <v>1</v>
      </c>
      <c r="M438" s="13">
        <v>1</v>
      </c>
      <c r="N438" s="13">
        <v>1</v>
      </c>
      <c r="O438" s="13" t="s">
        <v>28</v>
      </c>
      <c r="P438" s="13">
        <v>1</v>
      </c>
      <c r="R438" s="13">
        <v>1</v>
      </c>
      <c r="T438" s="13" t="s">
        <v>28</v>
      </c>
      <c r="U438" s="13" t="s">
        <v>28</v>
      </c>
      <c r="V438" s="13" t="s">
        <v>39</v>
      </c>
      <c r="W438" s="13" t="s">
        <v>1902</v>
      </c>
      <c r="X438" s="13" t="str">
        <f>_xlfn.XLOOKUP(Burndata[[#This Row],[STATE_FULL]],'[1]State Regions'!$A:$A,'[1]State Regions'!$B:$B)</f>
        <v>South</v>
      </c>
    </row>
    <row r="439" spans="1:24" hidden="1" x14ac:dyDescent="0.2">
      <c r="A439" s="13" t="s">
        <v>1869</v>
      </c>
      <c r="B439" s="13" t="s">
        <v>1870</v>
      </c>
      <c r="C439" s="13" t="s">
        <v>1903</v>
      </c>
      <c r="D439" s="13" t="s">
        <v>1904</v>
      </c>
      <c r="E439" s="13" t="s">
        <v>1905</v>
      </c>
      <c r="F439" s="14">
        <v>27835</v>
      </c>
      <c r="G439" s="13">
        <v>6360690</v>
      </c>
      <c r="H439" s="13" t="s">
        <v>1906</v>
      </c>
      <c r="I439" s="13">
        <v>974</v>
      </c>
      <c r="K439" s="13">
        <v>1</v>
      </c>
      <c r="L439" s="13">
        <v>1</v>
      </c>
      <c r="O439" s="13" t="s">
        <v>28</v>
      </c>
      <c r="P439" s="13">
        <v>1</v>
      </c>
      <c r="S439" s="13">
        <v>1</v>
      </c>
      <c r="T439" s="13" t="s">
        <v>2798</v>
      </c>
      <c r="U439" s="13" t="s">
        <v>28</v>
      </c>
      <c r="W439" s="13" t="s">
        <v>1907</v>
      </c>
      <c r="X439" s="13" t="str">
        <f>_xlfn.XLOOKUP(Burndata[[#This Row],[STATE_FULL]],'[1]State Regions'!$A:$A,'[1]State Regions'!$B:$B)</f>
        <v>South</v>
      </c>
    </row>
    <row r="440" spans="1:24" hidden="1" x14ac:dyDescent="0.2">
      <c r="A440" s="13" t="s">
        <v>1869</v>
      </c>
      <c r="B440" s="13" t="s">
        <v>1870</v>
      </c>
      <c r="C440" s="13" t="s">
        <v>1908</v>
      </c>
      <c r="D440" s="13" t="s">
        <v>1909</v>
      </c>
      <c r="E440" s="13" t="s">
        <v>1910</v>
      </c>
      <c r="F440" s="14">
        <v>27610</v>
      </c>
      <c r="G440" s="13">
        <v>6360001</v>
      </c>
      <c r="H440" s="13" t="s">
        <v>1911</v>
      </c>
      <c r="I440" s="13">
        <v>567</v>
      </c>
      <c r="K440" s="13">
        <v>1</v>
      </c>
      <c r="O440" s="13" t="s">
        <v>28</v>
      </c>
      <c r="P440" s="13">
        <v>1</v>
      </c>
      <c r="T440" s="13" t="s">
        <v>2798</v>
      </c>
      <c r="U440" s="13" t="s">
        <v>28</v>
      </c>
      <c r="W440" s="13" t="s">
        <v>1912</v>
      </c>
      <c r="X440" s="13" t="str">
        <f>_xlfn.XLOOKUP(Burndata[[#This Row],[STATE_FULL]],'[1]State Regions'!$A:$A,'[1]State Regions'!$B:$B)</f>
        <v>South</v>
      </c>
    </row>
    <row r="441" spans="1:24" hidden="1" x14ac:dyDescent="0.2">
      <c r="A441" s="13" t="s">
        <v>1913</v>
      </c>
      <c r="B441" s="13" t="s">
        <v>1914</v>
      </c>
      <c r="C441" s="13" t="s">
        <v>1915</v>
      </c>
      <c r="D441" s="13" t="s">
        <v>1916</v>
      </c>
      <c r="E441" s="13" t="s">
        <v>1917</v>
      </c>
      <c r="F441" s="14">
        <v>58501</v>
      </c>
      <c r="G441" s="13">
        <v>6640040</v>
      </c>
      <c r="H441" s="13" t="s">
        <v>1918</v>
      </c>
      <c r="I441" s="13">
        <v>286</v>
      </c>
      <c r="K441" s="13">
        <v>1</v>
      </c>
      <c r="O441" s="13" t="s">
        <v>28</v>
      </c>
      <c r="Q441" s="13">
        <v>1</v>
      </c>
      <c r="T441" s="13" t="s">
        <v>39</v>
      </c>
      <c r="U441" s="13" t="s">
        <v>28</v>
      </c>
      <c r="W441" s="13" t="s">
        <v>1919</v>
      </c>
      <c r="X441" s="13" t="str">
        <f>_xlfn.XLOOKUP(Burndata[[#This Row],[STATE_FULL]],'[1]State Regions'!$A:$A,'[1]State Regions'!$B:$B)</f>
        <v>Midwest</v>
      </c>
    </row>
    <row r="442" spans="1:24" hidden="1" x14ac:dyDescent="0.2">
      <c r="A442" s="13" t="s">
        <v>1913</v>
      </c>
      <c r="B442" s="13" t="s">
        <v>1914</v>
      </c>
      <c r="C442" s="13" t="s">
        <v>1915</v>
      </c>
      <c r="D442" s="13" t="s">
        <v>1920</v>
      </c>
      <c r="E442" s="13" t="s">
        <v>1917</v>
      </c>
      <c r="F442" s="14">
        <v>58501</v>
      </c>
      <c r="G442" s="13">
        <v>6640020</v>
      </c>
      <c r="H442" s="13" t="s">
        <v>1921</v>
      </c>
      <c r="I442" s="13">
        <v>242</v>
      </c>
      <c r="K442" s="13">
        <v>1</v>
      </c>
      <c r="O442" s="13" t="s">
        <v>28</v>
      </c>
      <c r="Q442" s="13">
        <v>1</v>
      </c>
      <c r="T442" s="13" t="s">
        <v>39</v>
      </c>
      <c r="U442" s="13" t="s">
        <v>28</v>
      </c>
      <c r="W442" s="13" t="s">
        <v>1922</v>
      </c>
      <c r="X442" s="13" t="str">
        <f>_xlfn.XLOOKUP(Burndata[[#This Row],[STATE_FULL]],'[1]State Regions'!$A:$A,'[1]State Regions'!$B:$B)</f>
        <v>Midwest</v>
      </c>
    </row>
    <row r="443" spans="1:24" hidden="1" x14ac:dyDescent="0.2">
      <c r="A443" s="13" t="s">
        <v>1913</v>
      </c>
      <c r="B443" s="13" t="s">
        <v>1914</v>
      </c>
      <c r="C443" s="13" t="s">
        <v>1923</v>
      </c>
      <c r="D443" s="13" t="s">
        <v>1924</v>
      </c>
      <c r="E443" s="13" t="s">
        <v>1925</v>
      </c>
      <c r="F443" s="14">
        <v>58103</v>
      </c>
      <c r="G443" s="13">
        <v>6640003</v>
      </c>
      <c r="H443" s="13" t="s">
        <v>1926</v>
      </c>
      <c r="I443" s="13">
        <v>133</v>
      </c>
      <c r="K443" s="13">
        <v>1</v>
      </c>
      <c r="O443" s="13" t="s">
        <v>28</v>
      </c>
      <c r="Q443" s="13">
        <v>1</v>
      </c>
      <c r="T443" s="13" t="s">
        <v>39</v>
      </c>
      <c r="U443" s="13" t="s">
        <v>28</v>
      </c>
      <c r="W443" s="13" t="s">
        <v>1927</v>
      </c>
      <c r="X443" s="13" t="str">
        <f>_xlfn.XLOOKUP(Burndata[[#This Row],[STATE_FULL]],'[1]State Regions'!$A:$A,'[1]State Regions'!$B:$B)</f>
        <v>Midwest</v>
      </c>
    </row>
    <row r="444" spans="1:24" hidden="1" x14ac:dyDescent="0.2">
      <c r="A444" s="13" t="s">
        <v>1913</v>
      </c>
      <c r="B444" s="13" t="s">
        <v>1914</v>
      </c>
      <c r="C444" s="13" t="s">
        <v>1923</v>
      </c>
      <c r="D444" s="13" t="s">
        <v>1928</v>
      </c>
      <c r="E444" s="13" t="s">
        <v>1925</v>
      </c>
      <c r="F444" s="14">
        <v>58104</v>
      </c>
      <c r="G444" s="13">
        <v>6640180</v>
      </c>
      <c r="H444" s="13" t="s">
        <v>1929</v>
      </c>
      <c r="I444" s="13">
        <v>284</v>
      </c>
      <c r="K444" s="13">
        <v>1</v>
      </c>
      <c r="L444" s="13">
        <v>1</v>
      </c>
      <c r="O444" s="13" t="s">
        <v>28</v>
      </c>
      <c r="P444" s="13">
        <v>1</v>
      </c>
      <c r="S444" s="13">
        <v>1</v>
      </c>
      <c r="T444" s="13" t="s">
        <v>39</v>
      </c>
      <c r="U444" s="13" t="s">
        <v>28</v>
      </c>
      <c r="W444" s="13" t="s">
        <v>1930</v>
      </c>
      <c r="X444" s="13" t="str">
        <f>_xlfn.XLOOKUP(Burndata[[#This Row],[STATE_FULL]],'[1]State Regions'!$A:$A,'[1]State Regions'!$B:$B)</f>
        <v>Midwest</v>
      </c>
    </row>
    <row r="445" spans="1:24" hidden="1" x14ac:dyDescent="0.2">
      <c r="A445" s="13" t="s">
        <v>1913</v>
      </c>
      <c r="B445" s="13" t="s">
        <v>1914</v>
      </c>
      <c r="C445" s="13" t="s">
        <v>1931</v>
      </c>
      <c r="D445" s="13" t="s">
        <v>1932</v>
      </c>
      <c r="E445" s="13" t="s">
        <v>1931</v>
      </c>
      <c r="F445" s="14">
        <v>58201</v>
      </c>
      <c r="G445" s="13">
        <v>6640001</v>
      </c>
      <c r="H445" s="13" t="s">
        <v>1933</v>
      </c>
      <c r="I445" s="13">
        <v>257</v>
      </c>
      <c r="K445" s="13">
        <v>1</v>
      </c>
      <c r="O445" s="13" t="s">
        <v>28</v>
      </c>
      <c r="Q445" s="13">
        <v>1</v>
      </c>
      <c r="T445" s="13" t="s">
        <v>39</v>
      </c>
      <c r="U445" s="13" t="s">
        <v>28</v>
      </c>
      <c r="W445" s="13" t="s">
        <v>1934</v>
      </c>
      <c r="X445" s="13" t="str">
        <f>_xlfn.XLOOKUP(Burndata[[#This Row],[STATE_FULL]],'[1]State Regions'!$A:$A,'[1]State Regions'!$B:$B)</f>
        <v>Midwest</v>
      </c>
    </row>
    <row r="446" spans="1:24" hidden="1" x14ac:dyDescent="0.2">
      <c r="A446" s="13" t="s">
        <v>1913</v>
      </c>
      <c r="B446" s="13" t="s">
        <v>1914</v>
      </c>
      <c r="C446" s="13" t="s">
        <v>1935</v>
      </c>
      <c r="D446" s="13" t="s">
        <v>1936</v>
      </c>
      <c r="E446" s="13" t="s">
        <v>1937</v>
      </c>
      <c r="F446" s="14">
        <v>58701</v>
      </c>
      <c r="G446" s="13">
        <v>6640004</v>
      </c>
      <c r="H446" s="13" t="s">
        <v>1938</v>
      </c>
      <c r="I446" s="13">
        <v>251</v>
      </c>
      <c r="K446" s="13">
        <v>1</v>
      </c>
      <c r="O446" s="13" t="s">
        <v>28</v>
      </c>
      <c r="Q446" s="13">
        <v>1</v>
      </c>
      <c r="T446" s="13" t="s">
        <v>39</v>
      </c>
      <c r="U446" s="13" t="s">
        <v>28</v>
      </c>
      <c r="W446" s="13" t="s">
        <v>1939</v>
      </c>
      <c r="X446" s="13" t="str">
        <f>_xlfn.XLOOKUP(Burndata[[#This Row],[STATE_FULL]],'[1]State Regions'!$A:$A,'[1]State Regions'!$B:$B)</f>
        <v>Midwest</v>
      </c>
    </row>
    <row r="447" spans="1:24" hidden="1" x14ac:dyDescent="0.2">
      <c r="A447" s="13" t="s">
        <v>1940</v>
      </c>
      <c r="B447" s="13" t="s">
        <v>1941</v>
      </c>
      <c r="C447" s="13" t="s">
        <v>1054</v>
      </c>
      <c r="D447" s="13" t="s">
        <v>1942</v>
      </c>
      <c r="E447" s="13" t="s">
        <v>1943</v>
      </c>
      <c r="F447" s="14">
        <v>45804</v>
      </c>
      <c r="G447" s="13">
        <v>6411540</v>
      </c>
      <c r="H447" s="13" t="s">
        <v>1944</v>
      </c>
      <c r="I447" s="13">
        <v>329</v>
      </c>
      <c r="K447" s="13">
        <v>1</v>
      </c>
      <c r="O447" s="13" t="s">
        <v>28</v>
      </c>
      <c r="Q447" s="13">
        <v>1</v>
      </c>
      <c r="T447" s="13" t="s">
        <v>2798</v>
      </c>
      <c r="U447" s="13" t="s">
        <v>28</v>
      </c>
      <c r="W447" s="13" t="s">
        <v>1945</v>
      </c>
      <c r="X447" s="13" t="str">
        <f>_xlfn.XLOOKUP(Burndata[[#This Row],[STATE_FULL]],'[1]State Regions'!$A:$A,'[1]State Regions'!$B:$B)</f>
        <v>Midwest</v>
      </c>
    </row>
    <row r="448" spans="1:24" hidden="1" x14ac:dyDescent="0.2">
      <c r="A448" s="13" t="s">
        <v>1940</v>
      </c>
      <c r="B448" s="13" t="s">
        <v>1941</v>
      </c>
      <c r="C448" s="13" t="s">
        <v>1054</v>
      </c>
      <c r="D448" s="13" t="s">
        <v>1946</v>
      </c>
      <c r="E448" s="13" t="s">
        <v>1943</v>
      </c>
      <c r="F448" s="14">
        <v>45801</v>
      </c>
      <c r="G448" s="13">
        <v>6411560</v>
      </c>
      <c r="H448" s="13" t="s">
        <v>1947</v>
      </c>
      <c r="I448" s="13">
        <v>425</v>
      </c>
      <c r="K448" s="13">
        <v>1</v>
      </c>
      <c r="O448" s="13" t="s">
        <v>28</v>
      </c>
      <c r="Q448" s="13">
        <v>1</v>
      </c>
      <c r="T448" s="13" t="s">
        <v>2798</v>
      </c>
      <c r="U448" s="13" t="s">
        <v>28</v>
      </c>
      <c r="W448" s="13" t="s">
        <v>1948</v>
      </c>
      <c r="X448" s="13" t="str">
        <f>_xlfn.XLOOKUP(Burndata[[#This Row],[STATE_FULL]],'[1]State Regions'!$A:$A,'[1]State Regions'!$B:$B)</f>
        <v>Midwest</v>
      </c>
    </row>
    <row r="449" spans="1:24" hidden="1" x14ac:dyDescent="0.2">
      <c r="A449" s="13" t="s">
        <v>1940</v>
      </c>
      <c r="B449" s="13" t="s">
        <v>1941</v>
      </c>
      <c r="C449" s="13" t="s">
        <v>1949</v>
      </c>
      <c r="D449" s="13" t="s">
        <v>1950</v>
      </c>
      <c r="E449" s="13" t="s">
        <v>1951</v>
      </c>
      <c r="F449" s="14">
        <v>44124</v>
      </c>
      <c r="G449" s="13">
        <v>6410945</v>
      </c>
      <c r="H449" s="13" t="s">
        <v>1952</v>
      </c>
      <c r="I449" s="13">
        <v>500</v>
      </c>
      <c r="K449" s="13">
        <v>1</v>
      </c>
      <c r="O449" s="13" t="s">
        <v>28</v>
      </c>
      <c r="Q449" s="13">
        <v>1</v>
      </c>
      <c r="T449" s="13" t="s">
        <v>2798</v>
      </c>
      <c r="U449" s="13" t="s">
        <v>28</v>
      </c>
      <c r="W449" s="13" t="s">
        <v>1953</v>
      </c>
      <c r="X449" s="13" t="str">
        <f>_xlfn.XLOOKUP(Burndata[[#This Row],[STATE_FULL]],'[1]State Regions'!$A:$A,'[1]State Regions'!$B:$B)</f>
        <v>Midwest</v>
      </c>
    </row>
    <row r="450" spans="1:24" hidden="1" x14ac:dyDescent="0.2">
      <c r="A450" s="13" t="s">
        <v>1940</v>
      </c>
      <c r="B450" s="13" t="s">
        <v>1941</v>
      </c>
      <c r="C450" s="13" t="s">
        <v>1949</v>
      </c>
      <c r="D450" s="13" t="s">
        <v>1954</v>
      </c>
      <c r="E450" s="13" t="s">
        <v>1955</v>
      </c>
      <c r="F450" s="14">
        <v>44111</v>
      </c>
      <c r="G450" s="13">
        <v>6410710</v>
      </c>
      <c r="H450" s="13" t="s">
        <v>1956</v>
      </c>
      <c r="I450" s="13">
        <v>488</v>
      </c>
      <c r="K450" s="13">
        <v>1</v>
      </c>
      <c r="O450" s="13" t="s">
        <v>28</v>
      </c>
      <c r="Q450" s="13">
        <v>1</v>
      </c>
      <c r="T450" s="13" t="s">
        <v>2798</v>
      </c>
      <c r="U450" s="13" t="s">
        <v>28</v>
      </c>
      <c r="W450" s="13" t="s">
        <v>1957</v>
      </c>
      <c r="X450" s="13" t="str">
        <f>_xlfn.XLOOKUP(Burndata[[#This Row],[STATE_FULL]],'[1]State Regions'!$A:$A,'[1]State Regions'!$B:$B)</f>
        <v>Midwest</v>
      </c>
    </row>
    <row r="451" spans="1:24" hidden="1" x14ac:dyDescent="0.2">
      <c r="A451" s="13" t="s">
        <v>1940</v>
      </c>
      <c r="B451" s="13" t="s">
        <v>1941</v>
      </c>
      <c r="C451" s="13" t="s">
        <v>1949</v>
      </c>
      <c r="D451" s="13" t="s">
        <v>1958</v>
      </c>
      <c r="E451" s="13" t="s">
        <v>1955</v>
      </c>
      <c r="F451" s="14">
        <v>44109</v>
      </c>
      <c r="G451" s="13">
        <v>6410655</v>
      </c>
      <c r="H451" s="13" t="s">
        <v>1959</v>
      </c>
      <c r="I451" s="13">
        <v>626</v>
      </c>
      <c r="J451" s="13">
        <v>14</v>
      </c>
      <c r="K451" s="13">
        <v>1</v>
      </c>
      <c r="L451" s="13">
        <v>1</v>
      </c>
      <c r="M451" s="13">
        <v>1</v>
      </c>
      <c r="N451" s="13">
        <v>1</v>
      </c>
      <c r="O451" s="13" t="s">
        <v>28</v>
      </c>
      <c r="P451" s="13">
        <v>1</v>
      </c>
      <c r="S451" s="13">
        <v>1</v>
      </c>
      <c r="T451" s="13" t="s">
        <v>28</v>
      </c>
      <c r="U451" s="13" t="s">
        <v>28</v>
      </c>
      <c r="V451" s="13" t="s">
        <v>28</v>
      </c>
      <c r="W451" s="13" t="s">
        <v>1960</v>
      </c>
      <c r="X451" s="13" t="str">
        <f>_xlfn.XLOOKUP(Burndata[[#This Row],[STATE_FULL]],'[1]State Regions'!$A:$A,'[1]State Regions'!$B:$B)</f>
        <v>Midwest</v>
      </c>
    </row>
    <row r="452" spans="1:24" hidden="1" x14ac:dyDescent="0.2">
      <c r="A452" s="13" t="s">
        <v>1940</v>
      </c>
      <c r="B452" s="13" t="s">
        <v>1941</v>
      </c>
      <c r="C452" s="13" t="s">
        <v>1949</v>
      </c>
      <c r="D452" s="13" t="s">
        <v>1961</v>
      </c>
      <c r="E452" s="13" t="s">
        <v>1955</v>
      </c>
      <c r="F452" s="14">
        <v>44106</v>
      </c>
      <c r="G452" s="13">
        <v>6410922</v>
      </c>
      <c r="H452" s="13" t="s">
        <v>1962</v>
      </c>
      <c r="I452" s="13">
        <v>244</v>
      </c>
      <c r="L452" s="13">
        <v>1</v>
      </c>
      <c r="O452" s="13" t="s">
        <v>28</v>
      </c>
      <c r="R452" s="13">
        <v>1</v>
      </c>
      <c r="T452" s="13" t="s">
        <v>2798</v>
      </c>
      <c r="U452" s="13" t="s">
        <v>28</v>
      </c>
      <c r="W452" s="13" t="s">
        <v>1963</v>
      </c>
      <c r="X452" s="13" t="str">
        <f>_xlfn.XLOOKUP(Burndata[[#This Row],[STATE_FULL]],'[1]State Regions'!$A:$A,'[1]State Regions'!$B:$B)</f>
        <v>Midwest</v>
      </c>
    </row>
    <row r="453" spans="1:24" hidden="1" x14ac:dyDescent="0.2">
      <c r="A453" s="13" t="s">
        <v>1940</v>
      </c>
      <c r="B453" s="13" t="s">
        <v>1941</v>
      </c>
      <c r="C453" s="13" t="s">
        <v>1949</v>
      </c>
      <c r="D453" s="13" t="s">
        <v>1964</v>
      </c>
      <c r="E453" s="13" t="s">
        <v>1955</v>
      </c>
      <c r="F453" s="14">
        <v>44106</v>
      </c>
      <c r="G453" s="13">
        <v>6410920</v>
      </c>
      <c r="H453" s="13" t="s">
        <v>1965</v>
      </c>
      <c r="I453" s="13">
        <v>1032</v>
      </c>
      <c r="K453" s="13">
        <v>1</v>
      </c>
      <c r="O453" s="13" t="s">
        <v>28</v>
      </c>
      <c r="P453" s="13">
        <v>1</v>
      </c>
      <c r="T453" s="13" t="s">
        <v>2798</v>
      </c>
      <c r="U453" s="13" t="s">
        <v>28</v>
      </c>
      <c r="W453" s="13" t="s">
        <v>1966</v>
      </c>
      <c r="X453" s="13" t="str">
        <f>_xlfn.XLOOKUP(Burndata[[#This Row],[STATE_FULL]],'[1]State Regions'!$A:$A,'[1]State Regions'!$B:$B)</f>
        <v>Midwest</v>
      </c>
    </row>
    <row r="454" spans="1:24" hidden="1" x14ac:dyDescent="0.2">
      <c r="A454" s="13" t="s">
        <v>1940</v>
      </c>
      <c r="B454" s="13" t="s">
        <v>1941</v>
      </c>
      <c r="C454" s="13" t="s">
        <v>1967</v>
      </c>
      <c r="D454" s="13" t="s">
        <v>1968</v>
      </c>
      <c r="E454" s="13" t="s">
        <v>760</v>
      </c>
      <c r="F454" s="14">
        <v>43215</v>
      </c>
      <c r="G454" s="13">
        <v>6411010</v>
      </c>
      <c r="H454" s="13" t="s">
        <v>1969</v>
      </c>
      <c r="I454" s="13">
        <v>434</v>
      </c>
      <c r="K454" s="13">
        <v>1</v>
      </c>
      <c r="O454" s="13" t="s">
        <v>28</v>
      </c>
      <c r="P454" s="13">
        <v>1</v>
      </c>
      <c r="T454" s="13" t="s">
        <v>2798</v>
      </c>
      <c r="U454" s="13" t="s">
        <v>28</v>
      </c>
      <c r="W454" s="13" t="s">
        <v>1970</v>
      </c>
      <c r="X454" s="13" t="str">
        <f>_xlfn.XLOOKUP(Burndata[[#This Row],[STATE_FULL]],'[1]State Regions'!$A:$A,'[1]State Regions'!$B:$B)</f>
        <v>Midwest</v>
      </c>
    </row>
    <row r="455" spans="1:24" hidden="1" x14ac:dyDescent="0.2">
      <c r="A455" s="13" t="s">
        <v>1940</v>
      </c>
      <c r="B455" s="13" t="s">
        <v>1941</v>
      </c>
      <c r="C455" s="13" t="s">
        <v>1967</v>
      </c>
      <c r="D455" s="13" t="s">
        <v>1971</v>
      </c>
      <c r="E455" s="13" t="s">
        <v>760</v>
      </c>
      <c r="F455" s="14">
        <v>43205</v>
      </c>
      <c r="G455" s="13">
        <v>6410950</v>
      </c>
      <c r="H455" s="13" t="s">
        <v>1972</v>
      </c>
      <c r="I455" s="13">
        <v>527</v>
      </c>
      <c r="J455" s="13">
        <v>15</v>
      </c>
      <c r="L455" s="13">
        <v>1</v>
      </c>
      <c r="N455" s="13">
        <v>1</v>
      </c>
      <c r="O455" s="13" t="s">
        <v>28</v>
      </c>
      <c r="R455" s="13">
        <v>1</v>
      </c>
      <c r="T455" s="13" t="s">
        <v>28</v>
      </c>
      <c r="U455" s="13" t="s">
        <v>28</v>
      </c>
      <c r="V455" s="13" t="s">
        <v>28</v>
      </c>
      <c r="W455" s="13" t="s">
        <v>1973</v>
      </c>
      <c r="X455" s="13" t="str">
        <f>_xlfn.XLOOKUP(Burndata[[#This Row],[STATE_FULL]],'[1]State Regions'!$A:$A,'[1]State Regions'!$B:$B)</f>
        <v>Midwest</v>
      </c>
    </row>
    <row r="456" spans="1:24" hidden="1" x14ac:dyDescent="0.2">
      <c r="A456" s="13" t="s">
        <v>1940</v>
      </c>
      <c r="B456" s="13" t="s">
        <v>1941</v>
      </c>
      <c r="C456" s="13" t="s">
        <v>1967</v>
      </c>
      <c r="D456" s="13" t="s">
        <v>1974</v>
      </c>
      <c r="E456" s="13" t="s">
        <v>760</v>
      </c>
      <c r="F456" s="14">
        <v>43210</v>
      </c>
      <c r="G456" s="13">
        <v>6411100</v>
      </c>
      <c r="H456" s="13" t="s">
        <v>1975</v>
      </c>
      <c r="I456" s="13">
        <v>900</v>
      </c>
      <c r="J456" s="13">
        <v>18</v>
      </c>
      <c r="K456" s="13">
        <v>1</v>
      </c>
      <c r="M456" s="13">
        <v>1</v>
      </c>
      <c r="O456" s="13" t="s">
        <v>28</v>
      </c>
      <c r="P456" s="13">
        <v>1</v>
      </c>
      <c r="T456" s="13" t="s">
        <v>28</v>
      </c>
      <c r="U456" s="13" t="s">
        <v>28</v>
      </c>
      <c r="V456" s="13" t="s">
        <v>28</v>
      </c>
      <c r="W456" s="13" t="s">
        <v>1976</v>
      </c>
      <c r="X456" s="13" t="str">
        <f>_xlfn.XLOOKUP(Burndata[[#This Row],[STATE_FULL]],'[1]State Regions'!$A:$A,'[1]State Regions'!$B:$B)</f>
        <v>Midwest</v>
      </c>
    </row>
    <row r="457" spans="1:24" hidden="1" x14ac:dyDescent="0.2">
      <c r="A457" s="13" t="s">
        <v>1940</v>
      </c>
      <c r="B457" s="13" t="s">
        <v>1941</v>
      </c>
      <c r="C457" s="13" t="s">
        <v>1967</v>
      </c>
      <c r="D457" s="13" t="s">
        <v>1977</v>
      </c>
      <c r="E457" s="13" t="s">
        <v>760</v>
      </c>
      <c r="F457" s="14">
        <v>43213</v>
      </c>
      <c r="G457" s="13">
        <v>6418083</v>
      </c>
      <c r="H457" s="13" t="s">
        <v>1978</v>
      </c>
      <c r="I457" s="13">
        <v>233</v>
      </c>
      <c r="K457" s="13">
        <v>1</v>
      </c>
      <c r="O457" s="13" t="s">
        <v>28</v>
      </c>
      <c r="Q457" s="13">
        <v>1</v>
      </c>
      <c r="T457" s="13" t="s">
        <v>2798</v>
      </c>
      <c r="U457" s="13" t="s">
        <v>28</v>
      </c>
      <c r="W457" s="13" t="s">
        <v>1979</v>
      </c>
      <c r="X457" s="13" t="str">
        <f>_xlfn.XLOOKUP(Burndata[[#This Row],[STATE_FULL]],'[1]State Regions'!$A:$A,'[1]State Regions'!$B:$B)</f>
        <v>Midwest</v>
      </c>
    </row>
    <row r="458" spans="1:24" hidden="1" x14ac:dyDescent="0.2">
      <c r="A458" s="13" t="s">
        <v>1940</v>
      </c>
      <c r="B458" s="13" t="s">
        <v>1941</v>
      </c>
      <c r="C458" s="13" t="s">
        <v>1967</v>
      </c>
      <c r="D458" s="13" t="s">
        <v>1980</v>
      </c>
      <c r="E458" s="13" t="s">
        <v>760</v>
      </c>
      <c r="F458" s="14">
        <v>43214</v>
      </c>
      <c r="G458" s="13">
        <v>6411110</v>
      </c>
      <c r="H458" s="13" t="s">
        <v>1981</v>
      </c>
      <c r="I458" s="13">
        <v>1059</v>
      </c>
      <c r="K458" s="13">
        <v>1</v>
      </c>
      <c r="O458" s="13" t="s">
        <v>28</v>
      </c>
      <c r="Q458" s="13">
        <v>1</v>
      </c>
      <c r="T458" s="13" t="s">
        <v>2798</v>
      </c>
      <c r="U458" s="13" t="s">
        <v>28</v>
      </c>
      <c r="W458" s="13" t="s">
        <v>1982</v>
      </c>
      <c r="X458" s="13" t="str">
        <f>_xlfn.XLOOKUP(Burndata[[#This Row],[STATE_FULL]],'[1]State Regions'!$A:$A,'[1]State Regions'!$B:$B)</f>
        <v>Midwest</v>
      </c>
    </row>
    <row r="459" spans="1:24" hidden="1" x14ac:dyDescent="0.2">
      <c r="A459" s="13" t="s">
        <v>1940</v>
      </c>
      <c r="B459" s="13" t="s">
        <v>1941</v>
      </c>
      <c r="C459" s="13" t="s">
        <v>1983</v>
      </c>
      <c r="D459" s="13" t="s">
        <v>1984</v>
      </c>
      <c r="E459" s="13" t="s">
        <v>1985</v>
      </c>
      <c r="F459" s="14">
        <v>45229</v>
      </c>
      <c r="G459" s="13">
        <v>6410391</v>
      </c>
      <c r="H459" s="13" t="s">
        <v>1986</v>
      </c>
      <c r="I459" s="13">
        <v>670</v>
      </c>
      <c r="L459" s="13">
        <v>1</v>
      </c>
      <c r="O459" s="13" t="s">
        <v>28</v>
      </c>
      <c r="R459" s="13">
        <v>1</v>
      </c>
      <c r="T459" s="13" t="s">
        <v>2798</v>
      </c>
      <c r="U459" s="13" t="s">
        <v>28</v>
      </c>
      <c r="W459" s="13" t="s">
        <v>1987</v>
      </c>
      <c r="X459" s="13" t="str">
        <f>_xlfn.XLOOKUP(Burndata[[#This Row],[STATE_FULL]],'[1]State Regions'!$A:$A,'[1]State Regions'!$B:$B)</f>
        <v>Midwest</v>
      </c>
    </row>
    <row r="460" spans="1:24" hidden="1" x14ac:dyDescent="0.2">
      <c r="A460" s="13" t="s">
        <v>1940</v>
      </c>
      <c r="B460" s="13" t="s">
        <v>1941</v>
      </c>
      <c r="C460" s="13" t="s">
        <v>1983</v>
      </c>
      <c r="D460" s="13" t="s">
        <v>1988</v>
      </c>
      <c r="E460" s="13" t="s">
        <v>1985</v>
      </c>
      <c r="F460" s="14">
        <v>45219</v>
      </c>
      <c r="G460" s="13">
        <v>6410435</v>
      </c>
      <c r="H460" s="13" t="s">
        <v>1989</v>
      </c>
      <c r="I460" s="13">
        <v>726</v>
      </c>
      <c r="J460" s="13">
        <v>10</v>
      </c>
      <c r="K460" s="13">
        <v>1</v>
      </c>
      <c r="M460" s="13">
        <v>1</v>
      </c>
      <c r="O460" s="13" t="s">
        <v>28</v>
      </c>
      <c r="P460" s="13">
        <v>1</v>
      </c>
      <c r="T460" s="13" t="s">
        <v>39</v>
      </c>
      <c r="U460" s="13" t="s">
        <v>28</v>
      </c>
      <c r="V460" s="13" t="s">
        <v>28</v>
      </c>
      <c r="W460" s="13" t="s">
        <v>1990</v>
      </c>
      <c r="X460" s="13" t="str">
        <f>_xlfn.XLOOKUP(Burndata[[#This Row],[STATE_FULL]],'[1]State Regions'!$A:$A,'[1]State Regions'!$B:$B)</f>
        <v>Midwest</v>
      </c>
    </row>
    <row r="461" spans="1:24" hidden="1" x14ac:dyDescent="0.2">
      <c r="A461" s="13" t="s">
        <v>1940</v>
      </c>
      <c r="B461" s="13" t="s">
        <v>1941</v>
      </c>
      <c r="C461" s="13" t="s">
        <v>1991</v>
      </c>
      <c r="D461" s="13" t="s">
        <v>1992</v>
      </c>
      <c r="E461" s="13" t="s">
        <v>1993</v>
      </c>
      <c r="F461" s="14">
        <v>43608</v>
      </c>
      <c r="G461" s="13">
        <v>6412170</v>
      </c>
      <c r="H461" s="13" t="s">
        <v>1994</v>
      </c>
      <c r="I461" s="13">
        <v>332</v>
      </c>
      <c r="J461" s="13">
        <v>10</v>
      </c>
      <c r="K461" s="13">
        <v>1</v>
      </c>
      <c r="L461" s="13">
        <v>1</v>
      </c>
      <c r="M461" s="13">
        <v>1</v>
      </c>
      <c r="O461" s="13" t="s">
        <v>28</v>
      </c>
      <c r="P461" s="13">
        <v>1</v>
      </c>
      <c r="S461" s="13">
        <v>1</v>
      </c>
      <c r="T461" s="13" t="s">
        <v>39</v>
      </c>
      <c r="U461" s="13" t="s">
        <v>28</v>
      </c>
      <c r="V461" s="13" t="s">
        <v>28</v>
      </c>
      <c r="W461" s="13" t="s">
        <v>1995</v>
      </c>
      <c r="X461" s="13" t="str">
        <f>_xlfn.XLOOKUP(Burndata[[#This Row],[STATE_FULL]],'[1]State Regions'!$A:$A,'[1]State Regions'!$B:$B)</f>
        <v>Midwest</v>
      </c>
    </row>
    <row r="462" spans="1:24" hidden="1" x14ac:dyDescent="0.2">
      <c r="A462" s="13" t="s">
        <v>1940</v>
      </c>
      <c r="B462" s="13" t="s">
        <v>1941</v>
      </c>
      <c r="C462" s="13" t="s">
        <v>1991</v>
      </c>
      <c r="D462" s="13" t="s">
        <v>1996</v>
      </c>
      <c r="E462" s="13" t="s">
        <v>1993</v>
      </c>
      <c r="F462" s="14">
        <v>43606</v>
      </c>
      <c r="G462" s="13">
        <v>6412180</v>
      </c>
      <c r="H462" s="13" t="s">
        <v>1997</v>
      </c>
      <c r="I462" s="13">
        <v>794</v>
      </c>
      <c r="K462" s="13">
        <v>1</v>
      </c>
      <c r="L462" s="13">
        <v>1</v>
      </c>
      <c r="O462" s="13" t="s">
        <v>28</v>
      </c>
      <c r="P462" s="13">
        <v>1</v>
      </c>
      <c r="S462" s="13">
        <v>1</v>
      </c>
      <c r="T462" s="13" t="s">
        <v>2798</v>
      </c>
      <c r="U462" s="13" t="s">
        <v>28</v>
      </c>
      <c r="W462" s="13" t="s">
        <v>1998</v>
      </c>
      <c r="X462" s="13" t="str">
        <f>_xlfn.XLOOKUP(Burndata[[#This Row],[STATE_FULL]],'[1]State Regions'!$A:$A,'[1]State Regions'!$B:$B)</f>
        <v>Midwest</v>
      </c>
    </row>
    <row r="463" spans="1:24" hidden="1" x14ac:dyDescent="0.2">
      <c r="A463" s="13" t="s">
        <v>1940</v>
      </c>
      <c r="B463" s="13" t="s">
        <v>1941</v>
      </c>
      <c r="C463" s="13" t="s">
        <v>1999</v>
      </c>
      <c r="D463" s="13" t="s">
        <v>2000</v>
      </c>
      <c r="E463" s="13" t="s">
        <v>2001</v>
      </c>
      <c r="F463" s="14">
        <v>44501</v>
      </c>
      <c r="G463" s="13">
        <v>6412440</v>
      </c>
      <c r="H463" s="13" t="s">
        <v>2002</v>
      </c>
      <c r="I463" s="13">
        <v>224</v>
      </c>
      <c r="K463" s="13">
        <v>1</v>
      </c>
      <c r="O463" s="13" t="s">
        <v>28</v>
      </c>
      <c r="P463" s="13">
        <v>1</v>
      </c>
      <c r="T463" s="13" t="s">
        <v>2798</v>
      </c>
      <c r="U463" s="13" t="s">
        <v>28</v>
      </c>
      <c r="W463" s="13" t="s">
        <v>2003</v>
      </c>
      <c r="X463" s="13" t="str">
        <f>_xlfn.XLOOKUP(Burndata[[#This Row],[STATE_FULL]],'[1]State Regions'!$A:$A,'[1]State Regions'!$B:$B)</f>
        <v>Midwest</v>
      </c>
    </row>
    <row r="464" spans="1:24" hidden="1" x14ac:dyDescent="0.2">
      <c r="A464" s="13" t="s">
        <v>1940</v>
      </c>
      <c r="B464" s="13" t="s">
        <v>1941</v>
      </c>
      <c r="C464" s="13" t="s">
        <v>59</v>
      </c>
      <c r="D464" s="13" t="s">
        <v>2004</v>
      </c>
      <c r="E464" s="13" t="s">
        <v>2005</v>
      </c>
      <c r="F464" s="14">
        <v>45404</v>
      </c>
      <c r="G464" s="13">
        <v>6411160</v>
      </c>
      <c r="H464" s="13" t="s">
        <v>2006</v>
      </c>
      <c r="I464" s="13">
        <v>155</v>
      </c>
      <c r="J464" s="13">
        <v>7</v>
      </c>
      <c r="L464" s="13">
        <v>1</v>
      </c>
      <c r="N464" s="13">
        <v>1</v>
      </c>
      <c r="O464" s="13" t="s">
        <v>28</v>
      </c>
      <c r="R464" s="13">
        <v>1</v>
      </c>
      <c r="T464" s="13" t="s">
        <v>28</v>
      </c>
      <c r="U464" s="13" t="s">
        <v>28</v>
      </c>
      <c r="V464" s="13" t="s">
        <v>28</v>
      </c>
      <c r="W464" s="13" t="s">
        <v>2007</v>
      </c>
      <c r="X464" s="13" t="str">
        <f>_xlfn.XLOOKUP(Burndata[[#This Row],[STATE_FULL]],'[1]State Regions'!$A:$A,'[1]State Regions'!$B:$B)</f>
        <v>Midwest</v>
      </c>
    </row>
    <row r="465" spans="1:24" hidden="1" x14ac:dyDescent="0.2">
      <c r="A465" s="13" t="s">
        <v>1940</v>
      </c>
      <c r="B465" s="13" t="s">
        <v>1941</v>
      </c>
      <c r="C465" s="13" t="s">
        <v>59</v>
      </c>
      <c r="D465" s="13" t="s">
        <v>2008</v>
      </c>
      <c r="E465" s="13" t="s">
        <v>2009</v>
      </c>
      <c r="F465" s="14">
        <v>45429</v>
      </c>
      <c r="G465" s="13">
        <v>6411466</v>
      </c>
      <c r="H465" s="13" t="s">
        <v>2010</v>
      </c>
      <c r="I465" s="13">
        <v>403</v>
      </c>
      <c r="K465" s="13">
        <v>1</v>
      </c>
      <c r="O465" s="13" t="s">
        <v>28</v>
      </c>
      <c r="Q465" s="13">
        <v>1</v>
      </c>
      <c r="T465" s="13" t="s">
        <v>2798</v>
      </c>
      <c r="U465" s="13" t="s">
        <v>28</v>
      </c>
      <c r="W465" s="13" t="s">
        <v>2011</v>
      </c>
      <c r="X465" s="13" t="str">
        <f>_xlfn.XLOOKUP(Burndata[[#This Row],[STATE_FULL]],'[1]State Regions'!$A:$A,'[1]State Regions'!$B:$B)</f>
        <v>Midwest</v>
      </c>
    </row>
    <row r="466" spans="1:24" hidden="1" x14ac:dyDescent="0.2">
      <c r="A466" s="13" t="s">
        <v>1940</v>
      </c>
      <c r="B466" s="13" t="s">
        <v>1941</v>
      </c>
      <c r="C466" s="13" t="s">
        <v>59</v>
      </c>
      <c r="D466" s="13" t="s">
        <v>2012</v>
      </c>
      <c r="E466" s="13" t="s">
        <v>2005</v>
      </c>
      <c r="F466" s="14">
        <v>45409</v>
      </c>
      <c r="G466" s="13">
        <v>6411190</v>
      </c>
      <c r="H466" s="13" t="s">
        <v>2013</v>
      </c>
      <c r="I466" s="13">
        <v>970</v>
      </c>
      <c r="J466" s="13">
        <v>8</v>
      </c>
      <c r="K466" s="13">
        <v>1</v>
      </c>
      <c r="M466" s="13">
        <v>1</v>
      </c>
      <c r="O466" s="13" t="s">
        <v>28</v>
      </c>
      <c r="P466" s="13">
        <v>1</v>
      </c>
      <c r="T466" s="13" t="s">
        <v>39</v>
      </c>
      <c r="U466" s="13" t="s">
        <v>28</v>
      </c>
      <c r="V466" s="13" t="s">
        <v>28</v>
      </c>
      <c r="W466" s="13" t="s">
        <v>2014</v>
      </c>
      <c r="X466" s="13" t="str">
        <f>_xlfn.XLOOKUP(Burndata[[#This Row],[STATE_FULL]],'[1]State Regions'!$A:$A,'[1]State Regions'!$B:$B)</f>
        <v>Midwest</v>
      </c>
    </row>
    <row r="467" spans="1:24" hidden="1" x14ac:dyDescent="0.2">
      <c r="A467" s="13" t="s">
        <v>1940</v>
      </c>
      <c r="B467" s="13" t="s">
        <v>1941</v>
      </c>
      <c r="C467" s="13" t="s">
        <v>2015</v>
      </c>
      <c r="D467" s="13" t="s">
        <v>2016</v>
      </c>
      <c r="E467" s="13" t="s">
        <v>2017</v>
      </c>
      <c r="F467" s="14">
        <v>44903</v>
      </c>
      <c r="G467" s="13">
        <v>6410016</v>
      </c>
      <c r="H467" s="13" t="s">
        <v>2018</v>
      </c>
      <c r="I467" s="13">
        <v>326</v>
      </c>
      <c r="K467" s="13">
        <v>1</v>
      </c>
      <c r="O467" s="13" t="s">
        <v>28</v>
      </c>
      <c r="Q467" s="13">
        <v>1</v>
      </c>
      <c r="T467" s="13" t="s">
        <v>2798</v>
      </c>
      <c r="U467" s="13" t="s">
        <v>28</v>
      </c>
      <c r="W467" s="13" t="s">
        <v>2019</v>
      </c>
      <c r="X467" s="13" t="str">
        <f>_xlfn.XLOOKUP(Burndata[[#This Row],[STATE_FULL]],'[1]State Regions'!$A:$A,'[1]State Regions'!$B:$B)</f>
        <v>Midwest</v>
      </c>
    </row>
    <row r="468" spans="1:24" hidden="1" x14ac:dyDescent="0.2">
      <c r="A468" s="13" t="s">
        <v>1940</v>
      </c>
      <c r="B468" s="13" t="s">
        <v>1941</v>
      </c>
      <c r="C468" s="13" t="s">
        <v>2020</v>
      </c>
      <c r="D468" s="13" t="s">
        <v>2021</v>
      </c>
      <c r="E468" s="13" t="s">
        <v>2022</v>
      </c>
      <c r="F468" s="14">
        <v>44710</v>
      </c>
      <c r="G468" s="13">
        <v>6410280</v>
      </c>
      <c r="H468" s="13" t="s">
        <v>2023</v>
      </c>
      <c r="I468" s="13">
        <v>1032</v>
      </c>
      <c r="K468" s="13">
        <v>1</v>
      </c>
      <c r="O468" s="13" t="s">
        <v>28</v>
      </c>
      <c r="Q468" s="13">
        <v>1</v>
      </c>
      <c r="T468" s="13" t="s">
        <v>2798</v>
      </c>
      <c r="U468" s="13" t="s">
        <v>28</v>
      </c>
      <c r="W468" s="13" t="s">
        <v>2024</v>
      </c>
      <c r="X468" s="13" t="str">
        <f>_xlfn.XLOOKUP(Burndata[[#This Row],[STATE_FULL]],'[1]State Regions'!$A:$A,'[1]State Regions'!$B:$B)</f>
        <v>Midwest</v>
      </c>
    </row>
    <row r="469" spans="1:24" hidden="1" x14ac:dyDescent="0.2">
      <c r="A469" s="13" t="s">
        <v>1940</v>
      </c>
      <c r="B469" s="13" t="s">
        <v>1941</v>
      </c>
      <c r="C469" s="13" t="s">
        <v>2020</v>
      </c>
      <c r="D469" s="13" t="s">
        <v>2025</v>
      </c>
      <c r="E469" s="13" t="s">
        <v>2022</v>
      </c>
      <c r="F469" s="14">
        <v>44708</v>
      </c>
      <c r="G469" s="13">
        <v>6410290</v>
      </c>
      <c r="H469" s="13" t="s">
        <v>2026</v>
      </c>
      <c r="I469" s="13">
        <v>476</v>
      </c>
      <c r="K469" s="13">
        <v>1</v>
      </c>
      <c r="O469" s="13" t="s">
        <v>28</v>
      </c>
      <c r="Q469" s="13">
        <v>1</v>
      </c>
      <c r="T469" s="13" t="s">
        <v>2798</v>
      </c>
      <c r="U469" s="13" t="s">
        <v>28</v>
      </c>
      <c r="W469" s="13" t="s">
        <v>2027</v>
      </c>
      <c r="X469" s="13" t="str">
        <f>_xlfn.XLOOKUP(Burndata[[#This Row],[STATE_FULL]],'[1]State Regions'!$A:$A,'[1]State Regions'!$B:$B)</f>
        <v>Midwest</v>
      </c>
    </row>
    <row r="470" spans="1:24" hidden="1" x14ac:dyDescent="0.2">
      <c r="A470" s="13" t="s">
        <v>1940</v>
      </c>
      <c r="B470" s="13" t="s">
        <v>1941</v>
      </c>
      <c r="C470" s="13" t="s">
        <v>2028</v>
      </c>
      <c r="D470" s="13" t="s">
        <v>2029</v>
      </c>
      <c r="E470" s="13" t="s">
        <v>2030</v>
      </c>
      <c r="F470" s="14">
        <v>44308</v>
      </c>
      <c r="G470" s="13">
        <v>6410055</v>
      </c>
      <c r="H470" s="13" t="s">
        <v>2031</v>
      </c>
      <c r="I470" s="13">
        <v>289</v>
      </c>
      <c r="J470" s="13">
        <v>12</v>
      </c>
      <c r="L470" s="13">
        <v>1</v>
      </c>
      <c r="M470" s="13">
        <v>1</v>
      </c>
      <c r="N470" s="13">
        <v>1</v>
      </c>
      <c r="O470" s="13" t="s">
        <v>28</v>
      </c>
      <c r="S470" s="13">
        <v>1</v>
      </c>
      <c r="T470" s="13" t="s">
        <v>28</v>
      </c>
      <c r="U470" s="13" t="s">
        <v>28</v>
      </c>
      <c r="V470" s="13" t="s">
        <v>28</v>
      </c>
      <c r="W470" s="13" t="s">
        <v>2032</v>
      </c>
      <c r="X470" s="13" t="str">
        <f>_xlfn.XLOOKUP(Burndata[[#This Row],[STATE_FULL]],'[1]State Regions'!$A:$A,'[1]State Regions'!$B:$B)</f>
        <v>Midwest</v>
      </c>
    </row>
    <row r="471" spans="1:24" hidden="1" x14ac:dyDescent="0.2">
      <c r="A471" s="13" t="s">
        <v>1940</v>
      </c>
      <c r="B471" s="13" t="s">
        <v>1941</v>
      </c>
      <c r="C471" s="13" t="s">
        <v>2028</v>
      </c>
      <c r="D471" s="13" t="s">
        <v>2033</v>
      </c>
      <c r="E471" s="13" t="s">
        <v>2030</v>
      </c>
      <c r="F471" s="14">
        <v>44307</v>
      </c>
      <c r="G471" s="13">
        <v>6410010</v>
      </c>
      <c r="H471" s="13" t="s">
        <v>2034</v>
      </c>
      <c r="I471" s="13">
        <v>532</v>
      </c>
      <c r="K471" s="13">
        <v>1</v>
      </c>
      <c r="O471" s="13" t="s">
        <v>28</v>
      </c>
      <c r="P471" s="13">
        <v>1</v>
      </c>
      <c r="T471" s="13" t="s">
        <v>2798</v>
      </c>
      <c r="U471" s="13" t="s">
        <v>28</v>
      </c>
      <c r="W471" s="13" t="s">
        <v>2035</v>
      </c>
      <c r="X471" s="13" t="str">
        <f>_xlfn.XLOOKUP(Burndata[[#This Row],[STATE_FULL]],'[1]State Regions'!$A:$A,'[1]State Regions'!$B:$B)</f>
        <v>Midwest</v>
      </c>
    </row>
    <row r="472" spans="1:24" hidden="1" x14ac:dyDescent="0.2">
      <c r="A472" s="13" t="s">
        <v>1940</v>
      </c>
      <c r="B472" s="13" t="s">
        <v>1941</v>
      </c>
      <c r="C472" s="13" t="s">
        <v>2028</v>
      </c>
      <c r="D472" s="13" t="s">
        <v>2036</v>
      </c>
      <c r="E472" s="13" t="s">
        <v>2030</v>
      </c>
      <c r="F472" s="14">
        <v>44309</v>
      </c>
      <c r="G472" s="13">
        <v>6410030</v>
      </c>
      <c r="H472" s="13" t="s">
        <v>2037</v>
      </c>
      <c r="I472" s="13">
        <v>680</v>
      </c>
      <c r="K472" s="13">
        <v>1</v>
      </c>
      <c r="O472" s="13" t="s">
        <v>28</v>
      </c>
      <c r="P472" s="13">
        <v>1</v>
      </c>
      <c r="T472" s="13" t="s">
        <v>2798</v>
      </c>
      <c r="U472" s="13" t="s">
        <v>28</v>
      </c>
      <c r="W472" s="13" t="s">
        <v>2038</v>
      </c>
      <c r="X472" s="13" t="str">
        <f>_xlfn.XLOOKUP(Burndata[[#This Row],[STATE_FULL]],'[1]State Regions'!$A:$A,'[1]State Regions'!$B:$B)</f>
        <v>Midwest</v>
      </c>
    </row>
    <row r="473" spans="1:24" hidden="1" x14ac:dyDescent="0.2">
      <c r="A473" s="13" t="s">
        <v>2039</v>
      </c>
      <c r="B473" s="13" t="s">
        <v>2040</v>
      </c>
      <c r="C473" s="13" t="s">
        <v>2039</v>
      </c>
      <c r="D473" s="13" t="s">
        <v>2041</v>
      </c>
      <c r="E473" s="13" t="s">
        <v>2042</v>
      </c>
      <c r="F473" s="14">
        <v>73104</v>
      </c>
      <c r="G473" s="13">
        <v>6730024</v>
      </c>
      <c r="H473" s="13" t="s">
        <v>2043</v>
      </c>
      <c r="I473" s="13">
        <v>749</v>
      </c>
      <c r="K473" s="13">
        <v>1</v>
      </c>
      <c r="L473" s="13">
        <v>1</v>
      </c>
      <c r="O473" s="13" t="s">
        <v>28</v>
      </c>
      <c r="P473" s="13">
        <v>1</v>
      </c>
      <c r="R473" s="13">
        <v>1</v>
      </c>
      <c r="T473" s="13" t="s">
        <v>2798</v>
      </c>
      <c r="U473" s="13" t="s">
        <v>28</v>
      </c>
      <c r="W473" s="13" t="s">
        <v>2044</v>
      </c>
      <c r="X473" s="13" t="str">
        <f>_xlfn.XLOOKUP(Burndata[[#This Row],[STATE_FULL]],'[1]State Regions'!$A:$A,'[1]State Regions'!$B:$B)</f>
        <v>South</v>
      </c>
    </row>
    <row r="474" spans="1:24" hidden="1" x14ac:dyDescent="0.2">
      <c r="A474" s="13" t="s">
        <v>2039</v>
      </c>
      <c r="B474" s="13" t="s">
        <v>2040</v>
      </c>
      <c r="C474" s="13" t="s">
        <v>2039</v>
      </c>
      <c r="D474" s="13" t="s">
        <v>2045</v>
      </c>
      <c r="E474" s="13" t="s">
        <v>2042</v>
      </c>
      <c r="F474" s="14">
        <v>73112</v>
      </c>
      <c r="G474" s="13">
        <v>6730728</v>
      </c>
      <c r="H474" s="13" t="s">
        <v>2046</v>
      </c>
      <c r="I474" s="13">
        <v>20</v>
      </c>
      <c r="J474" s="13">
        <v>20</v>
      </c>
      <c r="M474" s="13">
        <v>1</v>
      </c>
      <c r="T474" s="13" t="s">
        <v>39</v>
      </c>
      <c r="V474" s="13" t="s">
        <v>28</v>
      </c>
      <c r="W474" s="13" t="s">
        <v>2047</v>
      </c>
      <c r="X474" s="13" t="str">
        <f>_xlfn.XLOOKUP(Burndata[[#This Row],[STATE_FULL]],'[1]State Regions'!$A:$A,'[1]State Regions'!$B:$B)</f>
        <v>South</v>
      </c>
    </row>
    <row r="475" spans="1:24" hidden="1" x14ac:dyDescent="0.2">
      <c r="A475" s="13" t="s">
        <v>2039</v>
      </c>
      <c r="B475" s="13" t="s">
        <v>2040</v>
      </c>
      <c r="C475" s="13" t="s">
        <v>2048</v>
      </c>
      <c r="D475" s="13" t="s">
        <v>2049</v>
      </c>
      <c r="E475" s="13" t="s">
        <v>2048</v>
      </c>
      <c r="F475" s="14">
        <v>74104</v>
      </c>
      <c r="G475" s="13">
        <v>6731220</v>
      </c>
      <c r="H475" s="13" t="s">
        <v>2050</v>
      </c>
      <c r="I475" s="13">
        <v>495</v>
      </c>
      <c r="J475" s="13">
        <v>13</v>
      </c>
      <c r="K475" s="13">
        <v>1</v>
      </c>
      <c r="M475" s="13">
        <v>1</v>
      </c>
      <c r="N475" s="13">
        <v>1</v>
      </c>
      <c r="O475" s="13" t="s">
        <v>28</v>
      </c>
      <c r="Q475" s="13">
        <v>1</v>
      </c>
      <c r="T475" s="13" t="s">
        <v>39</v>
      </c>
      <c r="U475" s="13" t="s">
        <v>28</v>
      </c>
      <c r="V475" s="13" t="s">
        <v>28</v>
      </c>
      <c r="W475" s="13" t="s">
        <v>2051</v>
      </c>
      <c r="X475" s="13" t="str">
        <f>_xlfn.XLOOKUP(Burndata[[#This Row],[STATE_FULL]],'[1]State Regions'!$A:$A,'[1]State Regions'!$B:$B)</f>
        <v>South</v>
      </c>
    </row>
    <row r="476" spans="1:24" hidden="1" x14ac:dyDescent="0.2">
      <c r="A476" s="13" t="s">
        <v>2052</v>
      </c>
      <c r="B476" s="13" t="s">
        <v>2053</v>
      </c>
      <c r="C476" s="13" t="s">
        <v>2054</v>
      </c>
      <c r="D476" s="13" t="s">
        <v>2055</v>
      </c>
      <c r="E476" s="13" t="s">
        <v>2056</v>
      </c>
      <c r="F476" s="14">
        <v>97330</v>
      </c>
      <c r="G476" s="13">
        <v>6920110</v>
      </c>
      <c r="H476" s="13" t="s">
        <v>2057</v>
      </c>
      <c r="I476" s="13">
        <v>188</v>
      </c>
      <c r="K476" s="13">
        <v>1</v>
      </c>
      <c r="O476" s="13" t="s">
        <v>39</v>
      </c>
      <c r="Q476" s="13">
        <v>1</v>
      </c>
      <c r="T476" s="13" t="s">
        <v>2798</v>
      </c>
      <c r="U476" s="13" t="s">
        <v>28</v>
      </c>
      <c r="W476" s="13" t="s">
        <v>2058</v>
      </c>
      <c r="X476" s="13" t="str">
        <f>_xlfn.XLOOKUP(Burndata[[#This Row],[STATE_FULL]],'[1]State Regions'!$A:$A,'[1]State Regions'!$B:$B)</f>
        <v>West</v>
      </c>
    </row>
    <row r="477" spans="1:24" hidden="1" x14ac:dyDescent="0.2">
      <c r="A477" s="13" t="s">
        <v>2052</v>
      </c>
      <c r="B477" s="13" t="s">
        <v>2053</v>
      </c>
      <c r="C477" s="13" t="s">
        <v>2059</v>
      </c>
      <c r="D477" s="13" t="s">
        <v>2060</v>
      </c>
      <c r="E477" s="13" t="s">
        <v>2061</v>
      </c>
      <c r="F477" s="14">
        <v>97701</v>
      </c>
      <c r="G477" s="13">
        <v>6920070</v>
      </c>
      <c r="H477" s="13" t="s">
        <v>2062</v>
      </c>
      <c r="I477" s="13">
        <v>226</v>
      </c>
      <c r="K477" s="13">
        <v>1</v>
      </c>
      <c r="O477" s="13" t="s">
        <v>39</v>
      </c>
      <c r="Q477" s="13">
        <v>1</v>
      </c>
      <c r="T477" s="13" t="s">
        <v>2798</v>
      </c>
      <c r="U477" s="13" t="s">
        <v>28</v>
      </c>
      <c r="W477" s="13" t="s">
        <v>2063</v>
      </c>
      <c r="X477" s="13" t="str">
        <f>_xlfn.XLOOKUP(Burndata[[#This Row],[STATE_FULL]],'[1]State Regions'!$A:$A,'[1]State Regions'!$B:$B)</f>
        <v>West</v>
      </c>
    </row>
    <row r="478" spans="1:24" hidden="1" x14ac:dyDescent="0.2">
      <c r="A478" s="13" t="s">
        <v>2052</v>
      </c>
      <c r="B478" s="13" t="s">
        <v>2053</v>
      </c>
      <c r="C478" s="13" t="s">
        <v>928</v>
      </c>
      <c r="D478" s="13" t="s">
        <v>2064</v>
      </c>
      <c r="E478" s="13" t="s">
        <v>2065</v>
      </c>
      <c r="F478" s="14">
        <v>97504</v>
      </c>
      <c r="G478" s="13">
        <v>6920280</v>
      </c>
      <c r="H478" s="13" t="s">
        <v>2066</v>
      </c>
      <c r="I478" s="13">
        <v>378</v>
      </c>
      <c r="K478" s="13">
        <v>1</v>
      </c>
      <c r="O478" s="13" t="s">
        <v>39</v>
      </c>
      <c r="Q478" s="13">
        <v>1</v>
      </c>
      <c r="T478" s="13" t="s">
        <v>2798</v>
      </c>
      <c r="U478" s="13" t="s">
        <v>28</v>
      </c>
      <c r="W478" s="13" t="s">
        <v>2067</v>
      </c>
      <c r="X478" s="13" t="str">
        <f>_xlfn.XLOOKUP(Burndata[[#This Row],[STATE_FULL]],'[1]State Regions'!$A:$A,'[1]State Regions'!$B:$B)</f>
        <v>West</v>
      </c>
    </row>
    <row r="479" spans="1:24" hidden="1" x14ac:dyDescent="0.2">
      <c r="A479" s="13" t="s">
        <v>2052</v>
      </c>
      <c r="B479" s="13" t="s">
        <v>2053</v>
      </c>
      <c r="C479" s="13" t="s">
        <v>2068</v>
      </c>
      <c r="D479" s="13" t="s">
        <v>2069</v>
      </c>
      <c r="E479" s="13" t="s">
        <v>1022</v>
      </c>
      <c r="F479" s="14">
        <v>97477</v>
      </c>
      <c r="G479" s="13">
        <v>6920051</v>
      </c>
      <c r="H479" s="13" t="s">
        <v>2070</v>
      </c>
      <c r="I479" s="13">
        <v>392</v>
      </c>
      <c r="K479" s="13">
        <v>1</v>
      </c>
      <c r="O479" s="13" t="s">
        <v>28</v>
      </c>
      <c r="Q479" s="13">
        <v>1</v>
      </c>
      <c r="T479" s="13" t="s">
        <v>2798</v>
      </c>
      <c r="U479" s="13" t="s">
        <v>28</v>
      </c>
      <c r="W479" s="13" t="s">
        <v>2071</v>
      </c>
      <c r="X479" s="13" t="str">
        <f>_xlfn.XLOOKUP(Burndata[[#This Row],[STATE_FULL]],'[1]State Regions'!$A:$A,'[1]State Regions'!$B:$B)</f>
        <v>West</v>
      </c>
    </row>
    <row r="480" spans="1:24" hidden="1" x14ac:dyDescent="0.2">
      <c r="A480" s="13" t="s">
        <v>2052</v>
      </c>
      <c r="B480" s="13" t="s">
        <v>2053</v>
      </c>
      <c r="C480" s="13" t="s">
        <v>636</v>
      </c>
      <c r="D480" s="13" t="s">
        <v>2072</v>
      </c>
      <c r="E480" s="13" t="s">
        <v>2073</v>
      </c>
      <c r="F480" s="14">
        <v>97301</v>
      </c>
      <c r="G480" s="13">
        <v>6920708</v>
      </c>
      <c r="H480" s="13" t="s">
        <v>2074</v>
      </c>
      <c r="I480" s="13">
        <v>454</v>
      </c>
      <c r="K480" s="13">
        <v>1</v>
      </c>
      <c r="O480" s="13" t="s">
        <v>39</v>
      </c>
      <c r="Q480" s="13">
        <v>1</v>
      </c>
      <c r="T480" s="13" t="s">
        <v>2798</v>
      </c>
      <c r="U480" s="13" t="s">
        <v>28</v>
      </c>
      <c r="W480" s="13" t="s">
        <v>2075</v>
      </c>
      <c r="X480" s="13" t="str">
        <f>_xlfn.XLOOKUP(Burndata[[#This Row],[STATE_FULL]],'[1]State Regions'!$A:$A,'[1]State Regions'!$B:$B)</f>
        <v>West</v>
      </c>
    </row>
    <row r="481" spans="1:24" hidden="1" x14ac:dyDescent="0.2">
      <c r="A481" s="13" t="s">
        <v>2052</v>
      </c>
      <c r="B481" s="13" t="s">
        <v>2053</v>
      </c>
      <c r="C481" s="13" t="s">
        <v>2076</v>
      </c>
      <c r="D481" s="13" t="s">
        <v>2077</v>
      </c>
      <c r="E481" s="13" t="s">
        <v>1197</v>
      </c>
      <c r="F481" s="14">
        <v>97227</v>
      </c>
      <c r="G481" s="13">
        <v>6920003</v>
      </c>
      <c r="H481" s="13" t="s">
        <v>2078</v>
      </c>
      <c r="I481" s="13">
        <v>554</v>
      </c>
      <c r="J481" s="13">
        <v>16</v>
      </c>
      <c r="K481" s="13">
        <v>1</v>
      </c>
      <c r="L481" s="13">
        <v>1</v>
      </c>
      <c r="M481" s="13">
        <v>1</v>
      </c>
      <c r="N481" s="13">
        <v>1</v>
      </c>
      <c r="O481" s="13" t="s">
        <v>28</v>
      </c>
      <c r="P481" s="13">
        <v>1</v>
      </c>
      <c r="R481" s="13">
        <v>1</v>
      </c>
      <c r="T481" s="13" t="s">
        <v>28</v>
      </c>
      <c r="U481" s="13" t="s">
        <v>28</v>
      </c>
      <c r="V481" s="13" t="s">
        <v>28</v>
      </c>
      <c r="W481" s="13" t="s">
        <v>2079</v>
      </c>
      <c r="X481" s="13" t="str">
        <f>_xlfn.XLOOKUP(Burndata[[#This Row],[STATE_FULL]],'[1]State Regions'!$A:$A,'[1]State Regions'!$B:$B)</f>
        <v>West</v>
      </c>
    </row>
    <row r="482" spans="1:24" hidden="1" x14ac:dyDescent="0.2">
      <c r="A482" s="13" t="s">
        <v>2052</v>
      </c>
      <c r="B482" s="13" t="s">
        <v>2053</v>
      </c>
      <c r="C482" s="13" t="s">
        <v>2076</v>
      </c>
      <c r="D482" s="13" t="s">
        <v>2080</v>
      </c>
      <c r="E482" s="13" t="s">
        <v>1197</v>
      </c>
      <c r="F482" s="14">
        <v>97239</v>
      </c>
      <c r="G482" s="13">
        <v>6920570</v>
      </c>
      <c r="H482" s="13" t="s">
        <v>2081</v>
      </c>
      <c r="I482" s="13">
        <v>576</v>
      </c>
      <c r="K482" s="13">
        <v>1</v>
      </c>
      <c r="L482" s="13">
        <v>1</v>
      </c>
      <c r="O482" s="13" t="s">
        <v>28</v>
      </c>
      <c r="P482" s="13">
        <v>1</v>
      </c>
      <c r="R482" s="13">
        <v>1</v>
      </c>
      <c r="T482" s="13" t="s">
        <v>2798</v>
      </c>
      <c r="U482" s="13" t="s">
        <v>28</v>
      </c>
      <c r="W482" s="13" t="s">
        <v>2082</v>
      </c>
      <c r="X482" s="13" t="str">
        <f>_xlfn.XLOOKUP(Burndata[[#This Row],[STATE_FULL]],'[1]State Regions'!$A:$A,'[1]State Regions'!$B:$B)</f>
        <v>West</v>
      </c>
    </row>
    <row r="483" spans="1:24" hidden="1" x14ac:dyDescent="0.2">
      <c r="A483" s="13" t="s">
        <v>2083</v>
      </c>
      <c r="B483" s="13" t="s">
        <v>2084</v>
      </c>
      <c r="C483" s="13" t="s">
        <v>2085</v>
      </c>
      <c r="D483" s="13" t="s">
        <v>2086</v>
      </c>
      <c r="E483" s="13" t="s">
        <v>2087</v>
      </c>
      <c r="F483" s="14">
        <v>15212</v>
      </c>
      <c r="G483" s="13">
        <v>6230041</v>
      </c>
      <c r="H483" s="13" t="s">
        <v>2088</v>
      </c>
      <c r="I483" s="13">
        <v>576</v>
      </c>
      <c r="K483" s="13">
        <v>1</v>
      </c>
      <c r="O483" s="13" t="s">
        <v>39</v>
      </c>
      <c r="P483" s="13">
        <v>1</v>
      </c>
      <c r="T483" s="13" t="s">
        <v>2798</v>
      </c>
      <c r="U483" s="13" t="s">
        <v>28</v>
      </c>
      <c r="W483" s="13" t="s">
        <v>2089</v>
      </c>
      <c r="X483" s="13" t="str">
        <f>_xlfn.XLOOKUP(Burndata[[#This Row],[STATE_FULL]],'[1]State Regions'!$A:$A,'[1]State Regions'!$B:$B)</f>
        <v>Northeast</v>
      </c>
    </row>
    <row r="484" spans="1:24" hidden="1" x14ac:dyDescent="0.2">
      <c r="A484" s="13" t="s">
        <v>2083</v>
      </c>
      <c r="B484" s="13" t="s">
        <v>2084</v>
      </c>
      <c r="C484" s="13" t="s">
        <v>2085</v>
      </c>
      <c r="D484" s="13" t="s">
        <v>2090</v>
      </c>
      <c r="E484" s="13" t="s">
        <v>2087</v>
      </c>
      <c r="F484" s="14">
        <v>15219</v>
      </c>
      <c r="G484" s="13">
        <v>6232510</v>
      </c>
      <c r="H484" s="13" t="s">
        <v>2091</v>
      </c>
      <c r="I484" s="13">
        <v>404</v>
      </c>
      <c r="J484" s="13">
        <v>9</v>
      </c>
      <c r="K484" s="13">
        <v>1</v>
      </c>
      <c r="M484" s="13">
        <v>1</v>
      </c>
      <c r="O484" s="13" t="s">
        <v>39</v>
      </c>
      <c r="P484" s="13">
        <v>1</v>
      </c>
      <c r="T484" s="13" t="s">
        <v>28</v>
      </c>
      <c r="U484" s="13" t="s">
        <v>28</v>
      </c>
      <c r="W484" s="13" t="s">
        <v>2092</v>
      </c>
      <c r="X484" s="13" t="str">
        <f>_xlfn.XLOOKUP(Burndata[[#This Row],[STATE_FULL]],'[1]State Regions'!$A:$A,'[1]State Regions'!$B:$B)</f>
        <v>Northeast</v>
      </c>
    </row>
    <row r="485" spans="1:24" hidden="1" x14ac:dyDescent="0.2">
      <c r="A485" s="13" t="s">
        <v>2083</v>
      </c>
      <c r="B485" s="13" t="s">
        <v>2084</v>
      </c>
      <c r="C485" s="13" t="s">
        <v>2085</v>
      </c>
      <c r="D485" s="13" t="s">
        <v>2093</v>
      </c>
      <c r="E485" s="13" t="s">
        <v>2087</v>
      </c>
      <c r="F485" s="14">
        <v>15213</v>
      </c>
      <c r="G485" s="13">
        <v>6230029</v>
      </c>
      <c r="H485" s="13" t="s">
        <v>2094</v>
      </c>
      <c r="I485" s="13">
        <v>900</v>
      </c>
      <c r="K485" s="13">
        <v>1</v>
      </c>
      <c r="O485" s="13" t="s">
        <v>39</v>
      </c>
      <c r="P485" s="13">
        <v>1</v>
      </c>
      <c r="T485" s="13" t="s">
        <v>2798</v>
      </c>
      <c r="U485" s="13" t="s">
        <v>28</v>
      </c>
      <c r="W485" s="13" t="s">
        <v>2095</v>
      </c>
      <c r="X485" s="13" t="str">
        <f>_xlfn.XLOOKUP(Burndata[[#This Row],[STATE_FULL]],'[1]State Regions'!$A:$A,'[1]State Regions'!$B:$B)</f>
        <v>Northeast</v>
      </c>
    </row>
    <row r="486" spans="1:24" hidden="1" x14ac:dyDescent="0.2">
      <c r="A486" s="13" t="s">
        <v>2083</v>
      </c>
      <c r="B486" s="13" t="s">
        <v>2084</v>
      </c>
      <c r="C486" s="13" t="s">
        <v>2085</v>
      </c>
      <c r="D486" s="13" t="s">
        <v>2096</v>
      </c>
      <c r="E486" s="13" t="s">
        <v>2087</v>
      </c>
      <c r="F486" s="14">
        <v>15224</v>
      </c>
      <c r="G486" s="13">
        <v>6232430</v>
      </c>
      <c r="H486" s="13" t="s">
        <v>2097</v>
      </c>
      <c r="I486" s="13">
        <v>296</v>
      </c>
      <c r="L486" s="13">
        <v>1</v>
      </c>
      <c r="O486" s="13" t="s">
        <v>39</v>
      </c>
      <c r="R486" s="13">
        <v>1</v>
      </c>
      <c r="T486" s="13" t="s">
        <v>2798</v>
      </c>
      <c r="U486" s="13" t="s">
        <v>28</v>
      </c>
      <c r="W486" s="13" t="s">
        <v>2098</v>
      </c>
      <c r="X486" s="13" t="str">
        <f>_xlfn.XLOOKUP(Burndata[[#This Row],[STATE_FULL]],'[1]State Regions'!$A:$A,'[1]State Regions'!$B:$B)</f>
        <v>Northeast</v>
      </c>
    </row>
    <row r="487" spans="1:24" hidden="1" x14ac:dyDescent="0.2">
      <c r="A487" s="13" t="s">
        <v>2083</v>
      </c>
      <c r="B487" s="13" t="s">
        <v>2084</v>
      </c>
      <c r="C487" s="13" t="s">
        <v>2085</v>
      </c>
      <c r="D487" s="13" t="s">
        <v>2099</v>
      </c>
      <c r="E487" s="13" t="s">
        <v>2100</v>
      </c>
      <c r="F487" s="14">
        <v>15146</v>
      </c>
      <c r="G487" s="13">
        <v>6232551</v>
      </c>
      <c r="H487" s="13" t="s">
        <v>2101</v>
      </c>
      <c r="I487" s="13">
        <v>349</v>
      </c>
      <c r="K487" s="13">
        <v>1</v>
      </c>
      <c r="O487" s="13" t="s">
        <v>39</v>
      </c>
      <c r="Q487" s="13">
        <v>1</v>
      </c>
      <c r="T487" s="13" t="s">
        <v>2798</v>
      </c>
      <c r="U487" s="13" t="s">
        <v>28</v>
      </c>
      <c r="W487" s="13" t="s">
        <v>2102</v>
      </c>
      <c r="X487" s="13" t="str">
        <f>_xlfn.XLOOKUP(Burndata[[#This Row],[STATE_FULL]],'[1]State Regions'!$A:$A,'[1]State Regions'!$B:$B)</f>
        <v>Northeast</v>
      </c>
    </row>
    <row r="488" spans="1:24" hidden="1" x14ac:dyDescent="0.2">
      <c r="A488" s="13" t="s">
        <v>2083</v>
      </c>
      <c r="B488" s="13" t="s">
        <v>2084</v>
      </c>
      <c r="C488" s="13" t="s">
        <v>2085</v>
      </c>
      <c r="D488" s="13" t="s">
        <v>2103</v>
      </c>
      <c r="E488" s="13" t="s">
        <v>2087</v>
      </c>
      <c r="F488" s="14">
        <v>15224</v>
      </c>
      <c r="G488" s="13">
        <v>6232690</v>
      </c>
      <c r="H488" s="13" t="s">
        <v>2104</v>
      </c>
      <c r="I488" s="13">
        <v>14</v>
      </c>
      <c r="J488" s="13">
        <v>14</v>
      </c>
      <c r="M488" s="13">
        <v>1</v>
      </c>
      <c r="N488" s="13">
        <v>1</v>
      </c>
      <c r="T488" s="13" t="s">
        <v>28</v>
      </c>
      <c r="W488" s="13" t="s">
        <v>2105</v>
      </c>
      <c r="X488" s="13" t="str">
        <f>_xlfn.XLOOKUP(Burndata[[#This Row],[STATE_FULL]],'[1]State Regions'!$A:$A,'[1]State Regions'!$B:$B)</f>
        <v>Northeast</v>
      </c>
    </row>
    <row r="489" spans="1:24" hidden="1" x14ac:dyDescent="0.2">
      <c r="A489" s="13" t="s">
        <v>2083</v>
      </c>
      <c r="B489" s="13" t="s">
        <v>2084</v>
      </c>
      <c r="C489" s="13" t="s">
        <v>2106</v>
      </c>
      <c r="D489" s="13" t="s">
        <v>2107</v>
      </c>
      <c r="E489" s="13" t="s">
        <v>2108</v>
      </c>
      <c r="F489" s="14">
        <v>19611</v>
      </c>
      <c r="G489" s="13">
        <v>6233443</v>
      </c>
      <c r="H489" s="13" t="s">
        <v>2109</v>
      </c>
      <c r="I489" s="13">
        <v>714</v>
      </c>
      <c r="K489" s="13">
        <v>1</v>
      </c>
      <c r="O489" s="13" t="s">
        <v>39</v>
      </c>
      <c r="P489" s="13">
        <v>1</v>
      </c>
      <c r="T489" s="13" t="s">
        <v>2798</v>
      </c>
      <c r="U489" s="13" t="s">
        <v>28</v>
      </c>
      <c r="W489" s="13" t="s">
        <v>2110</v>
      </c>
      <c r="X489" s="13" t="str">
        <f>_xlfn.XLOOKUP(Burndata[[#This Row],[STATE_FULL]],'[1]State Regions'!$A:$A,'[1]State Regions'!$B:$B)</f>
        <v>Northeast</v>
      </c>
    </row>
    <row r="490" spans="1:24" hidden="1" x14ac:dyDescent="0.2">
      <c r="A490" s="13" t="s">
        <v>2083</v>
      </c>
      <c r="B490" s="13" t="s">
        <v>2084</v>
      </c>
      <c r="C490" s="13" t="s">
        <v>2111</v>
      </c>
      <c r="D490" s="13" t="s">
        <v>2112</v>
      </c>
      <c r="E490" s="13" t="s">
        <v>2113</v>
      </c>
      <c r="F490" s="14">
        <v>16601</v>
      </c>
      <c r="G490" s="13">
        <v>6230086</v>
      </c>
      <c r="H490" s="13" t="s">
        <v>2114</v>
      </c>
      <c r="I490" s="13">
        <v>380</v>
      </c>
      <c r="K490" s="13">
        <v>1</v>
      </c>
      <c r="O490" s="13" t="s">
        <v>39</v>
      </c>
      <c r="Q490" s="13">
        <v>1</v>
      </c>
      <c r="T490" s="13" t="s">
        <v>2798</v>
      </c>
      <c r="U490" s="13" t="s">
        <v>28</v>
      </c>
      <c r="W490" s="13" t="s">
        <v>2115</v>
      </c>
      <c r="X490" s="13" t="str">
        <f>_xlfn.XLOOKUP(Burndata[[#This Row],[STATE_FULL]],'[1]State Regions'!$A:$A,'[1]State Regions'!$B:$B)</f>
        <v>Northeast</v>
      </c>
    </row>
    <row r="491" spans="1:24" hidden="1" x14ac:dyDescent="0.2">
      <c r="A491" s="13" t="s">
        <v>2083</v>
      </c>
      <c r="B491" s="13" t="s">
        <v>2084</v>
      </c>
      <c r="C491" s="13" t="s">
        <v>2116</v>
      </c>
      <c r="D491" s="13" t="s">
        <v>2117</v>
      </c>
      <c r="E491" s="13" t="s">
        <v>2118</v>
      </c>
      <c r="F491" s="14">
        <v>18840</v>
      </c>
      <c r="G491" s="13">
        <v>6232970</v>
      </c>
      <c r="H491" s="13" t="s">
        <v>2119</v>
      </c>
      <c r="I491" s="13">
        <v>254</v>
      </c>
      <c r="K491" s="13">
        <v>1</v>
      </c>
      <c r="O491" s="13" t="s">
        <v>39</v>
      </c>
      <c r="Q491" s="13">
        <v>1</v>
      </c>
      <c r="T491" s="13" t="s">
        <v>2798</v>
      </c>
      <c r="U491" s="13" t="s">
        <v>28</v>
      </c>
      <c r="W491" s="13" t="s">
        <v>2120</v>
      </c>
      <c r="X491" s="13" t="str">
        <f>_xlfn.XLOOKUP(Burndata[[#This Row],[STATE_FULL]],'[1]State Regions'!$A:$A,'[1]State Regions'!$B:$B)</f>
        <v>Northeast</v>
      </c>
    </row>
    <row r="492" spans="1:24" hidden="1" x14ac:dyDescent="0.2">
      <c r="A492" s="13" t="s">
        <v>2083</v>
      </c>
      <c r="B492" s="13" t="s">
        <v>2084</v>
      </c>
      <c r="C492" s="13" t="s">
        <v>2121</v>
      </c>
      <c r="D492" s="13" t="s">
        <v>2122</v>
      </c>
      <c r="E492" s="13" t="s">
        <v>2123</v>
      </c>
      <c r="F492" s="14">
        <v>19047</v>
      </c>
      <c r="G492" s="13">
        <v>6231130</v>
      </c>
      <c r="H492" s="13" t="s">
        <v>2124</v>
      </c>
      <c r="I492" s="13">
        <v>374</v>
      </c>
      <c r="K492" s="13">
        <v>1</v>
      </c>
      <c r="O492" s="13" t="s">
        <v>39</v>
      </c>
      <c r="Q492" s="13">
        <v>1</v>
      </c>
      <c r="T492" s="13" t="s">
        <v>2798</v>
      </c>
      <c r="U492" s="13" t="s">
        <v>28</v>
      </c>
      <c r="W492" s="13" t="s">
        <v>2125</v>
      </c>
      <c r="X492" s="13" t="str">
        <f>_xlfn.XLOOKUP(Burndata[[#This Row],[STATE_FULL]],'[1]State Regions'!$A:$A,'[1]State Regions'!$B:$B)</f>
        <v>Northeast</v>
      </c>
    </row>
    <row r="493" spans="1:24" hidden="1" x14ac:dyDescent="0.2">
      <c r="A493" s="13" t="s">
        <v>2083</v>
      </c>
      <c r="B493" s="13" t="s">
        <v>2084</v>
      </c>
      <c r="C493" s="13" t="s">
        <v>2121</v>
      </c>
      <c r="D493" s="13" t="s">
        <v>2126</v>
      </c>
      <c r="E493" s="13" t="s">
        <v>2127</v>
      </c>
      <c r="F493" s="14">
        <v>18960</v>
      </c>
      <c r="G493" s="13">
        <v>6233090</v>
      </c>
      <c r="H493" s="13" t="s">
        <v>2128</v>
      </c>
      <c r="I493" s="13">
        <v>169</v>
      </c>
      <c r="K493" s="13">
        <v>1</v>
      </c>
      <c r="O493" s="13" t="s">
        <v>39</v>
      </c>
      <c r="Q493" s="13">
        <v>1</v>
      </c>
      <c r="T493" s="13" t="s">
        <v>2798</v>
      </c>
      <c r="U493" s="13" t="s">
        <v>28</v>
      </c>
      <c r="W493" s="13" t="s">
        <v>2129</v>
      </c>
      <c r="X493" s="13" t="str">
        <f>_xlfn.XLOOKUP(Burndata[[#This Row],[STATE_FULL]],'[1]State Regions'!$A:$A,'[1]State Regions'!$B:$B)</f>
        <v>Northeast</v>
      </c>
    </row>
    <row r="494" spans="1:24" hidden="1" x14ac:dyDescent="0.2">
      <c r="A494" s="13" t="s">
        <v>2083</v>
      </c>
      <c r="B494" s="13" t="s">
        <v>2084</v>
      </c>
      <c r="C494" s="13" t="s">
        <v>2130</v>
      </c>
      <c r="D494" s="13" t="s">
        <v>2131</v>
      </c>
      <c r="E494" s="13" t="s">
        <v>2132</v>
      </c>
      <c r="F494" s="14">
        <v>15905</v>
      </c>
      <c r="G494" s="13">
        <v>6230052</v>
      </c>
      <c r="H494" s="13" t="s">
        <v>2133</v>
      </c>
      <c r="I494" s="13">
        <v>537</v>
      </c>
      <c r="K494" s="13">
        <v>1</v>
      </c>
      <c r="O494" s="13" t="s">
        <v>39</v>
      </c>
      <c r="P494" s="13">
        <v>1</v>
      </c>
      <c r="T494" s="13" t="s">
        <v>2798</v>
      </c>
      <c r="U494" s="13" t="s">
        <v>28</v>
      </c>
      <c r="W494" s="13" t="s">
        <v>2134</v>
      </c>
      <c r="X494" s="13" t="str">
        <f>_xlfn.XLOOKUP(Burndata[[#This Row],[STATE_FULL]],'[1]State Regions'!$A:$A,'[1]State Regions'!$B:$B)</f>
        <v>Northeast</v>
      </c>
    </row>
    <row r="495" spans="1:24" hidden="1" x14ac:dyDescent="0.2">
      <c r="A495" s="13" t="s">
        <v>2083</v>
      </c>
      <c r="B495" s="13" t="s">
        <v>2084</v>
      </c>
      <c r="C495" s="13" t="s">
        <v>2135</v>
      </c>
      <c r="D495" s="13" t="s">
        <v>2136</v>
      </c>
      <c r="E495" s="13" t="s">
        <v>2137</v>
      </c>
      <c r="F495" s="14">
        <v>19301</v>
      </c>
      <c r="G495" s="13">
        <v>6233430</v>
      </c>
      <c r="H495" s="13" t="s">
        <v>2138</v>
      </c>
      <c r="I495" s="13">
        <v>226</v>
      </c>
      <c r="K495" s="13">
        <v>1</v>
      </c>
      <c r="O495" s="13" t="s">
        <v>39</v>
      </c>
      <c r="Q495" s="13">
        <v>1</v>
      </c>
      <c r="T495" s="13" t="s">
        <v>2798</v>
      </c>
      <c r="U495" s="13" t="s">
        <v>28</v>
      </c>
      <c r="W495" s="13" t="s">
        <v>2139</v>
      </c>
      <c r="X495" s="13" t="str">
        <f>_xlfn.XLOOKUP(Burndata[[#This Row],[STATE_FULL]],'[1]State Regions'!$A:$A,'[1]State Regions'!$B:$B)</f>
        <v>Northeast</v>
      </c>
    </row>
    <row r="496" spans="1:24" hidden="1" x14ac:dyDescent="0.2">
      <c r="A496" s="13" t="s">
        <v>2083</v>
      </c>
      <c r="B496" s="13" t="s">
        <v>2084</v>
      </c>
      <c r="C496" s="13" t="s">
        <v>1195</v>
      </c>
      <c r="D496" s="13" t="s">
        <v>2140</v>
      </c>
      <c r="E496" s="13" t="s">
        <v>2141</v>
      </c>
      <c r="F496" s="14">
        <v>17011</v>
      </c>
      <c r="G496" s="13">
        <v>6230297</v>
      </c>
      <c r="H496" s="13" t="s">
        <v>2142</v>
      </c>
      <c r="I496" s="13">
        <v>307</v>
      </c>
      <c r="K496" s="13">
        <v>1</v>
      </c>
      <c r="O496" s="13" t="s">
        <v>39</v>
      </c>
      <c r="Q496" s="13">
        <v>1</v>
      </c>
      <c r="T496" s="13" t="s">
        <v>2798</v>
      </c>
      <c r="U496" s="13" t="s">
        <v>28</v>
      </c>
      <c r="W496" s="13" t="s">
        <v>2143</v>
      </c>
      <c r="X496" s="13" t="str">
        <f>_xlfn.XLOOKUP(Burndata[[#This Row],[STATE_FULL]],'[1]State Regions'!$A:$A,'[1]State Regions'!$B:$B)</f>
        <v>Northeast</v>
      </c>
    </row>
    <row r="497" spans="1:24" hidden="1" x14ac:dyDescent="0.2">
      <c r="A497" s="13" t="s">
        <v>2083</v>
      </c>
      <c r="B497" s="13" t="s">
        <v>2084</v>
      </c>
      <c r="C497" s="13" t="s">
        <v>2144</v>
      </c>
      <c r="D497" s="13" t="s">
        <v>2145</v>
      </c>
      <c r="E497" s="13" t="s">
        <v>2146</v>
      </c>
      <c r="F497" s="14">
        <v>17033</v>
      </c>
      <c r="G497" s="13">
        <v>6230705</v>
      </c>
      <c r="H497" s="13" t="s">
        <v>2147</v>
      </c>
      <c r="I497" s="13">
        <v>625</v>
      </c>
      <c r="K497" s="13">
        <v>1</v>
      </c>
      <c r="L497" s="13">
        <v>1</v>
      </c>
      <c r="O497" s="13" t="s">
        <v>39</v>
      </c>
      <c r="P497" s="13">
        <v>1</v>
      </c>
      <c r="R497" s="13">
        <v>1</v>
      </c>
      <c r="T497" s="13" t="s">
        <v>2798</v>
      </c>
      <c r="U497" s="13" t="s">
        <v>28</v>
      </c>
      <c r="W497" s="13" t="s">
        <v>2148</v>
      </c>
      <c r="X497" s="13" t="str">
        <f>_xlfn.XLOOKUP(Burndata[[#This Row],[STATE_FULL]],'[1]State Regions'!$A:$A,'[1]State Regions'!$B:$B)</f>
        <v>Northeast</v>
      </c>
    </row>
    <row r="498" spans="1:24" hidden="1" x14ac:dyDescent="0.2">
      <c r="A498" s="13" t="s">
        <v>2083</v>
      </c>
      <c r="B498" s="13" t="s">
        <v>2084</v>
      </c>
      <c r="C498" s="13" t="s">
        <v>537</v>
      </c>
      <c r="D498" s="13" t="s">
        <v>1881</v>
      </c>
      <c r="E498" s="13" t="s">
        <v>2135</v>
      </c>
      <c r="F498" s="14">
        <v>19013</v>
      </c>
      <c r="G498" s="13">
        <v>6230400</v>
      </c>
      <c r="H498" s="13" t="s">
        <v>2149</v>
      </c>
      <c r="I498" s="13">
        <v>300</v>
      </c>
      <c r="J498" s="13">
        <v>14</v>
      </c>
      <c r="K498" s="13">
        <v>1</v>
      </c>
      <c r="M498" s="13">
        <v>1</v>
      </c>
      <c r="O498" s="13" t="s">
        <v>39</v>
      </c>
      <c r="Q498" s="13">
        <v>1</v>
      </c>
      <c r="T498" s="13" t="s">
        <v>28</v>
      </c>
      <c r="U498" s="13" t="s">
        <v>28</v>
      </c>
      <c r="W498" s="13" t="s">
        <v>2150</v>
      </c>
      <c r="X498" s="13" t="str">
        <f>_xlfn.XLOOKUP(Burndata[[#This Row],[STATE_FULL]],'[1]State Regions'!$A:$A,'[1]State Regions'!$B:$B)</f>
        <v>Northeast</v>
      </c>
    </row>
    <row r="499" spans="1:24" hidden="1" x14ac:dyDescent="0.2">
      <c r="A499" s="13" t="s">
        <v>2083</v>
      </c>
      <c r="B499" s="13" t="s">
        <v>2084</v>
      </c>
      <c r="C499" s="13" t="s">
        <v>1759</v>
      </c>
      <c r="D499" s="13" t="s">
        <v>2151</v>
      </c>
      <c r="E499" s="13" t="s">
        <v>2152</v>
      </c>
      <c r="F499" s="14">
        <v>16550</v>
      </c>
      <c r="G499" s="13">
        <v>6230760</v>
      </c>
      <c r="H499" s="13" t="s">
        <v>2153</v>
      </c>
      <c r="I499" s="13">
        <v>412</v>
      </c>
      <c r="K499" s="13">
        <v>1</v>
      </c>
      <c r="O499" s="13" t="s">
        <v>39</v>
      </c>
      <c r="Q499" s="13">
        <v>1</v>
      </c>
      <c r="T499" s="13" t="s">
        <v>2798</v>
      </c>
      <c r="U499" s="13" t="s">
        <v>28</v>
      </c>
      <c r="W499" s="13" t="s">
        <v>2154</v>
      </c>
      <c r="X499" s="13" t="str">
        <f>_xlfn.XLOOKUP(Burndata[[#This Row],[STATE_FULL]],'[1]State Regions'!$A:$A,'[1]State Regions'!$B:$B)</f>
        <v>Northeast</v>
      </c>
    </row>
    <row r="500" spans="1:24" hidden="1" x14ac:dyDescent="0.2">
      <c r="A500" s="13" t="s">
        <v>2083</v>
      </c>
      <c r="B500" s="13" t="s">
        <v>2084</v>
      </c>
      <c r="C500" s="13" t="s">
        <v>2155</v>
      </c>
      <c r="D500" s="13" t="s">
        <v>2156</v>
      </c>
      <c r="E500" s="13" t="s">
        <v>2157</v>
      </c>
      <c r="F500" s="14">
        <v>18510</v>
      </c>
      <c r="G500" s="13">
        <v>6232980</v>
      </c>
      <c r="H500" s="13" t="s">
        <v>2158</v>
      </c>
      <c r="I500" s="13">
        <v>297</v>
      </c>
      <c r="K500" s="13">
        <v>1</v>
      </c>
      <c r="O500" s="13" t="s">
        <v>39</v>
      </c>
      <c r="Q500" s="13">
        <v>1</v>
      </c>
      <c r="T500" s="13" t="s">
        <v>2798</v>
      </c>
      <c r="U500" s="13" t="s">
        <v>28</v>
      </c>
      <c r="W500" s="13" t="s">
        <v>2159</v>
      </c>
      <c r="X500" s="13" t="str">
        <f>_xlfn.XLOOKUP(Burndata[[#This Row],[STATE_FULL]],'[1]State Regions'!$A:$A,'[1]State Regions'!$B:$B)</f>
        <v>Northeast</v>
      </c>
    </row>
    <row r="501" spans="1:24" hidden="1" x14ac:dyDescent="0.2">
      <c r="A501" s="13" t="s">
        <v>2083</v>
      </c>
      <c r="B501" s="13" t="s">
        <v>2084</v>
      </c>
      <c r="C501" s="13" t="s">
        <v>181</v>
      </c>
      <c r="D501" s="13" t="s">
        <v>2160</v>
      </c>
      <c r="E501" s="13" t="s">
        <v>2161</v>
      </c>
      <c r="F501" s="14">
        <v>17602</v>
      </c>
      <c r="G501" s="13">
        <v>6231120</v>
      </c>
      <c r="H501" s="13" t="s">
        <v>2162</v>
      </c>
      <c r="I501" s="13">
        <v>525</v>
      </c>
      <c r="K501" s="13">
        <v>1</v>
      </c>
      <c r="O501" s="13" t="s">
        <v>39</v>
      </c>
      <c r="P501" s="13">
        <v>1</v>
      </c>
      <c r="T501" s="13" t="s">
        <v>2798</v>
      </c>
      <c r="U501" s="13" t="s">
        <v>28</v>
      </c>
      <c r="W501" s="13" t="s">
        <v>2163</v>
      </c>
      <c r="X501" s="13" t="str">
        <f>_xlfn.XLOOKUP(Burndata[[#This Row],[STATE_FULL]],'[1]State Regions'!$A:$A,'[1]State Regions'!$B:$B)</f>
        <v>Northeast</v>
      </c>
    </row>
    <row r="502" spans="1:24" hidden="1" x14ac:dyDescent="0.2">
      <c r="A502" s="13" t="s">
        <v>2083</v>
      </c>
      <c r="B502" s="13" t="s">
        <v>2084</v>
      </c>
      <c r="C502" s="13" t="s">
        <v>2164</v>
      </c>
      <c r="D502" s="13" t="s">
        <v>2165</v>
      </c>
      <c r="E502" s="13" t="s">
        <v>2166</v>
      </c>
      <c r="F502" s="14">
        <v>18103</v>
      </c>
      <c r="G502" s="13">
        <v>6230013</v>
      </c>
      <c r="H502" s="13" t="s">
        <v>2167</v>
      </c>
      <c r="I502" s="13">
        <v>779</v>
      </c>
      <c r="J502" s="13">
        <v>18</v>
      </c>
      <c r="K502" s="13">
        <v>1</v>
      </c>
      <c r="L502" s="13">
        <v>1</v>
      </c>
      <c r="M502" s="13">
        <v>1</v>
      </c>
      <c r="N502" s="13">
        <v>1</v>
      </c>
      <c r="O502" s="13" t="s">
        <v>39</v>
      </c>
      <c r="P502" s="13">
        <v>1</v>
      </c>
      <c r="S502" s="13">
        <v>1</v>
      </c>
      <c r="T502" s="13" t="s">
        <v>28</v>
      </c>
      <c r="U502" s="13" t="s">
        <v>28</v>
      </c>
      <c r="W502" s="13" t="s">
        <v>2168</v>
      </c>
      <c r="X502" s="13" t="str">
        <f>_xlfn.XLOOKUP(Burndata[[#This Row],[STATE_FULL]],'[1]State Regions'!$A:$A,'[1]State Regions'!$B:$B)</f>
        <v>Northeast</v>
      </c>
    </row>
    <row r="503" spans="1:24" hidden="1" x14ac:dyDescent="0.2">
      <c r="A503" s="13" t="s">
        <v>2083</v>
      </c>
      <c r="B503" s="13" t="s">
        <v>2084</v>
      </c>
      <c r="C503" s="13" t="s">
        <v>2169</v>
      </c>
      <c r="D503" s="13" t="s">
        <v>2170</v>
      </c>
      <c r="E503" s="13" t="s">
        <v>2171</v>
      </c>
      <c r="F503" s="14">
        <v>18711</v>
      </c>
      <c r="G503" s="13">
        <v>6232725</v>
      </c>
      <c r="H503" s="13" t="s">
        <v>2172</v>
      </c>
      <c r="I503" s="13">
        <v>291</v>
      </c>
      <c r="K503" s="13">
        <v>1</v>
      </c>
      <c r="O503" s="13" t="s">
        <v>39</v>
      </c>
      <c r="Q503" s="13">
        <v>1</v>
      </c>
      <c r="T503" s="13" t="s">
        <v>2798</v>
      </c>
      <c r="U503" s="13" t="s">
        <v>28</v>
      </c>
      <c r="W503" s="13" t="s">
        <v>2173</v>
      </c>
      <c r="X503" s="13" t="str">
        <f>_xlfn.XLOOKUP(Burndata[[#This Row],[STATE_FULL]],'[1]State Regions'!$A:$A,'[1]State Regions'!$B:$B)</f>
        <v>Northeast</v>
      </c>
    </row>
    <row r="504" spans="1:24" hidden="1" x14ac:dyDescent="0.2">
      <c r="A504" s="13" t="s">
        <v>2083</v>
      </c>
      <c r="B504" s="13" t="s">
        <v>2084</v>
      </c>
      <c r="C504" s="13" t="s">
        <v>59</v>
      </c>
      <c r="D504" s="13" t="s">
        <v>2174</v>
      </c>
      <c r="E504" s="13" t="s">
        <v>2175</v>
      </c>
      <c r="F504" s="14">
        <v>19001</v>
      </c>
      <c r="G504" s="13">
        <v>6230010</v>
      </c>
      <c r="H504" s="13" t="s">
        <v>2176</v>
      </c>
      <c r="I504" s="13">
        <v>665</v>
      </c>
      <c r="K504" s="13">
        <v>1</v>
      </c>
      <c r="O504" s="13" t="s">
        <v>39</v>
      </c>
      <c r="Q504" s="13">
        <v>1</v>
      </c>
      <c r="T504" s="13" t="s">
        <v>2798</v>
      </c>
      <c r="U504" s="13" t="s">
        <v>28</v>
      </c>
      <c r="W504" s="13" t="s">
        <v>2177</v>
      </c>
      <c r="X504" s="13" t="str">
        <f>_xlfn.XLOOKUP(Burndata[[#This Row],[STATE_FULL]],'[1]State Regions'!$A:$A,'[1]State Regions'!$B:$B)</f>
        <v>Northeast</v>
      </c>
    </row>
    <row r="505" spans="1:24" hidden="1" x14ac:dyDescent="0.2">
      <c r="A505" s="13" t="s">
        <v>2083</v>
      </c>
      <c r="B505" s="13" t="s">
        <v>2084</v>
      </c>
      <c r="C505" s="13" t="s">
        <v>59</v>
      </c>
      <c r="D505" s="13" t="s">
        <v>2178</v>
      </c>
      <c r="E505" s="13" t="s">
        <v>2179</v>
      </c>
      <c r="F505" s="14">
        <v>19096</v>
      </c>
      <c r="G505" s="13">
        <v>6231970</v>
      </c>
      <c r="H505" s="13" t="s">
        <v>2180</v>
      </c>
      <c r="I505" s="13">
        <v>331</v>
      </c>
      <c r="K505" s="13">
        <v>1</v>
      </c>
      <c r="O505" s="13" t="s">
        <v>39</v>
      </c>
      <c r="Q505" s="13">
        <v>1</v>
      </c>
      <c r="T505" s="13" t="s">
        <v>2798</v>
      </c>
      <c r="U505" s="13" t="s">
        <v>28</v>
      </c>
      <c r="W505" s="13" t="s">
        <v>2181</v>
      </c>
      <c r="X505" s="13" t="str">
        <f>_xlfn.XLOOKUP(Burndata[[#This Row],[STATE_FULL]],'[1]State Regions'!$A:$A,'[1]State Regions'!$B:$B)</f>
        <v>Northeast</v>
      </c>
    </row>
    <row r="506" spans="1:24" hidden="1" x14ac:dyDescent="0.2">
      <c r="A506" s="13" t="s">
        <v>2083</v>
      </c>
      <c r="B506" s="13" t="s">
        <v>2084</v>
      </c>
      <c r="C506" s="13" t="s">
        <v>2182</v>
      </c>
      <c r="D506" s="13" t="s">
        <v>2183</v>
      </c>
      <c r="E506" s="13" t="s">
        <v>2184</v>
      </c>
      <c r="F506" s="14">
        <v>17822</v>
      </c>
      <c r="G506" s="13">
        <v>6230550</v>
      </c>
      <c r="H506" s="13" t="s">
        <v>2185</v>
      </c>
      <c r="I506" s="13">
        <v>370</v>
      </c>
      <c r="K506" s="13">
        <v>1</v>
      </c>
      <c r="L506" s="13">
        <v>1</v>
      </c>
      <c r="O506" s="13" t="s">
        <v>39</v>
      </c>
      <c r="P506" s="13">
        <v>1</v>
      </c>
      <c r="S506" s="13">
        <v>1</v>
      </c>
      <c r="T506" s="13" t="s">
        <v>2798</v>
      </c>
      <c r="U506" s="13" t="s">
        <v>28</v>
      </c>
      <c r="W506" s="13" t="s">
        <v>2186</v>
      </c>
      <c r="X506" s="13" t="str">
        <f>_xlfn.XLOOKUP(Burndata[[#This Row],[STATE_FULL]],'[1]State Regions'!$A:$A,'[1]State Regions'!$B:$B)</f>
        <v>Northeast</v>
      </c>
    </row>
    <row r="507" spans="1:24" hidden="1" x14ac:dyDescent="0.2">
      <c r="A507" s="13" t="s">
        <v>2083</v>
      </c>
      <c r="B507" s="13" t="s">
        <v>2084</v>
      </c>
      <c r="C507" s="13" t="s">
        <v>2187</v>
      </c>
      <c r="D507" s="13" t="s">
        <v>2188</v>
      </c>
      <c r="E507" s="13" t="s">
        <v>2189</v>
      </c>
      <c r="F507" s="14">
        <v>18015</v>
      </c>
      <c r="G507" s="13">
        <v>6230049</v>
      </c>
      <c r="H507" s="13" t="s">
        <v>2190</v>
      </c>
      <c r="I507" s="13">
        <v>400</v>
      </c>
      <c r="K507" s="13">
        <v>1</v>
      </c>
      <c r="O507" s="13" t="s">
        <v>39</v>
      </c>
      <c r="P507" s="13">
        <v>1</v>
      </c>
      <c r="T507" s="13" t="s">
        <v>2798</v>
      </c>
      <c r="U507" s="13" t="s">
        <v>28</v>
      </c>
      <c r="W507" s="13" t="s">
        <v>2191</v>
      </c>
      <c r="X507" s="13" t="str">
        <f>_xlfn.XLOOKUP(Burndata[[#This Row],[STATE_FULL]],'[1]State Regions'!$A:$A,'[1]State Regions'!$B:$B)</f>
        <v>Northeast</v>
      </c>
    </row>
    <row r="508" spans="1:24" hidden="1" x14ac:dyDescent="0.2">
      <c r="A508" s="13" t="s">
        <v>2083</v>
      </c>
      <c r="B508" s="13" t="s">
        <v>2084</v>
      </c>
      <c r="C508" s="13" t="s">
        <v>2187</v>
      </c>
      <c r="D508" s="13" t="s">
        <v>2192</v>
      </c>
      <c r="E508" s="13" t="s">
        <v>2189</v>
      </c>
      <c r="F508" s="14">
        <v>18017</v>
      </c>
      <c r="G508" s="13">
        <v>6230035</v>
      </c>
      <c r="H508" s="13" t="s">
        <v>2193</v>
      </c>
      <c r="I508" s="13">
        <v>195</v>
      </c>
      <c r="K508" s="13">
        <v>1</v>
      </c>
      <c r="O508" s="13" t="s">
        <v>39</v>
      </c>
      <c r="Q508" s="13">
        <v>1</v>
      </c>
      <c r="T508" s="13" t="s">
        <v>2798</v>
      </c>
      <c r="U508" s="13" t="s">
        <v>28</v>
      </c>
      <c r="W508" s="13" t="s">
        <v>2168</v>
      </c>
      <c r="X508" s="13" t="str">
        <f>_xlfn.XLOOKUP(Burndata[[#This Row],[STATE_FULL]],'[1]State Regions'!$A:$A,'[1]State Regions'!$B:$B)</f>
        <v>Northeast</v>
      </c>
    </row>
    <row r="509" spans="1:24" hidden="1" x14ac:dyDescent="0.2">
      <c r="A509" s="13" t="s">
        <v>2083</v>
      </c>
      <c r="B509" s="13" t="s">
        <v>2084</v>
      </c>
      <c r="C509" s="13" t="s">
        <v>2187</v>
      </c>
      <c r="D509" s="13" t="s">
        <v>2194</v>
      </c>
      <c r="E509" s="13" t="s">
        <v>2195</v>
      </c>
      <c r="F509" s="14">
        <v>18045</v>
      </c>
      <c r="G509" s="13">
        <v>6230456</v>
      </c>
      <c r="H509" s="13" t="s">
        <v>2196</v>
      </c>
      <c r="I509" s="13">
        <v>108</v>
      </c>
      <c r="K509" s="13">
        <v>1</v>
      </c>
      <c r="O509" s="13" t="s">
        <v>39</v>
      </c>
      <c r="Q509" s="13">
        <v>1</v>
      </c>
      <c r="T509" s="13" t="s">
        <v>2798</v>
      </c>
      <c r="U509" s="13" t="s">
        <v>28</v>
      </c>
      <c r="W509" s="13" t="s">
        <v>2197</v>
      </c>
      <c r="X509" s="13" t="str">
        <f>_xlfn.XLOOKUP(Burndata[[#This Row],[STATE_FULL]],'[1]State Regions'!$A:$A,'[1]State Regions'!$B:$B)</f>
        <v>Northeast</v>
      </c>
    </row>
    <row r="510" spans="1:24" hidden="1" x14ac:dyDescent="0.2">
      <c r="A510" s="13" t="s">
        <v>2083</v>
      </c>
      <c r="B510" s="13" t="s">
        <v>2084</v>
      </c>
      <c r="C510" s="13" t="s">
        <v>2198</v>
      </c>
      <c r="D510" s="13" t="s">
        <v>2199</v>
      </c>
      <c r="E510" s="13" t="s">
        <v>2200</v>
      </c>
      <c r="F510" s="14">
        <v>19141</v>
      </c>
      <c r="G510" s="13">
        <v>6231634</v>
      </c>
      <c r="H510" s="13" t="s">
        <v>2201</v>
      </c>
      <c r="I510" s="13">
        <v>548</v>
      </c>
      <c r="K510" s="13">
        <v>1</v>
      </c>
      <c r="O510" s="13" t="s">
        <v>39</v>
      </c>
      <c r="P510" s="13">
        <v>1</v>
      </c>
      <c r="T510" s="13" t="s">
        <v>2798</v>
      </c>
      <c r="U510" s="13" t="s">
        <v>28</v>
      </c>
      <c r="W510" s="13" t="s">
        <v>2202</v>
      </c>
      <c r="X510" s="13" t="str">
        <f>_xlfn.XLOOKUP(Burndata[[#This Row],[STATE_FULL]],'[1]State Regions'!$A:$A,'[1]State Regions'!$B:$B)</f>
        <v>Northeast</v>
      </c>
    </row>
    <row r="511" spans="1:24" hidden="1" x14ac:dyDescent="0.2">
      <c r="A511" s="13" t="s">
        <v>2083</v>
      </c>
      <c r="B511" s="13" t="s">
        <v>2084</v>
      </c>
      <c r="C511" s="13" t="s">
        <v>2198</v>
      </c>
      <c r="D511" s="13" t="s">
        <v>2203</v>
      </c>
      <c r="E511" s="13" t="s">
        <v>2200</v>
      </c>
      <c r="F511" s="14">
        <v>19140</v>
      </c>
      <c r="G511" s="13">
        <v>6232300</v>
      </c>
      <c r="H511" s="13" t="s">
        <v>2204</v>
      </c>
      <c r="I511" s="13">
        <v>714</v>
      </c>
      <c r="J511" s="13">
        <v>10</v>
      </c>
      <c r="K511" s="13">
        <v>1</v>
      </c>
      <c r="M511" s="13">
        <v>1</v>
      </c>
      <c r="O511" s="13" t="s">
        <v>39</v>
      </c>
      <c r="P511" s="13">
        <v>1</v>
      </c>
      <c r="T511" s="13" t="s">
        <v>28</v>
      </c>
      <c r="U511" s="13" t="s">
        <v>28</v>
      </c>
      <c r="W511" s="13" t="s">
        <v>2205</v>
      </c>
      <c r="X511" s="13" t="str">
        <f>_xlfn.XLOOKUP(Burndata[[#This Row],[STATE_FULL]],'[1]State Regions'!$A:$A,'[1]State Regions'!$B:$B)</f>
        <v>Northeast</v>
      </c>
    </row>
    <row r="512" spans="1:24" hidden="1" x14ac:dyDescent="0.2">
      <c r="A512" s="13" t="s">
        <v>2083</v>
      </c>
      <c r="B512" s="13" t="s">
        <v>2084</v>
      </c>
      <c r="C512" s="13" t="s">
        <v>2198</v>
      </c>
      <c r="D512" s="13" t="s">
        <v>2206</v>
      </c>
      <c r="E512" s="13" t="s">
        <v>2200</v>
      </c>
      <c r="F512" s="14">
        <v>19107</v>
      </c>
      <c r="G512" s="13">
        <v>6230043</v>
      </c>
      <c r="H512" s="13" t="s">
        <v>2207</v>
      </c>
      <c r="I512" s="13">
        <v>926</v>
      </c>
      <c r="K512" s="13">
        <v>1</v>
      </c>
      <c r="M512" s="13">
        <v>1</v>
      </c>
      <c r="O512" s="13" t="s">
        <v>39</v>
      </c>
      <c r="P512" s="13">
        <v>1</v>
      </c>
      <c r="T512" s="13" t="s">
        <v>39</v>
      </c>
      <c r="U512" s="13" t="s">
        <v>28</v>
      </c>
      <c r="W512" s="13" t="s">
        <v>2208</v>
      </c>
      <c r="X512" s="13" t="str">
        <f>_xlfn.XLOOKUP(Burndata[[#This Row],[STATE_FULL]],'[1]State Regions'!$A:$A,'[1]State Regions'!$B:$B)</f>
        <v>Northeast</v>
      </c>
    </row>
    <row r="513" spans="1:24" hidden="1" x14ac:dyDescent="0.2">
      <c r="A513" s="13" t="s">
        <v>2083</v>
      </c>
      <c r="B513" s="13" t="s">
        <v>2084</v>
      </c>
      <c r="C513" s="13" t="s">
        <v>2198</v>
      </c>
      <c r="D513" s="13" t="s">
        <v>2209</v>
      </c>
      <c r="E513" s="13" t="s">
        <v>2200</v>
      </c>
      <c r="F513" s="14">
        <v>19104</v>
      </c>
      <c r="G513" s="13">
        <v>6232170</v>
      </c>
      <c r="H513" s="13" t="s">
        <v>2210</v>
      </c>
      <c r="I513" s="13">
        <v>344</v>
      </c>
      <c r="K513" s="13">
        <v>1</v>
      </c>
      <c r="O513" s="13" t="s">
        <v>39</v>
      </c>
      <c r="P513" s="13">
        <v>1</v>
      </c>
      <c r="T513" s="13" t="s">
        <v>2798</v>
      </c>
      <c r="U513" s="13" t="s">
        <v>28</v>
      </c>
      <c r="W513" s="13" t="s">
        <v>2211</v>
      </c>
      <c r="X513" s="13" t="str">
        <f>_xlfn.XLOOKUP(Burndata[[#This Row],[STATE_FULL]],'[1]State Regions'!$A:$A,'[1]State Regions'!$B:$B)</f>
        <v>Northeast</v>
      </c>
    </row>
    <row r="514" spans="1:24" hidden="1" x14ac:dyDescent="0.2">
      <c r="A514" s="13" t="s">
        <v>2083</v>
      </c>
      <c r="B514" s="13" t="s">
        <v>2084</v>
      </c>
      <c r="C514" s="13" t="s">
        <v>2198</v>
      </c>
      <c r="D514" s="13" t="s">
        <v>2212</v>
      </c>
      <c r="E514" s="13" t="s">
        <v>2200</v>
      </c>
      <c r="F514" s="14">
        <v>19134</v>
      </c>
      <c r="G514" s="13">
        <v>6232210</v>
      </c>
      <c r="H514" s="13" t="s">
        <v>2213</v>
      </c>
      <c r="I514" s="13">
        <v>189</v>
      </c>
      <c r="J514" s="13">
        <v>18</v>
      </c>
      <c r="L514" s="13">
        <v>1</v>
      </c>
      <c r="N514" s="13">
        <v>1</v>
      </c>
      <c r="O514" s="13" t="s">
        <v>39</v>
      </c>
      <c r="R514" s="13">
        <v>1</v>
      </c>
      <c r="T514" s="13" t="s">
        <v>28</v>
      </c>
      <c r="U514" s="13" t="s">
        <v>28</v>
      </c>
      <c r="W514" s="13" t="s">
        <v>2214</v>
      </c>
      <c r="X514" s="13" t="str">
        <f>_xlfn.XLOOKUP(Burndata[[#This Row],[STATE_FULL]],'[1]State Regions'!$A:$A,'[1]State Regions'!$B:$B)</f>
        <v>Northeast</v>
      </c>
    </row>
    <row r="515" spans="1:24" hidden="1" x14ac:dyDescent="0.2">
      <c r="A515" s="13" t="s">
        <v>2083</v>
      </c>
      <c r="B515" s="13" t="s">
        <v>2084</v>
      </c>
      <c r="C515" s="13" t="s">
        <v>2198</v>
      </c>
      <c r="D515" s="13" t="s">
        <v>2215</v>
      </c>
      <c r="E515" s="13" t="s">
        <v>2200</v>
      </c>
      <c r="F515" s="14">
        <v>19104</v>
      </c>
      <c r="G515" s="13">
        <v>6231730</v>
      </c>
      <c r="H515" s="13" t="s">
        <v>2216</v>
      </c>
      <c r="I515" s="13">
        <v>594</v>
      </c>
      <c r="L515" s="13">
        <v>1</v>
      </c>
      <c r="O515" s="13" t="s">
        <v>39</v>
      </c>
      <c r="R515" s="13">
        <v>1</v>
      </c>
      <c r="T515" s="13" t="s">
        <v>2798</v>
      </c>
      <c r="U515" s="13" t="s">
        <v>28</v>
      </c>
      <c r="W515" s="13" t="s">
        <v>2217</v>
      </c>
      <c r="X515" s="13" t="str">
        <f>_xlfn.XLOOKUP(Burndata[[#This Row],[STATE_FULL]],'[1]State Regions'!$A:$A,'[1]State Regions'!$B:$B)</f>
        <v>Northeast</v>
      </c>
    </row>
    <row r="516" spans="1:24" hidden="1" x14ac:dyDescent="0.2">
      <c r="A516" s="13" t="s">
        <v>2083</v>
      </c>
      <c r="B516" s="13" t="s">
        <v>2084</v>
      </c>
      <c r="C516" s="13" t="s">
        <v>2198</v>
      </c>
      <c r="D516" s="13" t="s">
        <v>2218</v>
      </c>
      <c r="E516" s="13" t="s">
        <v>2200</v>
      </c>
      <c r="F516" s="14">
        <v>19114</v>
      </c>
      <c r="G516" s="13">
        <v>6230054</v>
      </c>
      <c r="H516" s="13" t="s">
        <v>2219</v>
      </c>
      <c r="I516" s="13">
        <v>258</v>
      </c>
      <c r="K516" s="13">
        <v>1</v>
      </c>
      <c r="O516" s="13" t="s">
        <v>39</v>
      </c>
      <c r="Q516" s="13">
        <v>1</v>
      </c>
      <c r="T516" s="13" t="s">
        <v>2798</v>
      </c>
      <c r="U516" s="13" t="s">
        <v>28</v>
      </c>
      <c r="W516" s="13" t="s">
        <v>2220</v>
      </c>
      <c r="X516" s="13" t="str">
        <f>_xlfn.XLOOKUP(Burndata[[#This Row],[STATE_FULL]],'[1]State Regions'!$A:$A,'[1]State Regions'!$B:$B)</f>
        <v>Northeast</v>
      </c>
    </row>
    <row r="517" spans="1:24" hidden="1" x14ac:dyDescent="0.2">
      <c r="A517" s="13" t="s">
        <v>2083</v>
      </c>
      <c r="B517" s="13" t="s">
        <v>2084</v>
      </c>
      <c r="C517" s="13" t="s">
        <v>2221</v>
      </c>
      <c r="D517" s="13" t="s">
        <v>2222</v>
      </c>
      <c r="E517" s="13" t="s">
        <v>2223</v>
      </c>
      <c r="F517" s="14">
        <v>17701</v>
      </c>
      <c r="G517" s="13">
        <v>6233500</v>
      </c>
      <c r="H517" s="13" t="s">
        <v>2224</v>
      </c>
      <c r="I517" s="13">
        <v>224</v>
      </c>
      <c r="K517" s="13">
        <v>1</v>
      </c>
      <c r="O517" s="13" t="s">
        <v>39</v>
      </c>
      <c r="Q517" s="13">
        <v>1</v>
      </c>
      <c r="T517" s="13" t="s">
        <v>2798</v>
      </c>
      <c r="U517" s="13" t="s">
        <v>28</v>
      </c>
      <c r="W517" s="13" t="s">
        <v>2225</v>
      </c>
      <c r="X517" s="13" t="str">
        <f>_xlfn.XLOOKUP(Burndata[[#This Row],[STATE_FULL]],'[1]State Regions'!$A:$A,'[1]State Regions'!$B:$B)</f>
        <v>Northeast</v>
      </c>
    </row>
    <row r="518" spans="1:24" hidden="1" x14ac:dyDescent="0.2">
      <c r="A518" s="13" t="s">
        <v>2083</v>
      </c>
      <c r="B518" s="13" t="s">
        <v>2084</v>
      </c>
      <c r="C518" s="13" t="s">
        <v>2226</v>
      </c>
      <c r="D518" s="13" t="s">
        <v>2227</v>
      </c>
      <c r="E518" s="13" t="s">
        <v>2226</v>
      </c>
      <c r="F518" s="14">
        <v>17403</v>
      </c>
      <c r="G518" s="13">
        <v>6233550</v>
      </c>
      <c r="H518" s="13" t="s">
        <v>2228</v>
      </c>
      <c r="I518" s="13">
        <v>596</v>
      </c>
      <c r="K518" s="13">
        <v>1</v>
      </c>
      <c r="O518" s="13" t="s">
        <v>39</v>
      </c>
      <c r="P518" s="13">
        <v>1</v>
      </c>
      <c r="T518" s="13" t="s">
        <v>2798</v>
      </c>
      <c r="U518" s="13" t="s">
        <v>28</v>
      </c>
      <c r="W518" s="13" t="s">
        <v>2229</v>
      </c>
      <c r="X518" s="13" t="str">
        <f>_xlfn.XLOOKUP(Burndata[[#This Row],[STATE_FULL]],'[1]State Regions'!$A:$A,'[1]State Regions'!$B:$B)</f>
        <v>Northeast</v>
      </c>
    </row>
    <row r="519" spans="1:24" hidden="1" x14ac:dyDescent="0.2">
      <c r="A519" s="13" t="s">
        <v>2230</v>
      </c>
      <c r="B519" s="13" t="s">
        <v>2231</v>
      </c>
      <c r="C519" s="13" t="s">
        <v>2232</v>
      </c>
      <c r="D519" s="13" t="s">
        <v>2233</v>
      </c>
      <c r="E519" s="13" t="s">
        <v>2232</v>
      </c>
      <c r="F519" s="15" t="s">
        <v>2234</v>
      </c>
      <c r="G519" s="13">
        <v>6150150</v>
      </c>
      <c r="H519" s="13" t="s">
        <v>2235</v>
      </c>
      <c r="I519" s="13">
        <v>719</v>
      </c>
      <c r="K519" s="13">
        <v>1</v>
      </c>
      <c r="L519" s="13">
        <v>1</v>
      </c>
      <c r="M519" s="13">
        <v>1</v>
      </c>
      <c r="N519" s="13">
        <v>1</v>
      </c>
      <c r="O519" s="13" t="s">
        <v>28</v>
      </c>
      <c r="P519" s="13">
        <v>1</v>
      </c>
      <c r="R519" s="13">
        <v>1</v>
      </c>
      <c r="T519" s="13" t="s">
        <v>28</v>
      </c>
      <c r="U519" s="13" t="s">
        <v>28</v>
      </c>
      <c r="W519" s="13" t="s">
        <v>2236</v>
      </c>
      <c r="X519" s="13" t="str">
        <f>_xlfn.XLOOKUP(Burndata[[#This Row],[STATE_FULL]],'[1]State Regions'!$A:$A,'[1]State Regions'!$B:$B)</f>
        <v>Northeast</v>
      </c>
    </row>
    <row r="520" spans="1:24" hidden="1" x14ac:dyDescent="0.2">
      <c r="A520" s="13" t="s">
        <v>2237</v>
      </c>
      <c r="B520" s="13" t="s">
        <v>2238</v>
      </c>
      <c r="C520" s="13" t="s">
        <v>2239</v>
      </c>
      <c r="D520" s="13" t="s">
        <v>2240</v>
      </c>
      <c r="E520" s="13" t="s">
        <v>2239</v>
      </c>
      <c r="F520" s="14">
        <v>29406</v>
      </c>
      <c r="G520" s="13">
        <v>6370232</v>
      </c>
      <c r="H520" s="13" t="s">
        <v>2241</v>
      </c>
      <c r="I520" s="13">
        <v>407</v>
      </c>
      <c r="K520" s="13">
        <v>1</v>
      </c>
      <c r="O520" s="13" t="s">
        <v>28</v>
      </c>
      <c r="Q520" s="13">
        <v>1</v>
      </c>
      <c r="T520" s="13" t="s">
        <v>2798</v>
      </c>
      <c r="U520" s="13" t="s">
        <v>28</v>
      </c>
      <c r="W520" s="13" t="s">
        <v>2242</v>
      </c>
      <c r="X520" s="13" t="str">
        <f>_xlfn.XLOOKUP(Burndata[[#This Row],[STATE_FULL]],'[1]State Regions'!$A:$A,'[1]State Regions'!$B:$B)</f>
        <v>South</v>
      </c>
    </row>
    <row r="521" spans="1:24" hidden="1" x14ac:dyDescent="0.2">
      <c r="A521" s="13" t="s">
        <v>2237</v>
      </c>
      <c r="B521" s="13" t="s">
        <v>2238</v>
      </c>
      <c r="C521" s="13" t="s">
        <v>2239</v>
      </c>
      <c r="D521" s="13" t="s">
        <v>2243</v>
      </c>
      <c r="E521" s="13" t="s">
        <v>2239</v>
      </c>
      <c r="F521" s="14">
        <v>29425</v>
      </c>
      <c r="G521" s="13">
        <v>6370085</v>
      </c>
      <c r="H521" s="13" t="s">
        <v>2244</v>
      </c>
      <c r="I521" s="13">
        <v>865</v>
      </c>
      <c r="J521" s="13">
        <v>25</v>
      </c>
      <c r="K521" s="13">
        <v>1</v>
      </c>
      <c r="M521" s="13">
        <v>1</v>
      </c>
      <c r="N521" s="13">
        <v>1</v>
      </c>
      <c r="O521" s="13" t="s">
        <v>28</v>
      </c>
      <c r="P521" s="13">
        <v>1</v>
      </c>
      <c r="T521" s="13" t="s">
        <v>39</v>
      </c>
      <c r="U521" s="13" t="s">
        <v>28</v>
      </c>
      <c r="V521" s="13" t="s">
        <v>39</v>
      </c>
      <c r="W521" s="13" t="s">
        <v>2245</v>
      </c>
      <c r="X521" s="13" t="str">
        <f>_xlfn.XLOOKUP(Burndata[[#This Row],[STATE_FULL]],'[1]State Regions'!$A:$A,'[1]State Regions'!$B:$B)</f>
        <v>South</v>
      </c>
    </row>
    <row r="522" spans="1:24" hidden="1" x14ac:dyDescent="0.2">
      <c r="A522" s="13" t="s">
        <v>2237</v>
      </c>
      <c r="B522" s="13" t="s">
        <v>2238</v>
      </c>
      <c r="C522" s="13" t="s">
        <v>2239</v>
      </c>
      <c r="D522" s="13" t="s">
        <v>2246</v>
      </c>
      <c r="E522" s="13" t="s">
        <v>2239</v>
      </c>
      <c r="F522" s="14">
        <v>29425</v>
      </c>
      <c r="G522" s="13">
        <v>6370435</v>
      </c>
      <c r="H522" s="13" t="s">
        <v>2247</v>
      </c>
      <c r="I522" s="13">
        <v>250</v>
      </c>
      <c r="L522" s="13">
        <v>1</v>
      </c>
      <c r="O522" s="13" t="s">
        <v>28</v>
      </c>
      <c r="R522" s="13">
        <v>1</v>
      </c>
      <c r="T522" s="13" t="s">
        <v>2798</v>
      </c>
      <c r="U522" s="13" t="s">
        <v>28</v>
      </c>
      <c r="W522" s="13" t="s">
        <v>2248</v>
      </c>
      <c r="X522" s="13" t="str">
        <f>_xlfn.XLOOKUP(Burndata[[#This Row],[STATE_FULL]],'[1]State Regions'!$A:$A,'[1]State Regions'!$B:$B)</f>
        <v>South</v>
      </c>
    </row>
    <row r="523" spans="1:24" hidden="1" x14ac:dyDescent="0.2">
      <c r="A523" s="13" t="s">
        <v>2237</v>
      </c>
      <c r="B523" s="13" t="s">
        <v>2238</v>
      </c>
      <c r="C523" s="13" t="s">
        <v>2249</v>
      </c>
      <c r="D523" s="13" t="s">
        <v>2250</v>
      </c>
      <c r="E523" s="13" t="s">
        <v>2249</v>
      </c>
      <c r="F523" s="14">
        <v>29506</v>
      </c>
      <c r="G523" s="13">
        <v>6370009</v>
      </c>
      <c r="H523" s="13" t="s">
        <v>2251</v>
      </c>
      <c r="I523" s="13">
        <v>517</v>
      </c>
      <c r="K523" s="13">
        <v>1</v>
      </c>
      <c r="O523" s="13" t="s">
        <v>39</v>
      </c>
      <c r="Q523" s="13">
        <v>1</v>
      </c>
      <c r="T523" s="13" t="s">
        <v>2798</v>
      </c>
      <c r="U523" s="13" t="s">
        <v>28</v>
      </c>
      <c r="W523" s="13" t="s">
        <v>2252</v>
      </c>
      <c r="X523" s="13" t="str">
        <f>_xlfn.XLOOKUP(Burndata[[#This Row],[STATE_FULL]],'[1]State Regions'!$A:$A,'[1]State Regions'!$B:$B)</f>
        <v>South</v>
      </c>
    </row>
    <row r="524" spans="1:24" hidden="1" x14ac:dyDescent="0.2">
      <c r="A524" s="13" t="s">
        <v>2237</v>
      </c>
      <c r="B524" s="13" t="s">
        <v>2238</v>
      </c>
      <c r="C524" s="13" t="s">
        <v>1905</v>
      </c>
      <c r="D524" s="13" t="s">
        <v>2253</v>
      </c>
      <c r="E524" s="13" t="s">
        <v>1905</v>
      </c>
      <c r="F524" s="14">
        <v>29605</v>
      </c>
      <c r="G524" s="13">
        <v>6370323</v>
      </c>
      <c r="H524" s="13" t="s">
        <v>2254</v>
      </c>
      <c r="I524" s="13">
        <v>746</v>
      </c>
      <c r="K524" s="13">
        <v>1</v>
      </c>
      <c r="L524" s="13">
        <v>1</v>
      </c>
      <c r="O524" s="13" t="s">
        <v>28</v>
      </c>
      <c r="P524" s="13">
        <v>1</v>
      </c>
      <c r="S524" s="13">
        <v>1</v>
      </c>
      <c r="T524" s="13" t="s">
        <v>2798</v>
      </c>
      <c r="U524" s="13" t="s">
        <v>28</v>
      </c>
      <c r="W524" s="13" t="s">
        <v>2255</v>
      </c>
      <c r="X524" s="13" t="str">
        <f>_xlfn.XLOOKUP(Burndata[[#This Row],[STATE_FULL]],'[1]State Regions'!$A:$A,'[1]State Regions'!$B:$B)</f>
        <v>South</v>
      </c>
    </row>
    <row r="525" spans="1:24" hidden="1" x14ac:dyDescent="0.2">
      <c r="A525" s="13" t="s">
        <v>2237</v>
      </c>
      <c r="B525" s="13" t="s">
        <v>2238</v>
      </c>
      <c r="C525" s="13" t="s">
        <v>2256</v>
      </c>
      <c r="D525" s="13" t="s">
        <v>2257</v>
      </c>
      <c r="E525" s="13" t="s">
        <v>2258</v>
      </c>
      <c r="F525" s="14">
        <v>29572</v>
      </c>
      <c r="G525" s="13">
        <v>6370477</v>
      </c>
      <c r="H525" s="13" t="s">
        <v>2259</v>
      </c>
      <c r="I525" s="13">
        <v>371</v>
      </c>
      <c r="K525" s="13">
        <v>1</v>
      </c>
      <c r="L525" s="13">
        <v>1</v>
      </c>
      <c r="O525" s="13" t="s">
        <v>28</v>
      </c>
      <c r="P525" s="13">
        <v>1</v>
      </c>
      <c r="S525" s="13">
        <v>1</v>
      </c>
      <c r="T525" s="13" t="s">
        <v>2798</v>
      </c>
      <c r="U525" s="13" t="s">
        <v>28</v>
      </c>
      <c r="W525" s="13" t="s">
        <v>2260</v>
      </c>
      <c r="X525" s="13" t="str">
        <f>_xlfn.XLOOKUP(Burndata[[#This Row],[STATE_FULL]],'[1]State Regions'!$A:$A,'[1]State Regions'!$B:$B)</f>
        <v>South</v>
      </c>
    </row>
    <row r="526" spans="1:24" hidden="1" x14ac:dyDescent="0.2">
      <c r="A526" s="13" t="s">
        <v>2237</v>
      </c>
      <c r="B526" s="13" t="s">
        <v>2238</v>
      </c>
      <c r="C526" s="13" t="s">
        <v>2015</v>
      </c>
      <c r="D526" s="13" t="s">
        <v>2261</v>
      </c>
      <c r="E526" s="13" t="s">
        <v>1503</v>
      </c>
      <c r="F526" s="14">
        <v>29203</v>
      </c>
      <c r="G526" s="13">
        <v>6370140</v>
      </c>
      <c r="H526" s="13" t="s">
        <v>2262</v>
      </c>
      <c r="I526" s="13">
        <v>641</v>
      </c>
      <c r="K526" s="13">
        <v>1</v>
      </c>
      <c r="L526" s="13">
        <v>1</v>
      </c>
      <c r="O526" s="13" t="s">
        <v>28</v>
      </c>
      <c r="P526" s="13">
        <v>1</v>
      </c>
      <c r="S526" s="13">
        <v>1</v>
      </c>
      <c r="T526" s="13" t="s">
        <v>2798</v>
      </c>
      <c r="U526" s="13" t="s">
        <v>28</v>
      </c>
      <c r="W526" s="13" t="s">
        <v>2263</v>
      </c>
      <c r="X526" s="13" t="str">
        <f>_xlfn.XLOOKUP(Burndata[[#This Row],[STATE_FULL]],'[1]State Regions'!$A:$A,'[1]State Regions'!$B:$B)</f>
        <v>South</v>
      </c>
    </row>
    <row r="527" spans="1:24" hidden="1" x14ac:dyDescent="0.2">
      <c r="A527" s="13" t="s">
        <v>2237</v>
      </c>
      <c r="B527" s="13" t="s">
        <v>2238</v>
      </c>
      <c r="C527" s="13" t="s">
        <v>2264</v>
      </c>
      <c r="D527" s="13" t="s">
        <v>2265</v>
      </c>
      <c r="E527" s="13" t="s">
        <v>2264</v>
      </c>
      <c r="F527" s="14">
        <v>29303</v>
      </c>
      <c r="G527" s="13">
        <v>6370610</v>
      </c>
      <c r="H527" s="13" t="s">
        <v>2266</v>
      </c>
      <c r="I527" s="13">
        <v>540</v>
      </c>
      <c r="K527" s="13">
        <v>1</v>
      </c>
      <c r="O527" s="13" t="s">
        <v>28</v>
      </c>
      <c r="P527" s="13">
        <v>1</v>
      </c>
      <c r="T527" s="13" t="s">
        <v>2798</v>
      </c>
      <c r="U527" s="13" t="s">
        <v>28</v>
      </c>
      <c r="W527" s="13" t="s">
        <v>2267</v>
      </c>
      <c r="X527" s="13" t="str">
        <f>_xlfn.XLOOKUP(Burndata[[#This Row],[STATE_FULL]],'[1]State Regions'!$A:$A,'[1]State Regions'!$B:$B)</f>
        <v>South</v>
      </c>
    </row>
    <row r="528" spans="1:24" hidden="1" x14ac:dyDescent="0.2">
      <c r="A528" s="13" t="s">
        <v>2268</v>
      </c>
      <c r="B528" s="13" t="s">
        <v>2269</v>
      </c>
      <c r="C528" s="13" t="s">
        <v>2270</v>
      </c>
      <c r="D528" s="13" t="s">
        <v>2271</v>
      </c>
      <c r="E528" s="13" t="s">
        <v>2272</v>
      </c>
      <c r="F528" s="14">
        <v>57701</v>
      </c>
      <c r="G528" s="13">
        <v>6650002</v>
      </c>
      <c r="H528" s="13" t="s">
        <v>2273</v>
      </c>
      <c r="I528" s="13">
        <v>417</v>
      </c>
      <c r="K528" s="13">
        <v>1</v>
      </c>
      <c r="O528" s="13" t="s">
        <v>28</v>
      </c>
      <c r="Q528" s="13">
        <v>1</v>
      </c>
      <c r="T528" s="13" t="s">
        <v>39</v>
      </c>
      <c r="U528" s="13" t="s">
        <v>28</v>
      </c>
      <c r="W528" s="13" t="s">
        <v>2274</v>
      </c>
      <c r="X528" s="13" t="str">
        <f>_xlfn.XLOOKUP(Burndata[[#This Row],[STATE_FULL]],'[1]State Regions'!$A:$A,'[1]State Regions'!$B:$B)</f>
        <v>Midwest</v>
      </c>
    </row>
    <row r="529" spans="1:24" hidden="1" x14ac:dyDescent="0.2">
      <c r="A529" s="13" t="s">
        <v>2268</v>
      </c>
      <c r="B529" s="13" t="s">
        <v>2269</v>
      </c>
      <c r="C529" s="13" t="s">
        <v>2275</v>
      </c>
      <c r="D529" s="13" t="s">
        <v>2276</v>
      </c>
      <c r="E529" s="13" t="s">
        <v>2277</v>
      </c>
      <c r="F529" s="14">
        <v>57105</v>
      </c>
      <c r="G529" s="13">
        <v>6650420</v>
      </c>
      <c r="H529" s="13" t="s">
        <v>2278</v>
      </c>
      <c r="I529" s="13">
        <v>545</v>
      </c>
      <c r="K529" s="13">
        <v>1</v>
      </c>
      <c r="O529" s="13" t="s">
        <v>28</v>
      </c>
      <c r="Q529" s="13">
        <v>1</v>
      </c>
      <c r="T529" s="13" t="s">
        <v>39</v>
      </c>
      <c r="U529" s="13" t="s">
        <v>28</v>
      </c>
      <c r="W529" s="13" t="s">
        <v>2279</v>
      </c>
      <c r="X529" s="13" t="str">
        <f>_xlfn.XLOOKUP(Burndata[[#This Row],[STATE_FULL]],'[1]State Regions'!$A:$A,'[1]State Regions'!$B:$B)</f>
        <v>Midwest</v>
      </c>
    </row>
    <row r="530" spans="1:24" hidden="1" x14ac:dyDescent="0.2">
      <c r="A530" s="13" t="s">
        <v>2268</v>
      </c>
      <c r="B530" s="13" t="s">
        <v>2269</v>
      </c>
      <c r="C530" s="13" t="s">
        <v>2275</v>
      </c>
      <c r="D530" s="13" t="s">
        <v>2280</v>
      </c>
      <c r="E530" s="13" t="s">
        <v>2277</v>
      </c>
      <c r="F530" s="14">
        <v>57117</v>
      </c>
      <c r="G530" s="13">
        <v>6650007</v>
      </c>
      <c r="H530" s="13" t="s">
        <v>2281</v>
      </c>
      <c r="I530" s="13">
        <v>545</v>
      </c>
      <c r="K530" s="13">
        <v>1</v>
      </c>
      <c r="L530" s="13">
        <v>1</v>
      </c>
      <c r="O530" s="13" t="s">
        <v>28</v>
      </c>
      <c r="Q530" s="13">
        <v>1</v>
      </c>
      <c r="S530" s="13">
        <v>1</v>
      </c>
      <c r="T530" s="13" t="s">
        <v>39</v>
      </c>
      <c r="U530" s="13" t="s">
        <v>28</v>
      </c>
      <c r="W530" s="13" t="s">
        <v>2282</v>
      </c>
      <c r="X530" s="13" t="str">
        <f>_xlfn.XLOOKUP(Burndata[[#This Row],[STATE_FULL]],'[1]State Regions'!$A:$A,'[1]State Regions'!$B:$B)</f>
        <v>Midwest</v>
      </c>
    </row>
    <row r="531" spans="1:24" hidden="1" x14ac:dyDescent="0.2">
      <c r="A531" s="13" t="s">
        <v>2283</v>
      </c>
      <c r="B531" s="13" t="s">
        <v>2284</v>
      </c>
      <c r="C531" s="13" t="s">
        <v>2285</v>
      </c>
      <c r="D531" s="13" t="s">
        <v>2286</v>
      </c>
      <c r="E531" s="13" t="s">
        <v>2287</v>
      </c>
      <c r="F531" s="14">
        <v>37207</v>
      </c>
      <c r="G531" s="13">
        <v>6521020</v>
      </c>
      <c r="H531" s="13" t="s">
        <v>2288</v>
      </c>
      <c r="I531" s="13">
        <v>233</v>
      </c>
      <c r="J531" s="13">
        <v>12</v>
      </c>
      <c r="K531" s="13">
        <v>1</v>
      </c>
      <c r="M531" s="13">
        <v>1</v>
      </c>
      <c r="N531" s="13">
        <v>1</v>
      </c>
      <c r="O531" s="13" t="s">
        <v>28</v>
      </c>
      <c r="Q531" s="13">
        <v>1</v>
      </c>
      <c r="T531" s="13" t="s">
        <v>39</v>
      </c>
      <c r="U531" s="13" t="s">
        <v>28</v>
      </c>
      <c r="V531" s="13" t="s">
        <v>39</v>
      </c>
      <c r="W531" s="13" t="s">
        <v>2289</v>
      </c>
      <c r="X531" s="13" t="str">
        <f>_xlfn.XLOOKUP(Burndata[[#This Row],[STATE_FULL]],'[1]State Regions'!$A:$A,'[1]State Regions'!$B:$B)</f>
        <v>South</v>
      </c>
    </row>
    <row r="532" spans="1:24" hidden="1" x14ac:dyDescent="0.2">
      <c r="A532" s="13" t="s">
        <v>2283</v>
      </c>
      <c r="B532" s="13" t="s">
        <v>2284</v>
      </c>
      <c r="C532" s="13" t="s">
        <v>2285</v>
      </c>
      <c r="D532" s="13" t="s">
        <v>2290</v>
      </c>
      <c r="E532" s="13" t="s">
        <v>2287</v>
      </c>
      <c r="F532" s="14">
        <v>37232</v>
      </c>
      <c r="G532" s="13">
        <v>6521060</v>
      </c>
      <c r="H532" s="13" t="s">
        <v>2291</v>
      </c>
      <c r="I532" s="13">
        <v>897</v>
      </c>
      <c r="J532" s="13">
        <v>25</v>
      </c>
      <c r="K532" s="13">
        <v>1</v>
      </c>
      <c r="L532" s="13">
        <v>1</v>
      </c>
      <c r="M532" s="13">
        <v>1</v>
      </c>
      <c r="N532" s="13">
        <v>1</v>
      </c>
      <c r="O532" s="13" t="s">
        <v>28</v>
      </c>
      <c r="P532" s="13">
        <v>1</v>
      </c>
      <c r="R532" s="13">
        <v>1</v>
      </c>
      <c r="T532" s="13" t="s">
        <v>39</v>
      </c>
      <c r="U532" s="13" t="s">
        <v>28</v>
      </c>
      <c r="V532" s="13" t="s">
        <v>39</v>
      </c>
      <c r="W532" s="13" t="s">
        <v>2292</v>
      </c>
      <c r="X532" s="13" t="str">
        <f>_xlfn.XLOOKUP(Burndata[[#This Row],[STATE_FULL]],'[1]State Regions'!$A:$A,'[1]State Regions'!$B:$B)</f>
        <v>South</v>
      </c>
    </row>
    <row r="533" spans="1:24" hidden="1" x14ac:dyDescent="0.2">
      <c r="A533" s="13" t="s">
        <v>2283</v>
      </c>
      <c r="B533" s="13" t="s">
        <v>2284</v>
      </c>
      <c r="C533" s="13" t="s">
        <v>1983</v>
      </c>
      <c r="D533" s="13" t="s">
        <v>2293</v>
      </c>
      <c r="E533" s="13" t="s">
        <v>2294</v>
      </c>
      <c r="F533" s="14">
        <v>37403</v>
      </c>
      <c r="G533" s="13">
        <v>6520065</v>
      </c>
      <c r="H533" s="13" t="s">
        <v>2295</v>
      </c>
      <c r="I533" s="13">
        <v>680</v>
      </c>
      <c r="K533" s="13">
        <v>1</v>
      </c>
      <c r="O533" s="13" t="s">
        <v>28</v>
      </c>
      <c r="P533" s="13">
        <v>1</v>
      </c>
      <c r="T533" s="13" t="s">
        <v>2798</v>
      </c>
      <c r="U533" s="13" t="s">
        <v>28</v>
      </c>
      <c r="W533" s="13" t="s">
        <v>2296</v>
      </c>
      <c r="X533" s="13" t="str">
        <f>_xlfn.XLOOKUP(Burndata[[#This Row],[STATE_FULL]],'[1]State Regions'!$A:$A,'[1]State Regions'!$B:$B)</f>
        <v>South</v>
      </c>
    </row>
    <row r="534" spans="1:24" hidden="1" x14ac:dyDescent="0.2">
      <c r="A534" s="13" t="s">
        <v>2283</v>
      </c>
      <c r="B534" s="13" t="s">
        <v>2284</v>
      </c>
      <c r="C534" s="13" t="s">
        <v>2297</v>
      </c>
      <c r="D534" s="13" t="s">
        <v>2298</v>
      </c>
      <c r="E534" s="13" t="s">
        <v>2299</v>
      </c>
      <c r="F534" s="14">
        <v>37920</v>
      </c>
      <c r="G534" s="13">
        <v>6520575</v>
      </c>
      <c r="H534" s="13" t="s">
        <v>2300</v>
      </c>
      <c r="I534" s="13">
        <v>710</v>
      </c>
      <c r="K534" s="13">
        <v>1</v>
      </c>
      <c r="O534" s="13" t="s">
        <v>28</v>
      </c>
      <c r="P534" s="13">
        <v>1</v>
      </c>
      <c r="T534" s="13" t="s">
        <v>2798</v>
      </c>
      <c r="U534" s="13" t="s">
        <v>28</v>
      </c>
      <c r="W534" s="13" t="s">
        <v>2301</v>
      </c>
      <c r="X534" s="13" t="str">
        <f>_xlfn.XLOOKUP(Burndata[[#This Row],[STATE_FULL]],'[1]State Regions'!$A:$A,'[1]State Regions'!$B:$B)</f>
        <v>South</v>
      </c>
    </row>
    <row r="535" spans="1:24" hidden="1" x14ac:dyDescent="0.2">
      <c r="A535" s="13" t="s">
        <v>2283</v>
      </c>
      <c r="B535" s="13" t="s">
        <v>2284</v>
      </c>
      <c r="C535" s="13" t="s">
        <v>2302</v>
      </c>
      <c r="D535" s="13" t="s">
        <v>2303</v>
      </c>
      <c r="E535" s="13" t="s">
        <v>2304</v>
      </c>
      <c r="F535" s="14">
        <v>38103</v>
      </c>
      <c r="G535" s="13">
        <v>6520775</v>
      </c>
      <c r="H535" s="13" t="s">
        <v>2305</v>
      </c>
      <c r="I535" s="13">
        <v>255</v>
      </c>
      <c r="L535" s="13">
        <v>1</v>
      </c>
      <c r="O535" s="13" t="s">
        <v>28</v>
      </c>
      <c r="R535" s="13">
        <v>1</v>
      </c>
      <c r="T535" s="13" t="s">
        <v>2798</v>
      </c>
      <c r="U535" s="13" t="s">
        <v>28</v>
      </c>
      <c r="W535" s="13" t="s">
        <v>2306</v>
      </c>
      <c r="X535" s="13" t="str">
        <f>_xlfn.XLOOKUP(Burndata[[#This Row],[STATE_FULL]],'[1]State Regions'!$A:$A,'[1]State Regions'!$B:$B)</f>
        <v>South</v>
      </c>
    </row>
    <row r="536" spans="1:24" hidden="1" x14ac:dyDescent="0.2">
      <c r="A536" s="13" t="s">
        <v>2283</v>
      </c>
      <c r="B536" s="13" t="s">
        <v>2284</v>
      </c>
      <c r="C536" s="13" t="s">
        <v>2302</v>
      </c>
      <c r="D536" s="13" t="s">
        <v>2307</v>
      </c>
      <c r="E536" s="13" t="s">
        <v>2304</v>
      </c>
      <c r="F536" s="14">
        <v>38103</v>
      </c>
      <c r="G536" s="13">
        <v>6520695</v>
      </c>
      <c r="H536" s="13" t="s">
        <v>2308</v>
      </c>
      <c r="I536" s="13">
        <v>631</v>
      </c>
      <c r="J536" s="13">
        <v>14</v>
      </c>
      <c r="K536" s="13">
        <v>1</v>
      </c>
      <c r="M536" s="13">
        <v>1</v>
      </c>
      <c r="O536" s="13" t="s">
        <v>39</v>
      </c>
      <c r="P536" s="13">
        <v>1</v>
      </c>
      <c r="T536" s="13" t="s">
        <v>28</v>
      </c>
      <c r="U536" s="13" t="s">
        <v>28</v>
      </c>
      <c r="V536" s="13" t="s">
        <v>39</v>
      </c>
      <c r="W536" s="13" t="s">
        <v>2309</v>
      </c>
      <c r="X536" s="13" t="str">
        <f>_xlfn.XLOOKUP(Burndata[[#This Row],[STATE_FULL]],'[1]State Regions'!$A:$A,'[1]State Regions'!$B:$B)</f>
        <v>South</v>
      </c>
    </row>
    <row r="537" spans="1:24" hidden="1" x14ac:dyDescent="0.2">
      <c r="A537" s="13" t="s">
        <v>2283</v>
      </c>
      <c r="B537" s="13" t="s">
        <v>2284</v>
      </c>
      <c r="C537" s="13" t="s">
        <v>2310</v>
      </c>
      <c r="D537" s="13" t="s">
        <v>2311</v>
      </c>
      <c r="E537" s="13" t="s">
        <v>1234</v>
      </c>
      <c r="F537" s="14">
        <v>37620</v>
      </c>
      <c r="G537" s="13">
        <v>6520040</v>
      </c>
      <c r="H537" s="13" t="s">
        <v>2312</v>
      </c>
      <c r="I537" s="13">
        <v>288</v>
      </c>
      <c r="K537" s="13">
        <v>1</v>
      </c>
      <c r="O537" s="13" t="s">
        <v>39</v>
      </c>
      <c r="Q537" s="13">
        <v>1</v>
      </c>
      <c r="T537" s="13" t="s">
        <v>2798</v>
      </c>
      <c r="U537" s="13" t="s">
        <v>28</v>
      </c>
      <c r="W537" s="13" t="s">
        <v>2313</v>
      </c>
      <c r="X537" s="13" t="str">
        <f>_xlfn.XLOOKUP(Burndata[[#This Row],[STATE_FULL]],'[1]State Regions'!$A:$A,'[1]State Regions'!$B:$B)</f>
        <v>South</v>
      </c>
    </row>
    <row r="538" spans="1:24" hidden="1" x14ac:dyDescent="0.2">
      <c r="A538" s="13" t="s">
        <v>2283</v>
      </c>
      <c r="B538" s="13" t="s">
        <v>2284</v>
      </c>
      <c r="C538" s="13" t="s">
        <v>141</v>
      </c>
      <c r="D538" s="13" t="s">
        <v>2314</v>
      </c>
      <c r="E538" s="13" t="s">
        <v>1748</v>
      </c>
      <c r="F538" s="14">
        <v>37604</v>
      </c>
      <c r="G538" s="13">
        <v>6520466</v>
      </c>
      <c r="H538" s="13" t="s">
        <v>2315</v>
      </c>
      <c r="I538" s="13">
        <v>445</v>
      </c>
      <c r="K538" s="13">
        <v>1</v>
      </c>
      <c r="O538" s="13" t="s">
        <v>39</v>
      </c>
      <c r="P538" s="13">
        <v>1</v>
      </c>
      <c r="T538" s="13" t="s">
        <v>2798</v>
      </c>
      <c r="U538" s="13" t="s">
        <v>28</v>
      </c>
      <c r="W538" s="13" t="s">
        <v>2316</v>
      </c>
      <c r="X538" s="13" t="str">
        <f>_xlfn.XLOOKUP(Burndata[[#This Row],[STATE_FULL]],'[1]State Regions'!$A:$A,'[1]State Regions'!$B:$B)</f>
        <v>South</v>
      </c>
    </row>
    <row r="539" spans="1:24" hidden="1" x14ac:dyDescent="0.2">
      <c r="A539" s="13" t="s">
        <v>2317</v>
      </c>
      <c r="B539" s="13" t="s">
        <v>2318</v>
      </c>
      <c r="C539" s="13" t="s">
        <v>2319</v>
      </c>
      <c r="D539" s="13" t="s">
        <v>2320</v>
      </c>
      <c r="E539" s="13" t="s">
        <v>2321</v>
      </c>
      <c r="F539" s="14">
        <v>76508</v>
      </c>
      <c r="G539" s="13">
        <v>6743413</v>
      </c>
      <c r="H539" s="13" t="s">
        <v>2322</v>
      </c>
      <c r="I539" s="13">
        <v>636</v>
      </c>
      <c r="K539" s="13">
        <v>1</v>
      </c>
      <c r="L539" s="13">
        <v>1</v>
      </c>
      <c r="O539" s="13" t="s">
        <v>28</v>
      </c>
      <c r="P539" s="13">
        <v>1</v>
      </c>
      <c r="S539" s="13">
        <v>1</v>
      </c>
      <c r="T539" s="13" t="s">
        <v>2798</v>
      </c>
      <c r="U539" s="13" t="s">
        <v>28</v>
      </c>
      <c r="W539" s="13" t="s">
        <v>2323</v>
      </c>
      <c r="X539" s="13" t="str">
        <f>_xlfn.XLOOKUP(Burndata[[#This Row],[STATE_FULL]],'[1]State Regions'!$A:$A,'[1]State Regions'!$B:$B)</f>
        <v>South</v>
      </c>
    </row>
    <row r="540" spans="1:24" hidden="1" x14ac:dyDescent="0.2">
      <c r="A540" s="13" t="s">
        <v>2317</v>
      </c>
      <c r="B540" s="13" t="s">
        <v>2318</v>
      </c>
      <c r="C540" s="13" t="s">
        <v>2324</v>
      </c>
      <c r="D540" s="13" t="s">
        <v>2325</v>
      </c>
      <c r="E540" s="13" t="s">
        <v>2326</v>
      </c>
      <c r="F540" s="14">
        <v>78234</v>
      </c>
      <c r="G540" s="13">
        <v>6741380</v>
      </c>
      <c r="H540" s="13" t="s">
        <v>2327</v>
      </c>
      <c r="I540" s="13">
        <v>425</v>
      </c>
      <c r="J540" s="13">
        <v>40</v>
      </c>
      <c r="K540" s="13">
        <v>1</v>
      </c>
      <c r="M540" s="13">
        <v>1</v>
      </c>
      <c r="O540" s="13" t="s">
        <v>28</v>
      </c>
      <c r="P540" s="13">
        <v>1</v>
      </c>
      <c r="T540" s="13" t="s">
        <v>28</v>
      </c>
      <c r="U540" s="13" t="s">
        <v>28</v>
      </c>
      <c r="V540" s="13" t="s">
        <v>39</v>
      </c>
      <c r="W540" s="13" t="s">
        <v>2328</v>
      </c>
      <c r="X540" s="13" t="str">
        <f>_xlfn.XLOOKUP(Burndata[[#This Row],[STATE_FULL]],'[1]State Regions'!$A:$A,'[1]State Regions'!$B:$B)</f>
        <v>South</v>
      </c>
    </row>
    <row r="541" spans="1:24" hidden="1" x14ac:dyDescent="0.2">
      <c r="A541" s="13" t="s">
        <v>2317</v>
      </c>
      <c r="B541" s="13" t="s">
        <v>2318</v>
      </c>
      <c r="C541" s="13" t="s">
        <v>2324</v>
      </c>
      <c r="D541" s="13" t="s">
        <v>2329</v>
      </c>
      <c r="E541" s="13" t="s">
        <v>2330</v>
      </c>
      <c r="F541" s="14">
        <v>78229</v>
      </c>
      <c r="G541" s="13">
        <v>6743106</v>
      </c>
      <c r="H541" s="13" t="s">
        <v>2331</v>
      </c>
      <c r="I541" s="13">
        <v>700</v>
      </c>
      <c r="K541" s="13">
        <v>1</v>
      </c>
      <c r="L541" s="13">
        <v>1</v>
      </c>
      <c r="N541" s="13">
        <v>1</v>
      </c>
      <c r="O541" s="13" t="s">
        <v>28</v>
      </c>
      <c r="P541" s="13">
        <v>1</v>
      </c>
      <c r="R541" s="13">
        <v>1</v>
      </c>
      <c r="T541" s="13" t="s">
        <v>39</v>
      </c>
      <c r="U541" s="13" t="s">
        <v>28</v>
      </c>
      <c r="V541" s="13" t="s">
        <v>39</v>
      </c>
      <c r="W541" s="13" t="s">
        <v>2332</v>
      </c>
      <c r="X541" s="13" t="str">
        <f>_xlfn.XLOOKUP(Burndata[[#This Row],[STATE_FULL]],'[1]State Regions'!$A:$A,'[1]State Regions'!$B:$B)</f>
        <v>South</v>
      </c>
    </row>
    <row r="542" spans="1:24" hidden="1" x14ac:dyDescent="0.2">
      <c r="A542" s="13" t="s">
        <v>2317</v>
      </c>
      <c r="B542" s="13" t="s">
        <v>2318</v>
      </c>
      <c r="C542" s="13" t="s">
        <v>2324</v>
      </c>
      <c r="D542" s="13" t="s">
        <v>2333</v>
      </c>
      <c r="E542" s="13" t="s">
        <v>2330</v>
      </c>
      <c r="F542" s="14">
        <v>78229</v>
      </c>
      <c r="G542" s="13">
        <v>6743122</v>
      </c>
      <c r="H542" s="13" t="s">
        <v>2334</v>
      </c>
      <c r="I542" s="13">
        <v>811</v>
      </c>
      <c r="J542" s="13">
        <v>31</v>
      </c>
      <c r="M542" s="13">
        <v>1</v>
      </c>
      <c r="N542" s="13">
        <v>1</v>
      </c>
      <c r="T542" s="13" t="s">
        <v>39</v>
      </c>
      <c r="V542" s="13" t="s">
        <v>39</v>
      </c>
      <c r="W542" s="13" t="s">
        <v>2335</v>
      </c>
      <c r="X542" s="13" t="str">
        <f>_xlfn.XLOOKUP(Burndata[[#This Row],[STATE_FULL]],'[1]State Regions'!$A:$A,'[1]State Regions'!$B:$B)</f>
        <v>South</v>
      </c>
    </row>
    <row r="543" spans="1:24" hidden="1" x14ac:dyDescent="0.2">
      <c r="A543" s="13" t="s">
        <v>2317</v>
      </c>
      <c r="B543" s="13" t="s">
        <v>2318</v>
      </c>
      <c r="C543" s="13" t="s">
        <v>2336</v>
      </c>
      <c r="D543" s="13" t="s">
        <v>2337</v>
      </c>
      <c r="E543" s="13" t="s">
        <v>2338</v>
      </c>
      <c r="F543" s="14">
        <v>77802</v>
      </c>
      <c r="G543" s="13">
        <v>6740500</v>
      </c>
      <c r="H543" s="13" t="s">
        <v>2339</v>
      </c>
      <c r="I543" s="13">
        <v>310</v>
      </c>
      <c r="K543" s="13">
        <v>1</v>
      </c>
      <c r="O543" s="13" t="s">
        <v>28</v>
      </c>
      <c r="Q543" s="13">
        <v>1</v>
      </c>
      <c r="T543" s="13" t="s">
        <v>2798</v>
      </c>
      <c r="U543" s="13" t="s">
        <v>28</v>
      </c>
      <c r="W543" s="13" t="s">
        <v>2340</v>
      </c>
      <c r="X543" s="13" t="str">
        <f>_xlfn.XLOOKUP(Burndata[[#This Row],[STATE_FULL]],'[1]State Regions'!$A:$A,'[1]State Regions'!$B:$B)</f>
        <v>South</v>
      </c>
    </row>
    <row r="544" spans="1:24" hidden="1" x14ac:dyDescent="0.2">
      <c r="A544" s="13" t="s">
        <v>2317</v>
      </c>
      <c r="B544" s="13" t="s">
        <v>2318</v>
      </c>
      <c r="C544" s="13" t="s">
        <v>2341</v>
      </c>
      <c r="D544" s="13" t="s">
        <v>2342</v>
      </c>
      <c r="E544" s="13" t="s">
        <v>2343</v>
      </c>
      <c r="F544" s="14">
        <v>78550</v>
      </c>
      <c r="G544" s="13">
        <v>6741790</v>
      </c>
      <c r="H544" s="13" t="s">
        <v>2344</v>
      </c>
      <c r="I544" s="13">
        <v>432</v>
      </c>
      <c r="K544" s="13">
        <v>1</v>
      </c>
      <c r="O544" s="13" t="s">
        <v>28</v>
      </c>
      <c r="Q544" s="13">
        <v>1</v>
      </c>
      <c r="T544" s="13" t="s">
        <v>2798</v>
      </c>
      <c r="U544" s="13" t="s">
        <v>28</v>
      </c>
      <c r="W544" s="13" t="s">
        <v>2345</v>
      </c>
      <c r="X544" s="13" t="str">
        <f>_xlfn.XLOOKUP(Burndata[[#This Row],[STATE_FULL]],'[1]State Regions'!$A:$A,'[1]State Regions'!$B:$B)</f>
        <v>South</v>
      </c>
    </row>
    <row r="545" spans="1:24" hidden="1" x14ac:dyDescent="0.2">
      <c r="A545" s="13" t="s">
        <v>2317</v>
      </c>
      <c r="B545" s="13" t="s">
        <v>2318</v>
      </c>
      <c r="C545" s="13" t="s">
        <v>2346</v>
      </c>
      <c r="D545" s="13" t="s">
        <v>2347</v>
      </c>
      <c r="E545" s="13" t="s">
        <v>2348</v>
      </c>
      <c r="F545" s="14">
        <v>75075</v>
      </c>
      <c r="G545" s="13">
        <v>6742865</v>
      </c>
      <c r="H545" s="13" t="s">
        <v>2349</v>
      </c>
      <c r="I545" s="13">
        <v>557</v>
      </c>
      <c r="J545" s="13">
        <v>15</v>
      </c>
      <c r="K545" s="13">
        <v>1</v>
      </c>
      <c r="M545" s="13">
        <v>1</v>
      </c>
      <c r="N545" s="13">
        <v>1</v>
      </c>
      <c r="O545" s="13" t="s">
        <v>28</v>
      </c>
      <c r="P545" s="13">
        <v>1</v>
      </c>
      <c r="T545" s="13" t="s">
        <v>39</v>
      </c>
      <c r="U545" s="13" t="s">
        <v>28</v>
      </c>
      <c r="V545" s="13" t="s">
        <v>39</v>
      </c>
      <c r="W545" s="13" t="s">
        <v>2350</v>
      </c>
      <c r="X545" s="13" t="str">
        <f>_xlfn.XLOOKUP(Burndata[[#This Row],[STATE_FULL]],'[1]State Regions'!$A:$A,'[1]State Regions'!$B:$B)</f>
        <v>South</v>
      </c>
    </row>
    <row r="546" spans="1:24" hidden="1" x14ac:dyDescent="0.2">
      <c r="A546" s="13" t="s">
        <v>2317</v>
      </c>
      <c r="B546" s="13" t="s">
        <v>2318</v>
      </c>
      <c r="C546" s="13" t="s">
        <v>2346</v>
      </c>
      <c r="D546" s="13" t="s">
        <v>2351</v>
      </c>
      <c r="E546" s="13" t="s">
        <v>2348</v>
      </c>
      <c r="F546" s="14">
        <v>75093</v>
      </c>
      <c r="G546" s="13">
        <v>6740945</v>
      </c>
      <c r="H546" s="13" t="s">
        <v>2352</v>
      </c>
      <c r="I546" s="13">
        <v>366</v>
      </c>
      <c r="K546" s="13">
        <v>1</v>
      </c>
      <c r="O546" s="13" t="s">
        <v>28</v>
      </c>
      <c r="Q546" s="13">
        <v>1</v>
      </c>
      <c r="T546" s="13" t="s">
        <v>2798</v>
      </c>
      <c r="U546" s="13" t="s">
        <v>28</v>
      </c>
      <c r="W546" s="13" t="s">
        <v>2353</v>
      </c>
      <c r="X546" s="13" t="str">
        <f>_xlfn.XLOOKUP(Burndata[[#This Row],[STATE_FULL]],'[1]State Regions'!$A:$A,'[1]State Regions'!$B:$B)</f>
        <v>South</v>
      </c>
    </row>
    <row r="547" spans="1:24" hidden="1" x14ac:dyDescent="0.2">
      <c r="A547" s="13" t="s">
        <v>2317</v>
      </c>
      <c r="B547" s="13" t="s">
        <v>2318</v>
      </c>
      <c r="C547" s="13" t="s">
        <v>2354</v>
      </c>
      <c r="D547" s="13" t="s">
        <v>2355</v>
      </c>
      <c r="E547" s="13" t="s">
        <v>2354</v>
      </c>
      <c r="F547" s="14">
        <v>75246</v>
      </c>
      <c r="G547" s="13">
        <v>6740900</v>
      </c>
      <c r="H547" s="13" t="s">
        <v>2356</v>
      </c>
      <c r="I547" s="13">
        <v>1008</v>
      </c>
      <c r="K547" s="13">
        <v>1</v>
      </c>
      <c r="O547" s="13" t="s">
        <v>28</v>
      </c>
      <c r="P547" s="13">
        <v>1</v>
      </c>
      <c r="T547" s="13" t="s">
        <v>2798</v>
      </c>
      <c r="U547" s="13" t="s">
        <v>28</v>
      </c>
      <c r="W547" s="13" t="s">
        <v>2357</v>
      </c>
      <c r="X547" s="13" t="str">
        <f>_xlfn.XLOOKUP(Burndata[[#This Row],[STATE_FULL]],'[1]State Regions'!$A:$A,'[1]State Regions'!$B:$B)</f>
        <v>South</v>
      </c>
    </row>
    <row r="548" spans="1:24" hidden="1" x14ac:dyDescent="0.2">
      <c r="A548" s="13" t="s">
        <v>2317</v>
      </c>
      <c r="B548" s="13" t="s">
        <v>2318</v>
      </c>
      <c r="C548" s="13" t="s">
        <v>2354</v>
      </c>
      <c r="D548" s="13" t="s">
        <v>2358</v>
      </c>
      <c r="E548" s="13" t="s">
        <v>2354</v>
      </c>
      <c r="F548" s="14">
        <v>75235</v>
      </c>
      <c r="G548" s="13">
        <v>6740935</v>
      </c>
      <c r="H548" s="13" t="s">
        <v>2359</v>
      </c>
      <c r="I548" s="13">
        <v>490</v>
      </c>
      <c r="L548" s="13">
        <v>1</v>
      </c>
      <c r="O548" s="13" t="s">
        <v>28</v>
      </c>
      <c r="R548" s="13">
        <v>1</v>
      </c>
      <c r="T548" s="13" t="s">
        <v>2798</v>
      </c>
      <c r="U548" s="13" t="s">
        <v>28</v>
      </c>
      <c r="W548" s="13" t="s">
        <v>2360</v>
      </c>
      <c r="X548" s="13" t="str">
        <f>_xlfn.XLOOKUP(Burndata[[#This Row],[STATE_FULL]],'[1]State Regions'!$A:$A,'[1]State Regions'!$B:$B)</f>
        <v>South</v>
      </c>
    </row>
    <row r="549" spans="1:24" hidden="1" x14ac:dyDescent="0.2">
      <c r="A549" s="13" t="s">
        <v>2317</v>
      </c>
      <c r="B549" s="13" t="s">
        <v>2318</v>
      </c>
      <c r="C549" s="13" t="s">
        <v>2354</v>
      </c>
      <c r="D549" s="13" t="s">
        <v>2361</v>
      </c>
      <c r="E549" s="13" t="s">
        <v>2354</v>
      </c>
      <c r="F549" s="14">
        <v>75230</v>
      </c>
      <c r="G549" s="13">
        <v>6741025</v>
      </c>
      <c r="H549" s="13" t="s">
        <v>2362</v>
      </c>
      <c r="I549" s="13">
        <v>899</v>
      </c>
      <c r="L549" s="13">
        <v>1</v>
      </c>
      <c r="O549" s="13" t="s">
        <v>28</v>
      </c>
      <c r="S549" s="13">
        <v>1</v>
      </c>
      <c r="T549" s="13" t="s">
        <v>2798</v>
      </c>
      <c r="U549" s="13" t="s">
        <v>28</v>
      </c>
      <c r="W549" s="13" t="s">
        <v>2363</v>
      </c>
      <c r="X549" s="13" t="str">
        <f>_xlfn.XLOOKUP(Burndata[[#This Row],[STATE_FULL]],'[1]State Regions'!$A:$A,'[1]State Regions'!$B:$B)</f>
        <v>South</v>
      </c>
    </row>
    <row r="550" spans="1:24" hidden="1" x14ac:dyDescent="0.2">
      <c r="A550" s="13" t="s">
        <v>2317</v>
      </c>
      <c r="B550" s="13" t="s">
        <v>2318</v>
      </c>
      <c r="C550" s="13" t="s">
        <v>2354</v>
      </c>
      <c r="D550" s="13" t="s">
        <v>2364</v>
      </c>
      <c r="E550" s="13" t="s">
        <v>2354</v>
      </c>
      <c r="F550" s="14">
        <v>75203</v>
      </c>
      <c r="G550" s="13">
        <v>6741018</v>
      </c>
      <c r="H550" s="13" t="s">
        <v>2365</v>
      </c>
      <c r="I550" s="13">
        <v>556</v>
      </c>
      <c r="K550" s="13">
        <v>1</v>
      </c>
      <c r="O550" s="13" t="s">
        <v>28</v>
      </c>
      <c r="P550" s="13">
        <v>1</v>
      </c>
      <c r="T550" s="13" t="s">
        <v>2798</v>
      </c>
      <c r="U550" s="13" t="s">
        <v>28</v>
      </c>
      <c r="W550" s="13" t="s">
        <v>2366</v>
      </c>
      <c r="X550" s="13" t="str">
        <f>_xlfn.XLOOKUP(Burndata[[#This Row],[STATE_FULL]],'[1]State Regions'!$A:$A,'[1]State Regions'!$B:$B)</f>
        <v>South</v>
      </c>
    </row>
    <row r="551" spans="1:24" hidden="1" x14ac:dyDescent="0.2">
      <c r="A551" s="13" t="s">
        <v>2317</v>
      </c>
      <c r="B551" s="13" t="s">
        <v>2318</v>
      </c>
      <c r="C551" s="13" t="s">
        <v>2354</v>
      </c>
      <c r="D551" s="13" t="s">
        <v>2367</v>
      </c>
      <c r="E551" s="13" t="s">
        <v>2354</v>
      </c>
      <c r="F551" s="14">
        <v>75235</v>
      </c>
      <c r="G551" s="13">
        <v>6740950</v>
      </c>
      <c r="H551" s="13" t="s">
        <v>2368</v>
      </c>
      <c r="I551" s="13">
        <v>870</v>
      </c>
      <c r="J551" s="13">
        <v>30</v>
      </c>
      <c r="K551" s="13">
        <v>1</v>
      </c>
      <c r="M551" s="13">
        <v>1</v>
      </c>
      <c r="N551" s="13">
        <v>1</v>
      </c>
      <c r="O551" s="13" t="s">
        <v>28</v>
      </c>
      <c r="P551" s="13">
        <v>1</v>
      </c>
      <c r="T551" s="13" t="s">
        <v>28</v>
      </c>
      <c r="U551" s="13" t="s">
        <v>28</v>
      </c>
      <c r="V551" s="13" t="s">
        <v>39</v>
      </c>
      <c r="W551" s="13" t="s">
        <v>2369</v>
      </c>
      <c r="X551" s="13" t="str">
        <f>_xlfn.XLOOKUP(Burndata[[#This Row],[STATE_FULL]],'[1]State Regions'!$A:$A,'[1]State Regions'!$B:$B)</f>
        <v>South</v>
      </c>
    </row>
    <row r="552" spans="1:24" hidden="1" x14ac:dyDescent="0.2">
      <c r="A552" s="13" t="s">
        <v>2317</v>
      </c>
      <c r="B552" s="13" t="s">
        <v>2318</v>
      </c>
      <c r="C552" s="13" t="s">
        <v>2354</v>
      </c>
      <c r="D552" s="13" t="s">
        <v>2370</v>
      </c>
      <c r="E552" s="13" t="s">
        <v>2354</v>
      </c>
      <c r="F552" s="14">
        <v>75231</v>
      </c>
      <c r="G552" s="13">
        <v>6741050</v>
      </c>
      <c r="H552" s="13" t="s">
        <v>2371</v>
      </c>
      <c r="I552" s="13">
        <v>888</v>
      </c>
      <c r="K552" s="13">
        <v>1</v>
      </c>
      <c r="O552" s="13" t="s">
        <v>28</v>
      </c>
      <c r="P552" s="13">
        <v>1</v>
      </c>
      <c r="T552" s="13" t="s">
        <v>2798</v>
      </c>
      <c r="U552" s="13" t="s">
        <v>28</v>
      </c>
      <c r="W552" s="13" t="s">
        <v>2372</v>
      </c>
      <c r="X552" s="13" t="str">
        <f>_xlfn.XLOOKUP(Burndata[[#This Row],[STATE_FULL]],'[1]State Regions'!$A:$A,'[1]State Regions'!$B:$B)</f>
        <v>South</v>
      </c>
    </row>
    <row r="553" spans="1:24" hidden="1" x14ac:dyDescent="0.2">
      <c r="A553" s="13" t="s">
        <v>2317</v>
      </c>
      <c r="B553" s="13" t="s">
        <v>2318</v>
      </c>
      <c r="C553" s="13" t="s">
        <v>2373</v>
      </c>
      <c r="D553" s="13" t="s">
        <v>2374</v>
      </c>
      <c r="E553" s="13" t="s">
        <v>2373</v>
      </c>
      <c r="F553" s="14">
        <v>76210</v>
      </c>
      <c r="G553" s="13">
        <v>6741155</v>
      </c>
      <c r="H553" s="13" t="s">
        <v>2375</v>
      </c>
      <c r="I553" s="13">
        <v>208</v>
      </c>
      <c r="K553" s="13">
        <v>1</v>
      </c>
      <c r="O553" s="13" t="s">
        <v>28</v>
      </c>
      <c r="Q553" s="13">
        <v>1</v>
      </c>
      <c r="T553" s="13" t="s">
        <v>2798</v>
      </c>
      <c r="U553" s="13" t="s">
        <v>28</v>
      </c>
      <c r="W553" s="13" t="s">
        <v>2376</v>
      </c>
      <c r="X553" s="13" t="str">
        <f>_xlfn.XLOOKUP(Burndata[[#This Row],[STATE_FULL]],'[1]State Regions'!$A:$A,'[1]State Regions'!$B:$B)</f>
        <v>South</v>
      </c>
    </row>
    <row r="554" spans="1:24" hidden="1" x14ac:dyDescent="0.2">
      <c r="A554" s="13" t="s">
        <v>2317</v>
      </c>
      <c r="B554" s="13" t="s">
        <v>2318</v>
      </c>
      <c r="C554" s="13" t="s">
        <v>448</v>
      </c>
      <c r="D554" s="13" t="s">
        <v>2377</v>
      </c>
      <c r="E554" s="13" t="s">
        <v>448</v>
      </c>
      <c r="F554" s="14">
        <v>79925</v>
      </c>
      <c r="G554" s="13">
        <v>6741225</v>
      </c>
      <c r="H554" s="13" t="s">
        <v>2378</v>
      </c>
      <c r="I554" s="13">
        <v>350</v>
      </c>
      <c r="K554" s="13">
        <v>1</v>
      </c>
      <c r="O554" s="13" t="s">
        <v>28</v>
      </c>
      <c r="Q554" s="13">
        <v>1</v>
      </c>
      <c r="T554" s="13" t="s">
        <v>2798</v>
      </c>
      <c r="U554" s="13" t="s">
        <v>28</v>
      </c>
      <c r="W554" s="13" t="s">
        <v>2379</v>
      </c>
      <c r="X554" s="13" t="str">
        <f>_xlfn.XLOOKUP(Burndata[[#This Row],[STATE_FULL]],'[1]State Regions'!$A:$A,'[1]State Regions'!$B:$B)</f>
        <v>South</v>
      </c>
    </row>
    <row r="555" spans="1:24" hidden="1" x14ac:dyDescent="0.2">
      <c r="A555" s="13" t="s">
        <v>2317</v>
      </c>
      <c r="B555" s="13" t="s">
        <v>2318</v>
      </c>
      <c r="C555" s="13" t="s">
        <v>448</v>
      </c>
      <c r="D555" s="13" t="s">
        <v>2380</v>
      </c>
      <c r="E555" s="13" t="s">
        <v>448</v>
      </c>
      <c r="F555" s="14">
        <v>79905</v>
      </c>
      <c r="G555" s="13">
        <v>6741240</v>
      </c>
      <c r="H555" s="13" t="s">
        <v>2381</v>
      </c>
      <c r="I555" s="13">
        <v>394</v>
      </c>
      <c r="K555" s="13">
        <v>1</v>
      </c>
      <c r="O555" s="13" t="s">
        <v>28</v>
      </c>
      <c r="P555" s="13">
        <v>1</v>
      </c>
      <c r="T555" s="13" t="s">
        <v>2798</v>
      </c>
      <c r="U555" s="13" t="s">
        <v>28</v>
      </c>
      <c r="W555" s="13" t="s">
        <v>2382</v>
      </c>
      <c r="X555" s="13" t="str">
        <f>_xlfn.XLOOKUP(Burndata[[#This Row],[STATE_FULL]],'[1]State Regions'!$A:$A,'[1]State Regions'!$B:$B)</f>
        <v>South</v>
      </c>
    </row>
    <row r="556" spans="1:24" hidden="1" x14ac:dyDescent="0.2">
      <c r="A556" s="13" t="s">
        <v>2317</v>
      </c>
      <c r="B556" s="13" t="s">
        <v>2318</v>
      </c>
      <c r="C556" s="13" t="s">
        <v>2383</v>
      </c>
      <c r="D556" s="13" t="s">
        <v>2384</v>
      </c>
      <c r="E556" s="13" t="s">
        <v>2383</v>
      </c>
      <c r="F556" s="14">
        <v>77555</v>
      </c>
      <c r="G556" s="13">
        <v>6741615</v>
      </c>
      <c r="H556" s="13" t="s">
        <v>2385</v>
      </c>
      <c r="I556" s="13">
        <v>666</v>
      </c>
      <c r="J556" s="13">
        <v>6</v>
      </c>
      <c r="K556" s="13">
        <v>1</v>
      </c>
      <c r="M556" s="13">
        <v>1</v>
      </c>
      <c r="O556" s="13" t="s">
        <v>28</v>
      </c>
      <c r="P556" s="13">
        <v>1</v>
      </c>
      <c r="T556" s="13" t="s">
        <v>28</v>
      </c>
      <c r="U556" s="13" t="s">
        <v>28</v>
      </c>
      <c r="V556" s="13" t="s">
        <v>39</v>
      </c>
      <c r="W556" s="13" t="s">
        <v>2386</v>
      </c>
      <c r="X556" s="13" t="str">
        <f>_xlfn.XLOOKUP(Burndata[[#This Row],[STATE_FULL]],'[1]State Regions'!$A:$A,'[1]State Regions'!$B:$B)</f>
        <v>South</v>
      </c>
    </row>
    <row r="557" spans="1:24" hidden="1" x14ac:dyDescent="0.2">
      <c r="A557" s="13" t="s">
        <v>2317</v>
      </c>
      <c r="B557" s="13" t="s">
        <v>2318</v>
      </c>
      <c r="C557" s="13" t="s">
        <v>2383</v>
      </c>
      <c r="D557" s="13" t="s">
        <v>2387</v>
      </c>
      <c r="E557" s="13" t="s">
        <v>2383</v>
      </c>
      <c r="F557" s="14">
        <v>77550</v>
      </c>
      <c r="G557" s="13">
        <v>6741605</v>
      </c>
      <c r="H557" s="13" t="s">
        <v>2388</v>
      </c>
      <c r="I557" s="13">
        <v>30</v>
      </c>
      <c r="J557" s="13">
        <v>30</v>
      </c>
      <c r="N557" s="13">
        <v>1</v>
      </c>
      <c r="T557" s="13" t="s">
        <v>28</v>
      </c>
      <c r="V557" s="13" t="s">
        <v>39</v>
      </c>
      <c r="W557" s="13" t="s">
        <v>2389</v>
      </c>
      <c r="X557" s="13" t="str">
        <f>_xlfn.XLOOKUP(Burndata[[#This Row],[STATE_FULL]],'[1]State Regions'!$A:$A,'[1]State Regions'!$B:$B)</f>
        <v>South</v>
      </c>
    </row>
    <row r="558" spans="1:24" hidden="1" x14ac:dyDescent="0.2">
      <c r="A558" s="13" t="s">
        <v>2317</v>
      </c>
      <c r="B558" s="13" t="s">
        <v>2318</v>
      </c>
      <c r="C558" s="13" t="s">
        <v>2390</v>
      </c>
      <c r="D558" s="13" t="s">
        <v>2391</v>
      </c>
      <c r="E558" s="13" t="s">
        <v>35</v>
      </c>
      <c r="F558" s="14">
        <v>77030</v>
      </c>
      <c r="G558" s="13">
        <v>6741932</v>
      </c>
      <c r="H558" s="13" t="s">
        <v>2392</v>
      </c>
      <c r="I558" s="13">
        <v>402</v>
      </c>
      <c r="K558" s="13">
        <v>1</v>
      </c>
      <c r="O558" s="13" t="s">
        <v>28</v>
      </c>
      <c r="P558" s="13">
        <v>1</v>
      </c>
      <c r="T558" s="13" t="s">
        <v>2798</v>
      </c>
      <c r="U558" s="13" t="s">
        <v>28</v>
      </c>
      <c r="W558" s="13" t="s">
        <v>2393</v>
      </c>
      <c r="X558" s="13" t="str">
        <f>_xlfn.XLOOKUP(Burndata[[#This Row],[STATE_FULL]],'[1]State Regions'!$A:$A,'[1]State Regions'!$B:$B)</f>
        <v>South</v>
      </c>
    </row>
    <row r="559" spans="1:24" hidden="1" x14ac:dyDescent="0.2">
      <c r="A559" s="13" t="s">
        <v>2317</v>
      </c>
      <c r="B559" s="13" t="s">
        <v>2318</v>
      </c>
      <c r="C559" s="13" t="s">
        <v>2390</v>
      </c>
      <c r="D559" s="13" t="s">
        <v>2394</v>
      </c>
      <c r="E559" s="13" t="s">
        <v>2395</v>
      </c>
      <c r="F559" s="14">
        <v>77598</v>
      </c>
      <c r="G559" s="13">
        <v>6740149</v>
      </c>
      <c r="H559" s="13" t="s">
        <v>2396</v>
      </c>
      <c r="I559" s="13">
        <v>558</v>
      </c>
      <c r="K559" s="13">
        <v>1</v>
      </c>
      <c r="O559" s="13" t="s">
        <v>28</v>
      </c>
      <c r="Q559" s="13">
        <v>1</v>
      </c>
      <c r="T559" s="13" t="s">
        <v>2798</v>
      </c>
      <c r="U559" s="13" t="s">
        <v>28</v>
      </c>
      <c r="W559" s="13" t="s">
        <v>2397</v>
      </c>
      <c r="X559" s="13" t="str">
        <f>_xlfn.XLOOKUP(Burndata[[#This Row],[STATE_FULL]],'[1]State Regions'!$A:$A,'[1]State Regions'!$B:$B)</f>
        <v>South</v>
      </c>
    </row>
    <row r="560" spans="1:24" hidden="1" x14ac:dyDescent="0.2">
      <c r="A560" s="13" t="s">
        <v>2317</v>
      </c>
      <c r="B560" s="13" t="s">
        <v>2318</v>
      </c>
      <c r="C560" s="13" t="s">
        <v>2390</v>
      </c>
      <c r="D560" s="13" t="s">
        <v>2398</v>
      </c>
      <c r="E560" s="13" t="s">
        <v>35</v>
      </c>
      <c r="F560" s="14">
        <v>77030</v>
      </c>
      <c r="G560" s="13">
        <v>6741890</v>
      </c>
      <c r="H560" s="13" t="s">
        <v>2399</v>
      </c>
      <c r="I560" s="13">
        <v>1004</v>
      </c>
      <c r="J560" s="13">
        <v>14</v>
      </c>
      <c r="K560" s="13">
        <v>1</v>
      </c>
      <c r="L560" s="13">
        <v>1</v>
      </c>
      <c r="M560" s="13">
        <v>1</v>
      </c>
      <c r="O560" s="13" t="s">
        <v>28</v>
      </c>
      <c r="P560" s="13">
        <v>1</v>
      </c>
      <c r="R560" s="13">
        <v>1</v>
      </c>
      <c r="T560" s="13" t="s">
        <v>28</v>
      </c>
      <c r="U560" s="13" t="s">
        <v>28</v>
      </c>
      <c r="V560" s="13" t="s">
        <v>39</v>
      </c>
      <c r="W560" s="13" t="s">
        <v>2400</v>
      </c>
      <c r="X560" s="13" t="str">
        <f>_xlfn.XLOOKUP(Burndata[[#This Row],[STATE_FULL]],'[1]State Regions'!$A:$A,'[1]State Regions'!$B:$B)</f>
        <v>South</v>
      </c>
    </row>
    <row r="561" spans="1:24" hidden="1" x14ac:dyDescent="0.2">
      <c r="A561" s="13" t="s">
        <v>2317</v>
      </c>
      <c r="B561" s="13" t="s">
        <v>2318</v>
      </c>
      <c r="C561" s="13" t="s">
        <v>2390</v>
      </c>
      <c r="D561" s="13" t="s">
        <v>2401</v>
      </c>
      <c r="E561" s="13" t="s">
        <v>35</v>
      </c>
      <c r="F561" s="14">
        <v>77030</v>
      </c>
      <c r="G561" s="13">
        <v>6742018</v>
      </c>
      <c r="H561" s="13" t="s">
        <v>2402</v>
      </c>
      <c r="I561" s="13">
        <v>973</v>
      </c>
      <c r="L561" s="13">
        <v>1</v>
      </c>
      <c r="O561" s="13" t="s">
        <v>28</v>
      </c>
      <c r="R561" s="13">
        <v>1</v>
      </c>
      <c r="T561" s="13" t="s">
        <v>2798</v>
      </c>
      <c r="U561" s="13" t="s">
        <v>28</v>
      </c>
      <c r="W561" s="13" t="s">
        <v>2403</v>
      </c>
      <c r="X561" s="13" t="str">
        <f>_xlfn.XLOOKUP(Burndata[[#This Row],[STATE_FULL]],'[1]State Regions'!$A:$A,'[1]State Regions'!$B:$B)</f>
        <v>South</v>
      </c>
    </row>
    <row r="562" spans="1:24" hidden="1" x14ac:dyDescent="0.2">
      <c r="A562" s="13" t="s">
        <v>2317</v>
      </c>
      <c r="B562" s="13" t="s">
        <v>2318</v>
      </c>
      <c r="C562" s="13" t="s">
        <v>2404</v>
      </c>
      <c r="D562" s="13" t="s">
        <v>2405</v>
      </c>
      <c r="E562" s="13" t="s">
        <v>2406</v>
      </c>
      <c r="F562" s="14">
        <v>78640</v>
      </c>
      <c r="G562" s="13">
        <v>6740549</v>
      </c>
      <c r="H562" s="13" t="s">
        <v>2407</v>
      </c>
      <c r="I562" s="13">
        <v>112</v>
      </c>
      <c r="K562" s="13">
        <v>1</v>
      </c>
      <c r="O562" s="13" t="s">
        <v>28</v>
      </c>
      <c r="Q562" s="13">
        <v>1</v>
      </c>
      <c r="T562" s="13" t="s">
        <v>2798</v>
      </c>
      <c r="U562" s="13" t="s">
        <v>28</v>
      </c>
      <c r="W562" s="13" t="s">
        <v>2408</v>
      </c>
      <c r="X562" s="13" t="str">
        <f>_xlfn.XLOOKUP(Burndata[[#This Row],[STATE_FULL]],'[1]State Regions'!$A:$A,'[1]State Regions'!$B:$B)</f>
        <v>South</v>
      </c>
    </row>
    <row r="563" spans="1:24" hidden="1" x14ac:dyDescent="0.2">
      <c r="A563" s="13" t="s">
        <v>2317</v>
      </c>
      <c r="B563" s="13" t="s">
        <v>2318</v>
      </c>
      <c r="C563" s="13" t="s">
        <v>2409</v>
      </c>
      <c r="D563" s="13" t="s">
        <v>2410</v>
      </c>
      <c r="E563" s="13" t="s">
        <v>2411</v>
      </c>
      <c r="F563" s="14">
        <v>78539</v>
      </c>
      <c r="G563" s="13">
        <v>6740232</v>
      </c>
      <c r="H563" s="13" t="s">
        <v>2412</v>
      </c>
      <c r="I563" s="13">
        <v>530</v>
      </c>
      <c r="K563" s="13">
        <v>1</v>
      </c>
      <c r="O563" s="13" t="s">
        <v>28</v>
      </c>
      <c r="P563" s="13">
        <v>1</v>
      </c>
      <c r="T563" s="13" t="s">
        <v>2798</v>
      </c>
      <c r="U563" s="13" t="s">
        <v>28</v>
      </c>
      <c r="W563" s="13" t="s">
        <v>2413</v>
      </c>
      <c r="X563" s="13" t="str">
        <f>_xlfn.XLOOKUP(Burndata[[#This Row],[STATE_FULL]],'[1]State Regions'!$A:$A,'[1]State Regions'!$B:$B)</f>
        <v>South</v>
      </c>
    </row>
    <row r="564" spans="1:24" hidden="1" x14ac:dyDescent="0.2">
      <c r="A564" s="13" t="s">
        <v>2317</v>
      </c>
      <c r="B564" s="13" t="s">
        <v>2318</v>
      </c>
      <c r="C564" s="13" t="s">
        <v>2409</v>
      </c>
      <c r="D564" s="13" t="s">
        <v>2414</v>
      </c>
      <c r="E564" s="13" t="s">
        <v>2415</v>
      </c>
      <c r="F564" s="14">
        <v>78503</v>
      </c>
      <c r="G564" s="13">
        <v>6742460</v>
      </c>
      <c r="H564" s="13" t="s">
        <v>2416</v>
      </c>
      <c r="I564" s="13">
        <v>441</v>
      </c>
      <c r="K564" s="13">
        <v>1</v>
      </c>
      <c r="O564" s="13" t="s">
        <v>28</v>
      </c>
      <c r="Q564" s="13">
        <v>1</v>
      </c>
      <c r="T564" s="13" t="s">
        <v>2798</v>
      </c>
      <c r="U564" s="13" t="s">
        <v>28</v>
      </c>
      <c r="W564" s="13" t="s">
        <v>2417</v>
      </c>
      <c r="X564" s="13" t="str">
        <f>_xlfn.XLOOKUP(Burndata[[#This Row],[STATE_FULL]],'[1]State Regions'!$A:$A,'[1]State Regions'!$B:$B)</f>
        <v>South</v>
      </c>
    </row>
    <row r="565" spans="1:24" hidden="1" x14ac:dyDescent="0.2">
      <c r="A565" s="13" t="s">
        <v>2317</v>
      </c>
      <c r="B565" s="13" t="s">
        <v>2318</v>
      </c>
      <c r="C565" s="13" t="s">
        <v>2418</v>
      </c>
      <c r="D565" s="13" t="s">
        <v>2419</v>
      </c>
      <c r="E565" s="13" t="s">
        <v>2418</v>
      </c>
      <c r="F565" s="14">
        <v>79410</v>
      </c>
      <c r="G565" s="13">
        <v>6740038</v>
      </c>
      <c r="H565" s="13" t="s">
        <v>2420</v>
      </c>
      <c r="I565" s="13">
        <v>275</v>
      </c>
      <c r="L565" s="13">
        <v>1</v>
      </c>
      <c r="O565" s="13" t="s">
        <v>28</v>
      </c>
      <c r="S565" s="13">
        <v>1</v>
      </c>
      <c r="T565" s="13" t="s">
        <v>2798</v>
      </c>
      <c r="U565" s="13" t="s">
        <v>28</v>
      </c>
      <c r="W565" s="13" t="s">
        <v>2421</v>
      </c>
      <c r="X565" s="13" t="str">
        <f>_xlfn.XLOOKUP(Burndata[[#This Row],[STATE_FULL]],'[1]State Regions'!$A:$A,'[1]State Regions'!$B:$B)</f>
        <v>South</v>
      </c>
    </row>
    <row r="566" spans="1:24" hidden="1" x14ac:dyDescent="0.2">
      <c r="A566" s="13" t="s">
        <v>2317</v>
      </c>
      <c r="B566" s="13" t="s">
        <v>2318</v>
      </c>
      <c r="C566" s="13" t="s">
        <v>2418</v>
      </c>
      <c r="D566" s="13" t="s">
        <v>2422</v>
      </c>
      <c r="E566" s="13" t="s">
        <v>2418</v>
      </c>
      <c r="F566" s="14">
        <v>79410</v>
      </c>
      <c r="G566" s="13">
        <v>6742360</v>
      </c>
      <c r="H566" s="13" t="s">
        <v>2423</v>
      </c>
      <c r="I566" s="13">
        <v>977</v>
      </c>
      <c r="K566" s="13">
        <v>1</v>
      </c>
      <c r="O566" s="13" t="s">
        <v>28</v>
      </c>
      <c r="Q566" s="13">
        <v>1</v>
      </c>
      <c r="T566" s="13" t="s">
        <v>2798</v>
      </c>
      <c r="U566" s="13" t="s">
        <v>28</v>
      </c>
      <c r="W566" s="13" t="s">
        <v>2421</v>
      </c>
      <c r="X566" s="13" t="str">
        <f>_xlfn.XLOOKUP(Burndata[[#This Row],[STATE_FULL]],'[1]State Regions'!$A:$A,'[1]State Regions'!$B:$B)</f>
        <v>South</v>
      </c>
    </row>
    <row r="567" spans="1:24" hidden="1" x14ac:dyDescent="0.2">
      <c r="A567" s="13" t="s">
        <v>2317</v>
      </c>
      <c r="B567" s="13" t="s">
        <v>2318</v>
      </c>
      <c r="C567" s="13" t="s">
        <v>2418</v>
      </c>
      <c r="D567" s="13" t="s">
        <v>2424</v>
      </c>
      <c r="E567" s="13" t="s">
        <v>2418</v>
      </c>
      <c r="F567" s="14">
        <v>79408</v>
      </c>
      <c r="G567" s="13">
        <v>6742372</v>
      </c>
      <c r="H567" s="13" t="s">
        <v>2425</v>
      </c>
      <c r="I567" s="13">
        <v>500</v>
      </c>
      <c r="J567" s="13">
        <v>10</v>
      </c>
      <c r="K567" s="13">
        <v>1</v>
      </c>
      <c r="L567" s="13">
        <v>1</v>
      </c>
      <c r="M567" s="13">
        <v>1</v>
      </c>
      <c r="N567" s="13">
        <v>1</v>
      </c>
      <c r="O567" s="13" t="s">
        <v>28</v>
      </c>
      <c r="P567" s="13">
        <v>1</v>
      </c>
      <c r="S567" s="13">
        <v>1</v>
      </c>
      <c r="T567" s="13" t="s">
        <v>28</v>
      </c>
      <c r="U567" s="13" t="s">
        <v>28</v>
      </c>
      <c r="V567" s="13" t="s">
        <v>39</v>
      </c>
      <c r="W567" s="13" t="s">
        <v>2426</v>
      </c>
      <c r="X567" s="13" t="str">
        <f>_xlfn.XLOOKUP(Burndata[[#This Row],[STATE_FULL]],'[1]State Regions'!$A:$A,'[1]State Regions'!$B:$B)</f>
        <v>South</v>
      </c>
    </row>
    <row r="568" spans="1:24" hidden="1" x14ac:dyDescent="0.2">
      <c r="A568" s="13" t="s">
        <v>2317</v>
      </c>
      <c r="B568" s="13" t="s">
        <v>2318</v>
      </c>
      <c r="C568" s="13" t="s">
        <v>2427</v>
      </c>
      <c r="D568" s="13" t="s">
        <v>2428</v>
      </c>
      <c r="E568" s="13" t="s">
        <v>2429</v>
      </c>
      <c r="F568" s="14">
        <v>76712</v>
      </c>
      <c r="G568" s="13">
        <v>6743650</v>
      </c>
      <c r="H568" s="13" t="s">
        <v>2430</v>
      </c>
      <c r="I568" s="13">
        <v>236</v>
      </c>
      <c r="K568" s="13">
        <v>1</v>
      </c>
      <c r="O568" s="13" t="s">
        <v>28</v>
      </c>
      <c r="Q568" s="13">
        <v>1</v>
      </c>
      <c r="T568" s="13" t="s">
        <v>2798</v>
      </c>
      <c r="U568" s="13" t="s">
        <v>28</v>
      </c>
      <c r="W568" s="13" t="s">
        <v>2431</v>
      </c>
      <c r="X568" s="13" t="str">
        <f>_xlfn.XLOOKUP(Burndata[[#This Row],[STATE_FULL]],'[1]State Regions'!$A:$A,'[1]State Regions'!$B:$B)</f>
        <v>South</v>
      </c>
    </row>
    <row r="569" spans="1:24" hidden="1" x14ac:dyDescent="0.2">
      <c r="A569" s="13" t="s">
        <v>2317</v>
      </c>
      <c r="B569" s="13" t="s">
        <v>2318</v>
      </c>
      <c r="C569" s="13" t="s">
        <v>59</v>
      </c>
      <c r="D569" s="13" t="s">
        <v>2432</v>
      </c>
      <c r="E569" s="13" t="s">
        <v>2433</v>
      </c>
      <c r="F569" s="14">
        <v>77304</v>
      </c>
      <c r="G569" s="13">
        <v>6740117</v>
      </c>
      <c r="H569" s="13" t="s">
        <v>2434</v>
      </c>
      <c r="I569" s="13">
        <v>342</v>
      </c>
      <c r="K569" s="13">
        <v>1</v>
      </c>
      <c r="O569" s="13" t="s">
        <v>28</v>
      </c>
      <c r="Q569" s="13">
        <v>1</v>
      </c>
      <c r="T569" s="13" t="s">
        <v>2798</v>
      </c>
      <c r="U569" s="13" t="s">
        <v>28</v>
      </c>
      <c r="W569" s="13" t="s">
        <v>2435</v>
      </c>
      <c r="X569" s="13" t="str">
        <f>_xlfn.XLOOKUP(Burndata[[#This Row],[STATE_FULL]],'[1]State Regions'!$A:$A,'[1]State Regions'!$B:$B)</f>
        <v>South</v>
      </c>
    </row>
    <row r="570" spans="1:24" hidden="1" x14ac:dyDescent="0.2">
      <c r="A570" s="13" t="s">
        <v>2317</v>
      </c>
      <c r="B570" s="13" t="s">
        <v>2318</v>
      </c>
      <c r="C570" s="13" t="s">
        <v>59</v>
      </c>
      <c r="D570" s="13" t="s">
        <v>2436</v>
      </c>
      <c r="E570" s="13" t="s">
        <v>2437</v>
      </c>
      <c r="F570" s="14">
        <v>77380</v>
      </c>
      <c r="G570" s="13">
        <v>6740744</v>
      </c>
      <c r="H570" s="13" t="s">
        <v>2438</v>
      </c>
      <c r="I570" s="13">
        <v>397</v>
      </c>
      <c r="K570" s="13">
        <v>1</v>
      </c>
      <c r="O570" s="13" t="s">
        <v>28</v>
      </c>
      <c r="Q570" s="13">
        <v>1</v>
      </c>
      <c r="T570" s="13" t="s">
        <v>2798</v>
      </c>
      <c r="U570" s="13" t="s">
        <v>28</v>
      </c>
      <c r="W570" s="13" t="s">
        <v>2439</v>
      </c>
      <c r="X570" s="13" t="str">
        <f>_xlfn.XLOOKUP(Burndata[[#This Row],[STATE_FULL]],'[1]State Regions'!$A:$A,'[1]State Regions'!$B:$B)</f>
        <v>South</v>
      </c>
    </row>
    <row r="571" spans="1:24" hidden="1" x14ac:dyDescent="0.2">
      <c r="A571" s="13" t="s">
        <v>2317</v>
      </c>
      <c r="B571" s="13" t="s">
        <v>2318</v>
      </c>
      <c r="C571" s="13" t="s">
        <v>2440</v>
      </c>
      <c r="D571" s="13" t="s">
        <v>2441</v>
      </c>
      <c r="E571" s="13" t="s">
        <v>2442</v>
      </c>
      <c r="F571" s="14">
        <v>78404</v>
      </c>
      <c r="G571" s="13">
        <v>6740760</v>
      </c>
      <c r="H571" s="13" t="s">
        <v>2443</v>
      </c>
      <c r="I571" s="13">
        <v>557</v>
      </c>
      <c r="K571" s="13">
        <v>1</v>
      </c>
      <c r="O571" s="13" t="s">
        <v>28</v>
      </c>
      <c r="Q571" s="13">
        <v>1</v>
      </c>
      <c r="T571" s="13" t="s">
        <v>2798</v>
      </c>
      <c r="U571" s="13" t="s">
        <v>28</v>
      </c>
      <c r="W571" s="13" t="s">
        <v>2444</v>
      </c>
      <c r="X571" s="13" t="str">
        <f>_xlfn.XLOOKUP(Burndata[[#This Row],[STATE_FULL]],'[1]State Regions'!$A:$A,'[1]State Regions'!$B:$B)</f>
        <v>South</v>
      </c>
    </row>
    <row r="572" spans="1:24" hidden="1" x14ac:dyDescent="0.2">
      <c r="A572" s="13" t="s">
        <v>2317</v>
      </c>
      <c r="B572" s="13" t="s">
        <v>2318</v>
      </c>
      <c r="C572" s="13" t="s">
        <v>2445</v>
      </c>
      <c r="D572" s="13" t="s">
        <v>2446</v>
      </c>
      <c r="E572" s="13" t="s">
        <v>2447</v>
      </c>
      <c r="F572" s="14">
        <v>75701</v>
      </c>
      <c r="G572" s="13">
        <v>6740092</v>
      </c>
      <c r="H572" s="13" t="s">
        <v>2448</v>
      </c>
      <c r="I572" s="13">
        <v>382</v>
      </c>
      <c r="K572" s="13">
        <v>1</v>
      </c>
      <c r="O572" s="13" t="s">
        <v>28</v>
      </c>
      <c r="P572" s="13">
        <v>1</v>
      </c>
      <c r="T572" s="13" t="s">
        <v>2798</v>
      </c>
      <c r="U572" s="13" t="s">
        <v>28</v>
      </c>
      <c r="W572" s="13" t="s">
        <v>2449</v>
      </c>
      <c r="X572" s="13" t="str">
        <f>_xlfn.XLOOKUP(Burndata[[#This Row],[STATE_FULL]],'[1]State Regions'!$A:$A,'[1]State Regions'!$B:$B)</f>
        <v>South</v>
      </c>
    </row>
    <row r="573" spans="1:24" hidden="1" x14ac:dyDescent="0.2">
      <c r="A573" s="13" t="s">
        <v>2317</v>
      </c>
      <c r="B573" s="13" t="s">
        <v>2318</v>
      </c>
      <c r="C573" s="13" t="s">
        <v>2450</v>
      </c>
      <c r="D573" s="13" t="s">
        <v>2451</v>
      </c>
      <c r="E573" s="13" t="s">
        <v>2452</v>
      </c>
      <c r="F573" s="14">
        <v>76051</v>
      </c>
      <c r="G573" s="13">
        <v>6741739</v>
      </c>
      <c r="H573" s="13" t="s">
        <v>2453</v>
      </c>
      <c r="I573" s="13">
        <v>302</v>
      </c>
      <c r="K573" s="13">
        <v>1</v>
      </c>
      <c r="O573" s="13" t="s">
        <v>28</v>
      </c>
      <c r="Q573" s="13">
        <v>1</v>
      </c>
      <c r="T573" s="13" t="s">
        <v>2798</v>
      </c>
      <c r="U573" s="13" t="s">
        <v>28</v>
      </c>
      <c r="W573" s="13" t="s">
        <v>2454</v>
      </c>
      <c r="X573" s="13" t="str">
        <f>_xlfn.XLOOKUP(Burndata[[#This Row],[STATE_FULL]],'[1]State Regions'!$A:$A,'[1]State Regions'!$B:$B)</f>
        <v>South</v>
      </c>
    </row>
    <row r="574" spans="1:24" hidden="1" x14ac:dyDescent="0.2">
      <c r="A574" s="13" t="s">
        <v>2317</v>
      </c>
      <c r="B574" s="13" t="s">
        <v>2318</v>
      </c>
      <c r="C574" s="13" t="s">
        <v>2450</v>
      </c>
      <c r="D574" s="13" t="s">
        <v>2455</v>
      </c>
      <c r="E574" s="13" t="s">
        <v>2456</v>
      </c>
      <c r="F574" s="14">
        <v>76104</v>
      </c>
      <c r="G574" s="13">
        <v>6741425</v>
      </c>
      <c r="H574" s="13" t="s">
        <v>2457</v>
      </c>
      <c r="I574" s="13">
        <v>443</v>
      </c>
      <c r="L574" s="13">
        <v>1</v>
      </c>
      <c r="O574" s="13" t="s">
        <v>28</v>
      </c>
      <c r="S574" s="13">
        <v>1</v>
      </c>
      <c r="T574" s="13" t="s">
        <v>2798</v>
      </c>
      <c r="U574" s="13" t="s">
        <v>28</v>
      </c>
      <c r="W574" s="13" t="s">
        <v>2458</v>
      </c>
      <c r="X574" s="13" t="str">
        <f>_xlfn.XLOOKUP(Burndata[[#This Row],[STATE_FULL]],'[1]State Regions'!$A:$A,'[1]State Regions'!$B:$B)</f>
        <v>South</v>
      </c>
    </row>
    <row r="575" spans="1:24" hidden="1" x14ac:dyDescent="0.2">
      <c r="A575" s="13" t="s">
        <v>2317</v>
      </c>
      <c r="B575" s="13" t="s">
        <v>2318</v>
      </c>
      <c r="C575" s="13" t="s">
        <v>2450</v>
      </c>
      <c r="D575" s="13" t="s">
        <v>2459</v>
      </c>
      <c r="E575" s="13" t="s">
        <v>2460</v>
      </c>
      <c r="F575" s="14">
        <v>76015</v>
      </c>
      <c r="G575" s="13">
        <v>6740115</v>
      </c>
      <c r="H575" s="13" t="s">
        <v>2461</v>
      </c>
      <c r="I575" s="13">
        <v>443</v>
      </c>
      <c r="K575" s="13">
        <v>1</v>
      </c>
      <c r="O575" s="13" t="s">
        <v>28</v>
      </c>
      <c r="Q575" s="13">
        <v>1</v>
      </c>
      <c r="T575" s="13" t="s">
        <v>2798</v>
      </c>
      <c r="U575" s="13" t="s">
        <v>28</v>
      </c>
      <c r="W575" s="13" t="s">
        <v>2462</v>
      </c>
      <c r="X575" s="13" t="str">
        <f>_xlfn.XLOOKUP(Burndata[[#This Row],[STATE_FULL]],'[1]State Regions'!$A:$A,'[1]State Regions'!$B:$B)</f>
        <v>South</v>
      </c>
    </row>
    <row r="576" spans="1:24" hidden="1" x14ac:dyDescent="0.2">
      <c r="A576" s="13" t="s">
        <v>2317</v>
      </c>
      <c r="B576" s="13" t="s">
        <v>2318</v>
      </c>
      <c r="C576" s="13" t="s">
        <v>2450</v>
      </c>
      <c r="D576" s="13" t="s">
        <v>2463</v>
      </c>
      <c r="E576" s="13" t="s">
        <v>2456</v>
      </c>
      <c r="F576" s="14">
        <v>76104</v>
      </c>
      <c r="G576" s="13">
        <v>6741483</v>
      </c>
      <c r="H576" s="13" t="s">
        <v>2464</v>
      </c>
      <c r="I576" s="13">
        <v>573</v>
      </c>
      <c r="K576" s="13">
        <v>1</v>
      </c>
      <c r="O576" s="13" t="s">
        <v>28</v>
      </c>
      <c r="P576" s="13">
        <v>1</v>
      </c>
      <c r="T576" s="13" t="s">
        <v>2798</v>
      </c>
      <c r="U576" s="13" t="s">
        <v>28</v>
      </c>
      <c r="W576" s="13" t="s">
        <v>2465</v>
      </c>
      <c r="X576" s="13" t="str">
        <f>_xlfn.XLOOKUP(Burndata[[#This Row],[STATE_FULL]],'[1]State Regions'!$A:$A,'[1]State Regions'!$B:$B)</f>
        <v>South</v>
      </c>
    </row>
    <row r="577" spans="1:24" hidden="1" x14ac:dyDescent="0.2">
      <c r="A577" s="13" t="s">
        <v>2317</v>
      </c>
      <c r="B577" s="13" t="s">
        <v>2318</v>
      </c>
      <c r="C577" s="13" t="s">
        <v>2450</v>
      </c>
      <c r="D577" s="13" t="s">
        <v>2466</v>
      </c>
      <c r="E577" s="13" t="s">
        <v>2456</v>
      </c>
      <c r="F577" s="14">
        <v>76104</v>
      </c>
      <c r="G577" s="13">
        <v>6741440</v>
      </c>
      <c r="H577" s="13" t="s">
        <v>2467</v>
      </c>
      <c r="I577" s="13">
        <v>726</v>
      </c>
      <c r="K577" s="13">
        <v>1</v>
      </c>
      <c r="O577" s="13" t="s">
        <v>28</v>
      </c>
      <c r="Q577" s="13">
        <v>1</v>
      </c>
      <c r="T577" s="13" t="s">
        <v>2798</v>
      </c>
      <c r="U577" s="13" t="s">
        <v>28</v>
      </c>
      <c r="W577" s="13" t="s">
        <v>2468</v>
      </c>
      <c r="X577" s="13" t="str">
        <f>_xlfn.XLOOKUP(Burndata[[#This Row],[STATE_FULL]],'[1]State Regions'!$A:$A,'[1]State Regions'!$B:$B)</f>
        <v>South</v>
      </c>
    </row>
    <row r="578" spans="1:24" hidden="1" x14ac:dyDescent="0.2">
      <c r="A578" s="13" t="s">
        <v>2317</v>
      </c>
      <c r="B578" s="13" t="s">
        <v>2318</v>
      </c>
      <c r="C578" s="13" t="s">
        <v>2469</v>
      </c>
      <c r="D578" s="13" t="s">
        <v>2470</v>
      </c>
      <c r="E578" s="13" t="s">
        <v>2471</v>
      </c>
      <c r="F578" s="14">
        <v>78723</v>
      </c>
      <c r="G578" s="13">
        <v>6740147</v>
      </c>
      <c r="H578" s="13" t="s">
        <v>2472</v>
      </c>
      <c r="I578" s="13">
        <v>248</v>
      </c>
      <c r="L578" s="13">
        <v>1</v>
      </c>
      <c r="O578" s="13" t="s">
        <v>28</v>
      </c>
      <c r="R578" s="13">
        <v>1</v>
      </c>
      <c r="T578" s="13" t="s">
        <v>2798</v>
      </c>
      <c r="U578" s="13" t="s">
        <v>28</v>
      </c>
      <c r="W578" s="13" t="s">
        <v>2473</v>
      </c>
      <c r="X578" s="13" t="str">
        <f>_xlfn.XLOOKUP(Burndata[[#This Row],[STATE_FULL]],'[1]State Regions'!$A:$A,'[1]State Regions'!$B:$B)</f>
        <v>South</v>
      </c>
    </row>
    <row r="579" spans="1:24" hidden="1" x14ac:dyDescent="0.2">
      <c r="A579" s="13" t="s">
        <v>2317</v>
      </c>
      <c r="B579" s="13" t="s">
        <v>2318</v>
      </c>
      <c r="C579" s="13" t="s">
        <v>2469</v>
      </c>
      <c r="D579" s="13" t="s">
        <v>2474</v>
      </c>
      <c r="E579" s="13" t="s">
        <v>2471</v>
      </c>
      <c r="F579" s="14">
        <v>78701</v>
      </c>
      <c r="G579" s="13">
        <v>6741110</v>
      </c>
      <c r="H579" s="13" t="s">
        <v>2475</v>
      </c>
      <c r="I579" s="13">
        <v>211</v>
      </c>
      <c r="J579" s="13">
        <v>30</v>
      </c>
      <c r="K579" s="13">
        <v>1</v>
      </c>
      <c r="M579" s="13">
        <v>1</v>
      </c>
      <c r="O579" s="13" t="s">
        <v>28</v>
      </c>
      <c r="P579" s="13">
        <v>1</v>
      </c>
      <c r="T579" s="13" t="s">
        <v>39</v>
      </c>
      <c r="U579" s="13" t="s">
        <v>28</v>
      </c>
      <c r="V579" s="13" t="s">
        <v>39</v>
      </c>
      <c r="W579" s="13" t="s">
        <v>2476</v>
      </c>
      <c r="X579" s="13" t="str">
        <f>_xlfn.XLOOKUP(Burndata[[#This Row],[STATE_FULL]],'[1]State Regions'!$A:$A,'[1]State Regions'!$B:$B)</f>
        <v>South</v>
      </c>
    </row>
    <row r="580" spans="1:24" hidden="1" x14ac:dyDescent="0.2">
      <c r="A580" s="13" t="s">
        <v>2317</v>
      </c>
      <c r="B580" s="13" t="s">
        <v>2318</v>
      </c>
      <c r="C580" s="13" t="s">
        <v>2469</v>
      </c>
      <c r="D580" s="13" t="s">
        <v>2477</v>
      </c>
      <c r="E580" s="13" t="s">
        <v>2471</v>
      </c>
      <c r="F580" s="14">
        <v>78704</v>
      </c>
      <c r="G580" s="13">
        <v>6740095</v>
      </c>
      <c r="H580" s="13" t="s">
        <v>2478</v>
      </c>
      <c r="I580" s="13">
        <v>368</v>
      </c>
      <c r="K580" s="13">
        <v>1</v>
      </c>
      <c r="O580" s="13" t="s">
        <v>28</v>
      </c>
      <c r="Q580" s="13">
        <v>1</v>
      </c>
      <c r="T580" s="13" t="s">
        <v>2798</v>
      </c>
      <c r="U580" s="13" t="s">
        <v>28</v>
      </c>
      <c r="W580" s="13" t="s">
        <v>2479</v>
      </c>
      <c r="X580" s="13" t="str">
        <f>_xlfn.XLOOKUP(Burndata[[#This Row],[STATE_FULL]],'[1]State Regions'!$A:$A,'[1]State Regions'!$B:$B)</f>
        <v>South</v>
      </c>
    </row>
    <row r="581" spans="1:24" hidden="1" x14ac:dyDescent="0.2">
      <c r="A581" s="13" t="s">
        <v>2317</v>
      </c>
      <c r="B581" s="13" t="s">
        <v>2318</v>
      </c>
      <c r="C581" s="13" t="s">
        <v>1115</v>
      </c>
      <c r="D581" s="13" t="s">
        <v>2480</v>
      </c>
      <c r="E581" s="13" t="s">
        <v>2481</v>
      </c>
      <c r="F581" s="14">
        <v>76301</v>
      </c>
      <c r="G581" s="13">
        <v>6740136</v>
      </c>
      <c r="H581" s="13" t="s">
        <v>2482</v>
      </c>
      <c r="I581" s="13">
        <v>325</v>
      </c>
      <c r="K581" s="13">
        <v>1</v>
      </c>
      <c r="O581" s="13" t="s">
        <v>28</v>
      </c>
      <c r="Q581" s="13">
        <v>1</v>
      </c>
      <c r="T581" s="13" t="s">
        <v>2798</v>
      </c>
      <c r="U581" s="13" t="s">
        <v>28</v>
      </c>
      <c r="W581" s="13" t="s">
        <v>2483</v>
      </c>
      <c r="X581" s="13" t="str">
        <f>_xlfn.XLOOKUP(Burndata[[#This Row],[STATE_FULL]],'[1]State Regions'!$A:$A,'[1]State Regions'!$B:$B)</f>
        <v>South</v>
      </c>
    </row>
    <row r="582" spans="1:24" hidden="1" x14ac:dyDescent="0.2">
      <c r="A582" s="13" t="s">
        <v>2317</v>
      </c>
      <c r="B582" s="13" t="s">
        <v>2318</v>
      </c>
      <c r="C582" s="13" t="s">
        <v>2484</v>
      </c>
      <c r="D582" s="13" t="s">
        <v>2485</v>
      </c>
      <c r="E582" s="13" t="s">
        <v>2486</v>
      </c>
      <c r="F582" s="14">
        <v>78665</v>
      </c>
      <c r="G582" s="13">
        <v>6740412</v>
      </c>
      <c r="H582" s="13" t="s">
        <v>2487</v>
      </c>
      <c r="I582" s="13">
        <v>181</v>
      </c>
      <c r="K582" s="13">
        <v>1</v>
      </c>
      <c r="O582" s="13" t="s">
        <v>28</v>
      </c>
      <c r="Q582" s="13">
        <v>1</v>
      </c>
      <c r="T582" s="13" t="s">
        <v>2798</v>
      </c>
      <c r="U582" s="13" t="s">
        <v>28</v>
      </c>
      <c r="W582" s="13" t="s">
        <v>2488</v>
      </c>
      <c r="X582" s="13" t="str">
        <f>_xlfn.XLOOKUP(Burndata[[#This Row],[STATE_FULL]],'[1]State Regions'!$A:$A,'[1]State Regions'!$B:$B)</f>
        <v>South</v>
      </c>
    </row>
    <row r="583" spans="1:24" hidden="1" x14ac:dyDescent="0.2">
      <c r="A583" s="13" t="s">
        <v>2317</v>
      </c>
      <c r="B583" s="13" t="s">
        <v>2318</v>
      </c>
      <c r="C583" s="13" t="s">
        <v>2484</v>
      </c>
      <c r="D583" s="13" t="s">
        <v>2489</v>
      </c>
      <c r="E583" s="13" t="s">
        <v>2486</v>
      </c>
      <c r="F583" s="14">
        <v>78681</v>
      </c>
      <c r="G583" s="13">
        <v>6742345</v>
      </c>
      <c r="H583" s="13" t="s">
        <v>2490</v>
      </c>
      <c r="I583" s="13">
        <v>175</v>
      </c>
      <c r="K583" s="13">
        <v>1</v>
      </c>
      <c r="O583" s="13" t="s">
        <v>28</v>
      </c>
      <c r="Q583" s="13">
        <v>1</v>
      </c>
      <c r="T583" s="13" t="s">
        <v>2798</v>
      </c>
      <c r="U583" s="13" t="s">
        <v>28</v>
      </c>
      <c r="W583" s="13" t="s">
        <v>2491</v>
      </c>
      <c r="X583" s="13" t="str">
        <f>_xlfn.XLOOKUP(Burndata[[#This Row],[STATE_FULL]],'[1]State Regions'!$A:$A,'[1]State Regions'!$B:$B)</f>
        <v>South</v>
      </c>
    </row>
    <row r="584" spans="1:24" hidden="1" x14ac:dyDescent="0.2">
      <c r="A584" s="13" t="s">
        <v>2317</v>
      </c>
      <c r="B584" s="13" t="s">
        <v>2318</v>
      </c>
      <c r="C584" s="13" t="s">
        <v>2445</v>
      </c>
      <c r="D584" s="13" t="s">
        <v>2492</v>
      </c>
      <c r="E584" s="13" t="s">
        <v>2447</v>
      </c>
      <c r="F584" s="14">
        <v>75701</v>
      </c>
      <c r="G584" s="13">
        <v>6740044</v>
      </c>
      <c r="H584" s="13" t="s">
        <v>2493</v>
      </c>
      <c r="I584" s="13">
        <v>94</v>
      </c>
      <c r="K584" s="13">
        <v>1</v>
      </c>
      <c r="O584" s="13" t="s">
        <v>28</v>
      </c>
      <c r="Q584" s="13">
        <v>1</v>
      </c>
      <c r="T584" s="13" t="s">
        <v>2798</v>
      </c>
      <c r="U584" s="13" t="s">
        <v>28</v>
      </c>
      <c r="W584" s="13" t="s">
        <v>2494</v>
      </c>
      <c r="X584" s="13" t="str">
        <f>_xlfn.XLOOKUP(Burndata[[#This Row],[STATE_FULL]],'[1]State Regions'!$A:$A,'[1]State Regions'!$B:$B)</f>
        <v>South</v>
      </c>
    </row>
    <row r="585" spans="1:24" hidden="1" x14ac:dyDescent="0.2">
      <c r="A585" s="13" t="s">
        <v>2317</v>
      </c>
      <c r="B585" s="13" t="s">
        <v>2318</v>
      </c>
      <c r="C585" s="13" t="s">
        <v>2440</v>
      </c>
      <c r="D585" s="13" t="s">
        <v>2495</v>
      </c>
      <c r="E585" s="13" t="s">
        <v>2442</v>
      </c>
      <c r="F585" s="14">
        <v>78412</v>
      </c>
      <c r="G585" s="13">
        <v>6740071</v>
      </c>
      <c r="H585" s="13" t="s">
        <v>2496</v>
      </c>
      <c r="I585" s="13">
        <v>152</v>
      </c>
      <c r="K585" s="13">
        <v>1</v>
      </c>
      <c r="O585" s="13" t="s">
        <v>28</v>
      </c>
      <c r="Q585" s="13">
        <v>1</v>
      </c>
      <c r="T585" s="13" t="s">
        <v>2798</v>
      </c>
      <c r="U585" s="13" t="s">
        <v>28</v>
      </c>
      <c r="W585" s="13" t="s">
        <v>2497</v>
      </c>
      <c r="X585" s="13" t="str">
        <f>_xlfn.XLOOKUP(Burndata[[#This Row],[STATE_FULL]],'[1]State Regions'!$A:$A,'[1]State Regions'!$B:$B)</f>
        <v>South</v>
      </c>
    </row>
    <row r="586" spans="1:24" hidden="1" x14ac:dyDescent="0.2">
      <c r="A586" s="13" t="s">
        <v>2317</v>
      </c>
      <c r="B586" s="13" t="s">
        <v>2318</v>
      </c>
      <c r="C586" s="13" t="s">
        <v>2390</v>
      </c>
      <c r="D586" s="13" t="s">
        <v>2498</v>
      </c>
      <c r="E586" s="13" t="s">
        <v>35</v>
      </c>
      <c r="F586" s="14">
        <v>77090</v>
      </c>
      <c r="G586" s="13">
        <v>6741895</v>
      </c>
      <c r="H586" s="13" t="s">
        <v>2499</v>
      </c>
      <c r="I586" s="13">
        <v>271</v>
      </c>
      <c r="K586" s="13">
        <v>1</v>
      </c>
      <c r="O586" s="13" t="s">
        <v>28</v>
      </c>
      <c r="Q586" s="13">
        <v>1</v>
      </c>
      <c r="T586" s="13" t="s">
        <v>2798</v>
      </c>
      <c r="U586" s="13" t="s">
        <v>28</v>
      </c>
      <c r="W586" s="13" t="s">
        <v>2500</v>
      </c>
      <c r="X586" s="13" t="str">
        <f>_xlfn.XLOOKUP(Burndata[[#This Row],[STATE_FULL]],'[1]State Regions'!$A:$A,'[1]State Regions'!$B:$B)</f>
        <v>South</v>
      </c>
    </row>
    <row r="587" spans="1:24" hidden="1" x14ac:dyDescent="0.2">
      <c r="A587" s="13" t="s">
        <v>2501</v>
      </c>
      <c r="B587" s="13" t="s">
        <v>2502</v>
      </c>
      <c r="C587" s="13" t="s">
        <v>2503</v>
      </c>
      <c r="D587" s="13" t="s">
        <v>2504</v>
      </c>
      <c r="E587" s="13" t="s">
        <v>2505</v>
      </c>
      <c r="F587" s="14">
        <v>84124</v>
      </c>
      <c r="G587" s="13">
        <v>6870290</v>
      </c>
      <c r="H587" s="13" t="s">
        <v>2506</v>
      </c>
      <c r="I587" s="13">
        <v>317</v>
      </c>
      <c r="K587" s="13">
        <v>1</v>
      </c>
      <c r="O587" s="13" t="s">
        <v>28</v>
      </c>
      <c r="Q587" s="13">
        <v>1</v>
      </c>
      <c r="T587" s="13" t="s">
        <v>2798</v>
      </c>
      <c r="U587" s="13" t="s">
        <v>28</v>
      </c>
      <c r="W587" s="13" t="s">
        <v>2507</v>
      </c>
      <c r="X587" s="13" t="str">
        <f>_xlfn.XLOOKUP(Burndata[[#This Row],[STATE_FULL]],'[1]State Regions'!$A:$A,'[1]State Regions'!$B:$B)</f>
        <v>West</v>
      </c>
    </row>
    <row r="588" spans="1:24" hidden="1" x14ac:dyDescent="0.2">
      <c r="A588" s="13" t="s">
        <v>2501</v>
      </c>
      <c r="B588" s="13" t="s">
        <v>2502</v>
      </c>
      <c r="C588" s="13" t="s">
        <v>2503</v>
      </c>
      <c r="D588" s="13" t="s">
        <v>2508</v>
      </c>
      <c r="E588" s="13" t="s">
        <v>2509</v>
      </c>
      <c r="F588" s="14">
        <v>84107</v>
      </c>
      <c r="G588" s="13">
        <v>6870141</v>
      </c>
      <c r="H588" s="13" t="s">
        <v>2510</v>
      </c>
      <c r="I588" s="13">
        <v>504</v>
      </c>
      <c r="K588" s="13">
        <v>1</v>
      </c>
      <c r="O588" s="13" t="s">
        <v>28</v>
      </c>
      <c r="P588" s="13">
        <v>1</v>
      </c>
      <c r="T588" s="13" t="s">
        <v>2798</v>
      </c>
      <c r="U588" s="13" t="s">
        <v>28</v>
      </c>
      <c r="W588" s="13" t="s">
        <v>2511</v>
      </c>
      <c r="X588" s="13" t="str">
        <f>_xlfn.XLOOKUP(Burndata[[#This Row],[STATE_FULL]],'[1]State Regions'!$A:$A,'[1]State Regions'!$B:$B)</f>
        <v>West</v>
      </c>
    </row>
    <row r="589" spans="1:24" hidden="1" x14ac:dyDescent="0.2">
      <c r="A589" s="13" t="s">
        <v>2501</v>
      </c>
      <c r="B589" s="13" t="s">
        <v>2502</v>
      </c>
      <c r="C589" s="13" t="s">
        <v>2503</v>
      </c>
      <c r="D589" s="13" t="s">
        <v>2512</v>
      </c>
      <c r="E589" s="13" t="s">
        <v>2505</v>
      </c>
      <c r="F589" s="14">
        <v>84113</v>
      </c>
      <c r="G589" s="13">
        <v>6870280</v>
      </c>
      <c r="H589" s="13" t="s">
        <v>2513</v>
      </c>
      <c r="I589" s="13">
        <v>289</v>
      </c>
      <c r="L589" s="13">
        <v>1</v>
      </c>
      <c r="O589" s="13" t="s">
        <v>28</v>
      </c>
      <c r="R589" s="13">
        <v>1</v>
      </c>
      <c r="T589" s="13" t="s">
        <v>2798</v>
      </c>
      <c r="U589" s="13" t="s">
        <v>28</v>
      </c>
      <c r="W589" s="13" t="s">
        <v>2514</v>
      </c>
      <c r="X589" s="13" t="str">
        <f>_xlfn.XLOOKUP(Burndata[[#This Row],[STATE_FULL]],'[1]State Regions'!$A:$A,'[1]State Regions'!$B:$B)</f>
        <v>West</v>
      </c>
    </row>
    <row r="590" spans="1:24" hidden="1" x14ac:dyDescent="0.2">
      <c r="A590" s="13" t="s">
        <v>2501</v>
      </c>
      <c r="B590" s="13" t="s">
        <v>2502</v>
      </c>
      <c r="C590" s="13" t="s">
        <v>2503</v>
      </c>
      <c r="D590" s="13" t="s">
        <v>2515</v>
      </c>
      <c r="E590" s="13" t="s">
        <v>2505</v>
      </c>
      <c r="F590" s="14">
        <v>84132</v>
      </c>
      <c r="G590" s="13">
        <v>6870315</v>
      </c>
      <c r="H590" s="13" t="s">
        <v>2516</v>
      </c>
      <c r="I590" s="13">
        <v>527</v>
      </c>
      <c r="J590" s="13">
        <v>15</v>
      </c>
      <c r="K590" s="13">
        <v>1</v>
      </c>
      <c r="M590" s="13">
        <v>1</v>
      </c>
      <c r="N590" s="13">
        <v>1</v>
      </c>
      <c r="O590" s="13" t="s">
        <v>28</v>
      </c>
      <c r="P590" s="13">
        <v>1</v>
      </c>
      <c r="T590" s="13" t="s">
        <v>28</v>
      </c>
      <c r="U590" s="13" t="s">
        <v>28</v>
      </c>
      <c r="V590" s="13" t="s">
        <v>39</v>
      </c>
      <c r="W590" s="13" t="s">
        <v>2517</v>
      </c>
      <c r="X590" s="13" t="str">
        <f>_xlfn.XLOOKUP(Burndata[[#This Row],[STATE_FULL]],'[1]State Regions'!$A:$A,'[1]State Regions'!$B:$B)</f>
        <v>West</v>
      </c>
    </row>
    <row r="591" spans="1:24" hidden="1" x14ac:dyDescent="0.2">
      <c r="A591" s="13" t="s">
        <v>2501</v>
      </c>
      <c r="B591" s="13" t="s">
        <v>2502</v>
      </c>
      <c r="C591" s="13" t="s">
        <v>2501</v>
      </c>
      <c r="D591" s="13" t="s">
        <v>2518</v>
      </c>
      <c r="E591" s="13" t="s">
        <v>2519</v>
      </c>
      <c r="F591" s="14">
        <v>84604</v>
      </c>
      <c r="G591" s="13">
        <v>6870220</v>
      </c>
      <c r="H591" s="13" t="s">
        <v>2520</v>
      </c>
      <c r="I591" s="13">
        <v>395</v>
      </c>
      <c r="K591" s="13">
        <v>1</v>
      </c>
      <c r="O591" s="13" t="s">
        <v>28</v>
      </c>
      <c r="Q591" s="13">
        <v>1</v>
      </c>
      <c r="T591" s="13" t="s">
        <v>2798</v>
      </c>
      <c r="U591" s="13" t="s">
        <v>28</v>
      </c>
      <c r="W591" s="13" t="s">
        <v>2521</v>
      </c>
      <c r="X591" s="13" t="str">
        <f>_xlfn.XLOOKUP(Burndata[[#This Row],[STATE_FULL]],'[1]State Regions'!$A:$A,'[1]State Regions'!$B:$B)</f>
        <v>West</v>
      </c>
    </row>
    <row r="592" spans="1:24" hidden="1" x14ac:dyDescent="0.2">
      <c r="A592" s="13" t="s">
        <v>2501</v>
      </c>
      <c r="B592" s="13" t="s">
        <v>2502</v>
      </c>
      <c r="C592" s="13" t="s">
        <v>141</v>
      </c>
      <c r="D592" s="13" t="s">
        <v>2522</v>
      </c>
      <c r="E592" s="13" t="s">
        <v>2523</v>
      </c>
      <c r="F592" s="14">
        <v>84790</v>
      </c>
      <c r="G592" s="13">
        <v>6870016</v>
      </c>
      <c r="H592" s="13" t="s">
        <v>2524</v>
      </c>
      <c r="I592" s="13">
        <v>284</v>
      </c>
      <c r="K592" s="13">
        <v>1</v>
      </c>
      <c r="O592" s="13" t="s">
        <v>28</v>
      </c>
      <c r="Q592" s="13">
        <v>1</v>
      </c>
      <c r="T592" s="13" t="s">
        <v>2798</v>
      </c>
      <c r="U592" s="13" t="s">
        <v>28</v>
      </c>
      <c r="W592" s="13" t="s">
        <v>2525</v>
      </c>
      <c r="X592" s="13" t="str">
        <f>_xlfn.XLOOKUP(Burndata[[#This Row],[STATE_FULL]],'[1]State Regions'!$A:$A,'[1]State Regions'!$B:$B)</f>
        <v>West</v>
      </c>
    </row>
    <row r="593" spans="1:24" hidden="1" x14ac:dyDescent="0.2">
      <c r="A593" s="13" t="s">
        <v>2501</v>
      </c>
      <c r="B593" s="13" t="s">
        <v>2502</v>
      </c>
      <c r="C593" s="13" t="s">
        <v>2526</v>
      </c>
      <c r="D593" s="13" t="s">
        <v>2527</v>
      </c>
      <c r="E593" s="13" t="s">
        <v>2528</v>
      </c>
      <c r="F593" s="14">
        <v>84405</v>
      </c>
      <c r="G593" s="13">
        <v>6870150</v>
      </c>
      <c r="H593" s="13" t="s">
        <v>2529</v>
      </c>
      <c r="I593" s="13">
        <v>232</v>
      </c>
      <c r="K593" s="13">
        <v>1</v>
      </c>
      <c r="O593" s="13" t="s">
        <v>28</v>
      </c>
      <c r="Q593" s="13">
        <v>1</v>
      </c>
      <c r="T593" s="13" t="s">
        <v>2798</v>
      </c>
      <c r="U593" s="13" t="s">
        <v>28</v>
      </c>
      <c r="W593" s="13" t="s">
        <v>2530</v>
      </c>
      <c r="X593" s="13" t="str">
        <f>_xlfn.XLOOKUP(Burndata[[#This Row],[STATE_FULL]],'[1]State Regions'!$A:$A,'[1]State Regions'!$B:$B)</f>
        <v>West</v>
      </c>
    </row>
    <row r="594" spans="1:24" hidden="1" x14ac:dyDescent="0.2">
      <c r="A594" s="13" t="s">
        <v>2501</v>
      </c>
      <c r="B594" s="13" t="s">
        <v>2502</v>
      </c>
      <c r="C594" s="13" t="s">
        <v>2526</v>
      </c>
      <c r="D594" s="13" t="s">
        <v>2531</v>
      </c>
      <c r="E594" s="13" t="s">
        <v>2528</v>
      </c>
      <c r="F594" s="14">
        <v>84403</v>
      </c>
      <c r="G594" s="13">
        <v>6870160</v>
      </c>
      <c r="H594" s="13" t="s">
        <v>2532</v>
      </c>
      <c r="I594" s="13">
        <v>321</v>
      </c>
      <c r="K594" s="13">
        <v>1</v>
      </c>
      <c r="O594" s="13" t="s">
        <v>28</v>
      </c>
      <c r="Q594" s="13">
        <v>1</v>
      </c>
      <c r="T594" s="13" t="s">
        <v>2798</v>
      </c>
      <c r="U594" s="13" t="s">
        <v>28</v>
      </c>
      <c r="W594" s="13" t="s">
        <v>2533</v>
      </c>
      <c r="X594" s="13" t="str">
        <f>_xlfn.XLOOKUP(Burndata[[#This Row],[STATE_FULL]],'[1]State Regions'!$A:$A,'[1]State Regions'!$B:$B)</f>
        <v>West</v>
      </c>
    </row>
    <row r="595" spans="1:24" hidden="1" x14ac:dyDescent="0.2">
      <c r="A595" s="13" t="s">
        <v>2534</v>
      </c>
      <c r="B595" s="13" t="s">
        <v>2535</v>
      </c>
      <c r="C595" s="13" t="s">
        <v>2536</v>
      </c>
      <c r="D595" s="13" t="s">
        <v>2537</v>
      </c>
      <c r="E595" s="13" t="s">
        <v>1247</v>
      </c>
      <c r="F595" s="15" t="s">
        <v>2538</v>
      </c>
      <c r="G595" s="13">
        <v>6130001</v>
      </c>
      <c r="H595" s="13" t="s">
        <v>2539</v>
      </c>
      <c r="I595" s="13">
        <v>620</v>
      </c>
      <c r="J595" s="13">
        <v>9</v>
      </c>
      <c r="K595" s="13">
        <v>1</v>
      </c>
      <c r="L595" s="13">
        <v>1</v>
      </c>
      <c r="M595" s="13">
        <v>1</v>
      </c>
      <c r="O595" s="13" t="s">
        <v>28</v>
      </c>
      <c r="P595" s="13">
        <v>1</v>
      </c>
      <c r="S595" s="13">
        <v>1</v>
      </c>
      <c r="T595" s="13" t="s">
        <v>39</v>
      </c>
      <c r="U595" s="13" t="s">
        <v>28</v>
      </c>
      <c r="W595" s="13" t="s">
        <v>2540</v>
      </c>
      <c r="X595" s="13" t="str">
        <f>_xlfn.XLOOKUP(Burndata[[#This Row],[STATE_FULL]],'[1]State Regions'!$A:$A,'[1]State Regions'!$B:$B)</f>
        <v>Northeast</v>
      </c>
    </row>
    <row r="596" spans="1:24" hidden="1" x14ac:dyDescent="0.2">
      <c r="A596" s="13" t="s">
        <v>2541</v>
      </c>
      <c r="B596" s="13" t="s">
        <v>2542</v>
      </c>
      <c r="C596" s="13" t="s">
        <v>2460</v>
      </c>
      <c r="D596" s="13" t="s">
        <v>2543</v>
      </c>
      <c r="E596" s="13" t="s">
        <v>2460</v>
      </c>
      <c r="F596" s="14">
        <v>22205</v>
      </c>
      <c r="G596" s="13">
        <v>6340040</v>
      </c>
      <c r="H596" s="13" t="s">
        <v>2544</v>
      </c>
      <c r="I596" s="13">
        <v>394</v>
      </c>
      <c r="K596" s="13">
        <v>1</v>
      </c>
      <c r="O596" s="13" t="s">
        <v>39</v>
      </c>
      <c r="Q596" s="13">
        <v>1</v>
      </c>
      <c r="T596" s="13" t="s">
        <v>2798</v>
      </c>
      <c r="U596" s="13" t="s">
        <v>28</v>
      </c>
      <c r="W596" s="13" t="s">
        <v>2545</v>
      </c>
      <c r="X596" s="13" t="str">
        <f>_xlfn.XLOOKUP(Burndata[[#This Row],[STATE_FULL]],'[1]State Regions'!$A:$A,'[1]State Regions'!$B:$B)</f>
        <v>South</v>
      </c>
    </row>
    <row r="597" spans="1:24" hidden="1" x14ac:dyDescent="0.2">
      <c r="A597" s="13" t="s">
        <v>2541</v>
      </c>
      <c r="B597" s="13" t="s">
        <v>2542</v>
      </c>
      <c r="C597" s="13" t="s">
        <v>2546</v>
      </c>
      <c r="D597" s="13" t="s">
        <v>2547</v>
      </c>
      <c r="E597" s="13" t="s">
        <v>2546</v>
      </c>
      <c r="F597" s="14">
        <v>22903</v>
      </c>
      <c r="G597" s="13">
        <v>6344000</v>
      </c>
      <c r="H597" s="13" t="s">
        <v>2548</v>
      </c>
      <c r="I597" s="13">
        <v>671</v>
      </c>
      <c r="K597" s="13">
        <v>1</v>
      </c>
      <c r="O597" s="13" t="s">
        <v>28</v>
      </c>
      <c r="P597" s="13">
        <v>1</v>
      </c>
      <c r="T597" s="13" t="s">
        <v>2798</v>
      </c>
      <c r="U597" s="13" t="s">
        <v>28</v>
      </c>
      <c r="W597" s="13" t="s">
        <v>2549</v>
      </c>
      <c r="X597" s="13" t="str">
        <f>_xlfn.XLOOKUP(Burndata[[#This Row],[STATE_FULL]],'[1]State Regions'!$A:$A,'[1]State Regions'!$B:$B)</f>
        <v>South</v>
      </c>
    </row>
    <row r="598" spans="1:24" hidden="1" x14ac:dyDescent="0.2">
      <c r="A598" s="13" t="s">
        <v>2541</v>
      </c>
      <c r="B598" s="13" t="s">
        <v>2542</v>
      </c>
      <c r="C598" s="13" t="s">
        <v>2550</v>
      </c>
      <c r="D598" s="13" t="s">
        <v>2551</v>
      </c>
      <c r="E598" s="13" t="s">
        <v>2552</v>
      </c>
      <c r="F598" s="14">
        <v>20190</v>
      </c>
      <c r="G598" s="13">
        <v>6340025</v>
      </c>
      <c r="H598" s="13" t="s">
        <v>2553</v>
      </c>
      <c r="I598" s="13">
        <v>231</v>
      </c>
      <c r="K598" s="13">
        <v>1</v>
      </c>
      <c r="O598" s="13" t="s">
        <v>28</v>
      </c>
      <c r="Q598" s="13">
        <v>1</v>
      </c>
      <c r="T598" s="13" t="s">
        <v>2798</v>
      </c>
      <c r="U598" s="13" t="s">
        <v>28</v>
      </c>
      <c r="W598" s="13" t="s">
        <v>2554</v>
      </c>
      <c r="X598" s="13" t="str">
        <f>_xlfn.XLOOKUP(Burndata[[#This Row],[STATE_FULL]],'[1]State Regions'!$A:$A,'[1]State Regions'!$B:$B)</f>
        <v>South</v>
      </c>
    </row>
    <row r="599" spans="1:24" hidden="1" x14ac:dyDescent="0.2">
      <c r="A599" s="13" t="s">
        <v>2541</v>
      </c>
      <c r="B599" s="13" t="s">
        <v>2542</v>
      </c>
      <c r="C599" s="13" t="s">
        <v>2550</v>
      </c>
      <c r="D599" s="13" t="s">
        <v>2555</v>
      </c>
      <c r="E599" s="13" t="s">
        <v>2556</v>
      </c>
      <c r="F599" s="14">
        <v>22042</v>
      </c>
      <c r="G599" s="13">
        <v>6340490</v>
      </c>
      <c r="H599" s="13" t="s">
        <v>2557</v>
      </c>
      <c r="I599" s="13">
        <v>923</v>
      </c>
      <c r="K599" s="13">
        <v>1</v>
      </c>
      <c r="O599" s="13" t="s">
        <v>28</v>
      </c>
      <c r="P599" s="13">
        <v>1</v>
      </c>
      <c r="T599" s="13" t="s">
        <v>2798</v>
      </c>
      <c r="U599" s="13" t="s">
        <v>28</v>
      </c>
      <c r="W599" s="13" t="s">
        <v>2558</v>
      </c>
      <c r="X599" s="13" t="str">
        <f>_xlfn.XLOOKUP(Burndata[[#This Row],[STATE_FULL]],'[1]State Regions'!$A:$A,'[1]State Regions'!$B:$B)</f>
        <v>South</v>
      </c>
    </row>
    <row r="600" spans="1:24" hidden="1" x14ac:dyDescent="0.2">
      <c r="A600" s="13" t="s">
        <v>2541</v>
      </c>
      <c r="B600" s="13" t="s">
        <v>2542</v>
      </c>
      <c r="C600" s="13" t="s">
        <v>2559</v>
      </c>
      <c r="D600" s="13" t="s">
        <v>2560</v>
      </c>
      <c r="E600" s="13" t="s">
        <v>2561</v>
      </c>
      <c r="F600" s="14">
        <v>22401</v>
      </c>
      <c r="G600" s="13">
        <v>6340290</v>
      </c>
      <c r="H600" s="13" t="s">
        <v>2562</v>
      </c>
      <c r="I600" s="13">
        <v>571</v>
      </c>
      <c r="K600" s="13">
        <v>1</v>
      </c>
      <c r="O600" s="13" t="s">
        <v>39</v>
      </c>
      <c r="Q600" s="13">
        <v>1</v>
      </c>
      <c r="T600" s="13" t="s">
        <v>2798</v>
      </c>
      <c r="U600" s="13" t="s">
        <v>28</v>
      </c>
      <c r="W600" s="13" t="s">
        <v>2563</v>
      </c>
      <c r="X600" s="13" t="str">
        <f>_xlfn.XLOOKUP(Burndata[[#This Row],[STATE_FULL]],'[1]State Regions'!$A:$A,'[1]State Regions'!$B:$B)</f>
        <v>South</v>
      </c>
    </row>
    <row r="601" spans="1:24" hidden="1" x14ac:dyDescent="0.2">
      <c r="A601" s="13" t="s">
        <v>2541</v>
      </c>
      <c r="B601" s="13" t="s">
        <v>2542</v>
      </c>
      <c r="C601" s="13" t="s">
        <v>2564</v>
      </c>
      <c r="D601" s="13" t="s">
        <v>2565</v>
      </c>
      <c r="E601" s="13" t="s">
        <v>745</v>
      </c>
      <c r="F601" s="14">
        <v>23229</v>
      </c>
      <c r="G601" s="13">
        <v>6340012</v>
      </c>
      <c r="H601" s="13" t="s">
        <v>2566</v>
      </c>
      <c r="I601" s="13">
        <v>340</v>
      </c>
      <c r="K601" s="13">
        <v>1</v>
      </c>
      <c r="O601" s="13" t="s">
        <v>28</v>
      </c>
      <c r="Q601" s="13">
        <v>1</v>
      </c>
      <c r="T601" s="13" t="s">
        <v>2798</v>
      </c>
      <c r="U601" s="13" t="s">
        <v>28</v>
      </c>
      <c r="W601" s="13" t="s">
        <v>2567</v>
      </c>
      <c r="X601" s="13" t="str">
        <f>_xlfn.XLOOKUP(Burndata[[#This Row],[STATE_FULL]],'[1]State Regions'!$A:$A,'[1]State Regions'!$B:$B)</f>
        <v>South</v>
      </c>
    </row>
    <row r="602" spans="1:24" hidden="1" x14ac:dyDescent="0.2">
      <c r="A602" s="13" t="s">
        <v>2541</v>
      </c>
      <c r="B602" s="13" t="s">
        <v>2542</v>
      </c>
      <c r="C602" s="13" t="s">
        <v>2568</v>
      </c>
      <c r="D602" s="13" t="s">
        <v>2569</v>
      </c>
      <c r="E602" s="13" t="s">
        <v>2570</v>
      </c>
      <c r="F602" s="14">
        <v>24501</v>
      </c>
      <c r="G602" s="13">
        <v>6340013</v>
      </c>
      <c r="H602" s="13" t="s">
        <v>2571</v>
      </c>
      <c r="I602" s="13">
        <v>358</v>
      </c>
      <c r="K602" s="13">
        <v>1</v>
      </c>
      <c r="O602" s="13" t="s">
        <v>39</v>
      </c>
      <c r="Q602" s="13">
        <v>1</v>
      </c>
      <c r="T602" s="13" t="s">
        <v>2798</v>
      </c>
      <c r="U602" s="13" t="s">
        <v>28</v>
      </c>
      <c r="W602" s="13" t="s">
        <v>2572</v>
      </c>
      <c r="X602" s="13" t="str">
        <f>_xlfn.XLOOKUP(Burndata[[#This Row],[STATE_FULL]],'[1]State Regions'!$A:$A,'[1]State Regions'!$B:$B)</f>
        <v>South</v>
      </c>
    </row>
    <row r="603" spans="1:24" hidden="1" x14ac:dyDescent="0.2">
      <c r="A603" s="13" t="s">
        <v>2541</v>
      </c>
      <c r="B603" s="13" t="s">
        <v>2542</v>
      </c>
      <c r="C603" s="13" t="s">
        <v>2573</v>
      </c>
      <c r="D603" s="13" t="s">
        <v>2574</v>
      </c>
      <c r="E603" s="13" t="s">
        <v>2573</v>
      </c>
      <c r="F603" s="14">
        <v>23601</v>
      </c>
      <c r="G603" s="13">
        <v>6340520</v>
      </c>
      <c r="H603" s="13" t="s">
        <v>2575</v>
      </c>
      <c r="I603" s="13">
        <v>450</v>
      </c>
      <c r="K603" s="13">
        <v>1</v>
      </c>
      <c r="O603" s="13" t="s">
        <v>39</v>
      </c>
      <c r="Q603" s="13">
        <v>1</v>
      </c>
      <c r="T603" s="13" t="s">
        <v>2798</v>
      </c>
      <c r="U603" s="13" t="s">
        <v>28</v>
      </c>
      <c r="W603" s="13" t="s">
        <v>2576</v>
      </c>
      <c r="X603" s="13" t="str">
        <f>_xlfn.XLOOKUP(Burndata[[#This Row],[STATE_FULL]],'[1]State Regions'!$A:$A,'[1]State Regions'!$B:$B)</f>
        <v>South</v>
      </c>
    </row>
    <row r="604" spans="1:24" hidden="1" x14ac:dyDescent="0.2">
      <c r="A604" s="13" t="s">
        <v>2541</v>
      </c>
      <c r="B604" s="13" t="s">
        <v>2542</v>
      </c>
      <c r="C604" s="13" t="s">
        <v>1251</v>
      </c>
      <c r="D604" s="13" t="s">
        <v>2577</v>
      </c>
      <c r="E604" s="13" t="s">
        <v>1251</v>
      </c>
      <c r="F604" s="14">
        <v>23507</v>
      </c>
      <c r="G604" s="13">
        <v>6340578</v>
      </c>
      <c r="H604" s="13" t="s">
        <v>2578</v>
      </c>
      <c r="I604" s="13">
        <v>206</v>
      </c>
      <c r="L604" s="13">
        <v>1</v>
      </c>
      <c r="O604" s="13" t="s">
        <v>39</v>
      </c>
      <c r="R604" s="13">
        <v>1</v>
      </c>
      <c r="T604" s="13" t="s">
        <v>2798</v>
      </c>
      <c r="U604" s="13" t="s">
        <v>28</v>
      </c>
      <c r="W604" s="13" t="s">
        <v>2579</v>
      </c>
      <c r="X604" s="13" t="str">
        <f>_xlfn.XLOOKUP(Burndata[[#This Row],[STATE_FULL]],'[1]State Regions'!$A:$A,'[1]State Regions'!$B:$B)</f>
        <v>South</v>
      </c>
    </row>
    <row r="605" spans="1:24" hidden="1" x14ac:dyDescent="0.2">
      <c r="A605" s="13" t="s">
        <v>2541</v>
      </c>
      <c r="B605" s="13" t="s">
        <v>2542</v>
      </c>
      <c r="C605" s="13" t="s">
        <v>1251</v>
      </c>
      <c r="D605" s="13" t="s">
        <v>2580</v>
      </c>
      <c r="E605" s="13" t="s">
        <v>1251</v>
      </c>
      <c r="F605" s="14">
        <v>23507</v>
      </c>
      <c r="G605" s="13">
        <v>6340620</v>
      </c>
      <c r="H605" s="13" t="s">
        <v>2581</v>
      </c>
      <c r="I605" s="13">
        <v>525</v>
      </c>
      <c r="J605" s="13">
        <v>16</v>
      </c>
      <c r="K605" s="13">
        <v>1</v>
      </c>
      <c r="M605" s="13">
        <v>1</v>
      </c>
      <c r="O605" s="13" t="s">
        <v>39</v>
      </c>
      <c r="P605" s="13">
        <v>1</v>
      </c>
      <c r="T605" s="13" t="s">
        <v>2798</v>
      </c>
      <c r="U605" s="13" t="s">
        <v>28</v>
      </c>
      <c r="V605" s="13" t="s">
        <v>28</v>
      </c>
      <c r="W605" s="13" t="s">
        <v>2582</v>
      </c>
      <c r="X605" s="13" t="str">
        <f>_xlfn.XLOOKUP(Burndata[[#This Row],[STATE_FULL]],'[1]State Regions'!$A:$A,'[1]State Regions'!$B:$B)</f>
        <v>South</v>
      </c>
    </row>
    <row r="606" spans="1:24" hidden="1" x14ac:dyDescent="0.2">
      <c r="A606" s="13" t="s">
        <v>2541</v>
      </c>
      <c r="B606" s="13" t="s">
        <v>2542</v>
      </c>
      <c r="C606" s="13" t="s">
        <v>2583</v>
      </c>
      <c r="D606" s="13" t="s">
        <v>2584</v>
      </c>
      <c r="E606" s="13" t="s">
        <v>745</v>
      </c>
      <c r="F606" s="14">
        <v>23225</v>
      </c>
      <c r="G606" s="13">
        <v>6340009</v>
      </c>
      <c r="H606" s="13" t="s">
        <v>2585</v>
      </c>
      <c r="I606" s="13">
        <v>466</v>
      </c>
      <c r="J606" s="13">
        <v>36</v>
      </c>
      <c r="K606" s="13">
        <v>1</v>
      </c>
      <c r="M606" s="13">
        <v>1</v>
      </c>
      <c r="N606" s="13">
        <v>1</v>
      </c>
      <c r="O606" s="13" t="s">
        <v>28</v>
      </c>
      <c r="Q606" s="13">
        <v>1</v>
      </c>
      <c r="T606" s="13" t="s">
        <v>2798</v>
      </c>
      <c r="U606" s="13" t="s">
        <v>28</v>
      </c>
      <c r="V606" s="13" t="s">
        <v>28</v>
      </c>
      <c r="W606" s="13" t="s">
        <v>2586</v>
      </c>
      <c r="X606" s="13" t="str">
        <f>_xlfn.XLOOKUP(Burndata[[#This Row],[STATE_FULL]],'[1]State Regions'!$A:$A,'[1]State Regions'!$B:$B)</f>
        <v>South</v>
      </c>
    </row>
    <row r="607" spans="1:24" hidden="1" x14ac:dyDescent="0.2">
      <c r="A607" s="13" t="s">
        <v>2541</v>
      </c>
      <c r="B607" s="13" t="s">
        <v>2542</v>
      </c>
      <c r="C607" s="13" t="s">
        <v>2583</v>
      </c>
      <c r="D607" s="13" t="s">
        <v>2587</v>
      </c>
      <c r="E607" s="13" t="s">
        <v>745</v>
      </c>
      <c r="F607" s="14">
        <v>23298</v>
      </c>
      <c r="G607" s="13">
        <v>6340860</v>
      </c>
      <c r="H607" s="13" t="s">
        <v>2588</v>
      </c>
      <c r="I607" s="13">
        <v>820</v>
      </c>
      <c r="J607" s="13">
        <v>16</v>
      </c>
      <c r="K607" s="13">
        <v>1</v>
      </c>
      <c r="L607" s="13">
        <v>1</v>
      </c>
      <c r="M607" s="13">
        <v>1</v>
      </c>
      <c r="N607" s="13">
        <v>1</v>
      </c>
      <c r="O607" s="13" t="s">
        <v>28</v>
      </c>
      <c r="P607" s="13">
        <v>1</v>
      </c>
      <c r="R607" s="13">
        <v>1</v>
      </c>
      <c r="T607" s="13" t="s">
        <v>28</v>
      </c>
      <c r="U607" s="13" t="s">
        <v>28</v>
      </c>
      <c r="V607" s="13" t="s">
        <v>28</v>
      </c>
      <c r="W607" s="13" t="s">
        <v>2589</v>
      </c>
      <c r="X607" s="13" t="str">
        <f>_xlfn.XLOOKUP(Burndata[[#This Row],[STATE_FULL]],'[1]State Regions'!$A:$A,'[1]State Regions'!$B:$B)</f>
        <v>South</v>
      </c>
    </row>
    <row r="608" spans="1:24" hidden="1" x14ac:dyDescent="0.2">
      <c r="A608" s="13" t="s">
        <v>2541</v>
      </c>
      <c r="B608" s="13" t="s">
        <v>2542</v>
      </c>
      <c r="C608" s="13" t="s">
        <v>2590</v>
      </c>
      <c r="D608" s="13" t="s">
        <v>2591</v>
      </c>
      <c r="E608" s="13" t="s">
        <v>2592</v>
      </c>
      <c r="F608" s="14">
        <v>24014</v>
      </c>
      <c r="G608" s="13">
        <v>6341040</v>
      </c>
      <c r="H608" s="13" t="s">
        <v>2593</v>
      </c>
      <c r="I608" s="13">
        <v>703</v>
      </c>
      <c r="K608" s="13">
        <v>1</v>
      </c>
      <c r="L608" s="13">
        <v>1</v>
      </c>
      <c r="O608" s="13" t="s">
        <v>28</v>
      </c>
      <c r="P608" s="13">
        <v>1</v>
      </c>
      <c r="R608" s="13">
        <v>1</v>
      </c>
      <c r="T608" s="13" t="s">
        <v>2798</v>
      </c>
      <c r="U608" s="13" t="s">
        <v>28</v>
      </c>
      <c r="W608" s="13" t="s">
        <v>2594</v>
      </c>
      <c r="X608" s="13" t="str">
        <f>_xlfn.XLOOKUP(Burndata[[#This Row],[STATE_FULL]],'[1]State Regions'!$A:$A,'[1]State Regions'!$B:$B)</f>
        <v>South</v>
      </c>
    </row>
    <row r="609" spans="1:24" hidden="1" x14ac:dyDescent="0.2">
      <c r="A609" s="13" t="s">
        <v>2541</v>
      </c>
      <c r="B609" s="13" t="s">
        <v>2542</v>
      </c>
      <c r="C609" s="13" t="s">
        <v>2595</v>
      </c>
      <c r="D609" s="13" t="s">
        <v>2596</v>
      </c>
      <c r="E609" s="13" t="s">
        <v>2597</v>
      </c>
      <c r="F609" s="14">
        <v>22601</v>
      </c>
      <c r="G609" s="13">
        <v>6341200</v>
      </c>
      <c r="H609" s="13" t="s">
        <v>2598</v>
      </c>
      <c r="I609" s="13">
        <v>495</v>
      </c>
      <c r="K609" s="13">
        <v>1</v>
      </c>
      <c r="O609" s="13" t="s">
        <v>39</v>
      </c>
      <c r="Q609" s="13">
        <v>1</v>
      </c>
      <c r="T609" s="13" t="s">
        <v>2798</v>
      </c>
      <c r="U609" s="13" t="s">
        <v>28</v>
      </c>
      <c r="W609" s="13" t="s">
        <v>2599</v>
      </c>
      <c r="X609" s="13" t="str">
        <f>_xlfn.XLOOKUP(Burndata[[#This Row],[STATE_FULL]],'[1]State Regions'!$A:$A,'[1]State Regions'!$B:$B)</f>
        <v>South</v>
      </c>
    </row>
    <row r="610" spans="1:24" hidden="1" x14ac:dyDescent="0.2">
      <c r="A610" s="13" t="s">
        <v>141</v>
      </c>
      <c r="B610" s="13" t="s">
        <v>2600</v>
      </c>
      <c r="C610" s="13" t="s">
        <v>1624</v>
      </c>
      <c r="D610" s="13" t="s">
        <v>2601</v>
      </c>
      <c r="E610" s="13" t="s">
        <v>2602</v>
      </c>
      <c r="F610" s="14">
        <v>98664</v>
      </c>
      <c r="G610" s="13">
        <v>6911130</v>
      </c>
      <c r="H610" s="13" t="s">
        <v>2603</v>
      </c>
      <c r="I610" s="13">
        <v>450</v>
      </c>
      <c r="K610" s="13">
        <v>1</v>
      </c>
      <c r="O610" s="13" t="s">
        <v>39</v>
      </c>
      <c r="Q610" s="13">
        <v>1</v>
      </c>
      <c r="T610" s="13" t="s">
        <v>2798</v>
      </c>
      <c r="U610" s="13" t="s">
        <v>28</v>
      </c>
      <c r="W610" s="13" t="s">
        <v>2604</v>
      </c>
      <c r="X610" s="13" t="str">
        <f>_xlfn.XLOOKUP(Burndata[[#This Row],[STATE_FULL]],'[1]State Regions'!$A:$A,'[1]State Regions'!$B:$B)</f>
        <v>West</v>
      </c>
    </row>
    <row r="611" spans="1:24" hidden="1" x14ac:dyDescent="0.2">
      <c r="A611" s="13" t="s">
        <v>141</v>
      </c>
      <c r="B611" s="13" t="s">
        <v>2600</v>
      </c>
      <c r="C611" s="13" t="s">
        <v>2605</v>
      </c>
      <c r="D611" s="13" t="s">
        <v>2606</v>
      </c>
      <c r="E611" s="13" t="s">
        <v>2607</v>
      </c>
      <c r="F611" s="14">
        <v>98104</v>
      </c>
      <c r="G611" s="13">
        <v>6910610</v>
      </c>
      <c r="H611" s="13" t="s">
        <v>2608</v>
      </c>
      <c r="I611" s="13">
        <v>413</v>
      </c>
      <c r="J611" s="13">
        <v>40</v>
      </c>
      <c r="K611" s="13">
        <v>1</v>
      </c>
      <c r="L611" s="13">
        <v>1</v>
      </c>
      <c r="M611" s="13">
        <v>1</v>
      </c>
      <c r="N611" s="13">
        <v>1</v>
      </c>
      <c r="O611" s="13" t="s">
        <v>39</v>
      </c>
      <c r="P611" s="13">
        <v>1</v>
      </c>
      <c r="R611" s="13">
        <v>1</v>
      </c>
      <c r="T611" s="13" t="s">
        <v>28</v>
      </c>
      <c r="U611" s="13" t="s">
        <v>28</v>
      </c>
      <c r="W611" s="13" t="s">
        <v>2609</v>
      </c>
      <c r="X611" s="13" t="str">
        <f>_xlfn.XLOOKUP(Burndata[[#This Row],[STATE_FULL]],'[1]State Regions'!$A:$A,'[1]State Regions'!$B:$B)</f>
        <v>West</v>
      </c>
    </row>
    <row r="612" spans="1:24" hidden="1" x14ac:dyDescent="0.2">
      <c r="A612" s="13" t="s">
        <v>141</v>
      </c>
      <c r="B612" s="13" t="s">
        <v>2600</v>
      </c>
      <c r="C612" s="13" t="s">
        <v>2610</v>
      </c>
      <c r="D612" s="13" t="s">
        <v>2611</v>
      </c>
      <c r="E612" s="13" t="s">
        <v>2612</v>
      </c>
      <c r="F612" s="14">
        <v>98431</v>
      </c>
      <c r="G612" s="13">
        <v>6911030</v>
      </c>
      <c r="H612" s="13" t="s">
        <v>2613</v>
      </c>
      <c r="I612" s="13">
        <v>240</v>
      </c>
      <c r="K612" s="13">
        <v>1</v>
      </c>
      <c r="O612" s="13" t="s">
        <v>39</v>
      </c>
      <c r="Q612" s="13">
        <v>1</v>
      </c>
      <c r="T612" s="13" t="s">
        <v>2798</v>
      </c>
      <c r="U612" s="13" t="s">
        <v>28</v>
      </c>
      <c r="W612" s="13" t="s">
        <v>2614</v>
      </c>
      <c r="X612" s="13" t="str">
        <f>_xlfn.XLOOKUP(Burndata[[#This Row],[STATE_FULL]],'[1]State Regions'!$A:$A,'[1]State Regions'!$B:$B)</f>
        <v>West</v>
      </c>
    </row>
    <row r="613" spans="1:24" hidden="1" x14ac:dyDescent="0.2">
      <c r="A613" s="13" t="s">
        <v>141</v>
      </c>
      <c r="B613" s="13" t="s">
        <v>2600</v>
      </c>
      <c r="C613" s="13" t="s">
        <v>2610</v>
      </c>
      <c r="D613" s="13" t="s">
        <v>2615</v>
      </c>
      <c r="E613" s="13" t="s">
        <v>2616</v>
      </c>
      <c r="F613" s="14">
        <v>98405</v>
      </c>
      <c r="G613" s="13">
        <v>6911018</v>
      </c>
      <c r="H613" s="13" t="s">
        <v>2617</v>
      </c>
      <c r="I613" s="13">
        <v>405</v>
      </c>
      <c r="K613" s="13">
        <v>1</v>
      </c>
      <c r="O613" s="13" t="s">
        <v>39</v>
      </c>
      <c r="Q613" s="13">
        <v>1</v>
      </c>
      <c r="T613" s="13" t="s">
        <v>2798</v>
      </c>
      <c r="U613" s="13" t="s">
        <v>28</v>
      </c>
      <c r="W613" s="13" t="s">
        <v>2618</v>
      </c>
      <c r="X613" s="13" t="str">
        <f>_xlfn.XLOOKUP(Burndata[[#This Row],[STATE_FULL]],'[1]State Regions'!$A:$A,'[1]State Regions'!$B:$B)</f>
        <v>West</v>
      </c>
    </row>
    <row r="614" spans="1:24" hidden="1" x14ac:dyDescent="0.2">
      <c r="A614" s="13" t="s">
        <v>141</v>
      </c>
      <c r="B614" s="13" t="s">
        <v>2600</v>
      </c>
      <c r="C614" s="13" t="s">
        <v>2610</v>
      </c>
      <c r="D614" s="13" t="s">
        <v>2619</v>
      </c>
      <c r="E614" s="13" t="s">
        <v>2616</v>
      </c>
      <c r="F614" s="14">
        <v>98403</v>
      </c>
      <c r="G614" s="13">
        <v>6911033</v>
      </c>
      <c r="H614" s="13" t="s">
        <v>2620</v>
      </c>
      <c r="I614" s="13">
        <v>82</v>
      </c>
      <c r="L614" s="13">
        <v>1</v>
      </c>
      <c r="O614" s="13" t="s">
        <v>39</v>
      </c>
      <c r="S614" s="13">
        <v>1</v>
      </c>
      <c r="T614" s="13" t="s">
        <v>2798</v>
      </c>
      <c r="U614" s="13" t="s">
        <v>28</v>
      </c>
      <c r="W614" s="13" t="s">
        <v>2621</v>
      </c>
      <c r="X614" s="13" t="str">
        <f>_xlfn.XLOOKUP(Burndata[[#This Row],[STATE_FULL]],'[1]State Regions'!$A:$A,'[1]State Regions'!$B:$B)</f>
        <v>West</v>
      </c>
    </row>
    <row r="615" spans="1:24" hidden="1" x14ac:dyDescent="0.2">
      <c r="A615" s="13" t="s">
        <v>141</v>
      </c>
      <c r="B615" s="13" t="s">
        <v>2600</v>
      </c>
      <c r="C615" s="13" t="s">
        <v>2622</v>
      </c>
      <c r="D615" s="13" t="s">
        <v>2623</v>
      </c>
      <c r="E615" s="13" t="s">
        <v>2624</v>
      </c>
      <c r="F615" s="14">
        <v>98201</v>
      </c>
      <c r="G615" s="13">
        <v>6910004</v>
      </c>
      <c r="H615" s="13" t="s">
        <v>2625</v>
      </c>
      <c r="I615" s="13">
        <v>491</v>
      </c>
      <c r="K615" s="13">
        <v>1</v>
      </c>
      <c r="O615" s="13" t="s">
        <v>39</v>
      </c>
      <c r="Q615" s="13">
        <v>1</v>
      </c>
      <c r="T615" s="13" t="s">
        <v>2798</v>
      </c>
      <c r="U615" s="13" t="s">
        <v>28</v>
      </c>
      <c r="W615" s="13" t="s">
        <v>2626</v>
      </c>
      <c r="X615" s="13" t="str">
        <f>_xlfn.XLOOKUP(Burndata[[#This Row],[STATE_FULL]],'[1]State Regions'!$A:$A,'[1]State Regions'!$B:$B)</f>
        <v>West</v>
      </c>
    </row>
    <row r="616" spans="1:24" hidden="1" x14ac:dyDescent="0.2">
      <c r="A616" s="13" t="s">
        <v>141</v>
      </c>
      <c r="B616" s="13" t="s">
        <v>2600</v>
      </c>
      <c r="C616" s="13" t="s">
        <v>2627</v>
      </c>
      <c r="D616" s="13" t="s">
        <v>2628</v>
      </c>
      <c r="E616" s="13" t="s">
        <v>2627</v>
      </c>
      <c r="F616" s="14">
        <v>99204</v>
      </c>
      <c r="G616" s="13">
        <v>6910980</v>
      </c>
      <c r="H616" s="13" t="s">
        <v>2629</v>
      </c>
      <c r="I616" s="13">
        <v>644</v>
      </c>
      <c r="K616" s="13">
        <v>1</v>
      </c>
      <c r="L616" s="13">
        <v>1</v>
      </c>
      <c r="O616" s="13" t="s">
        <v>39</v>
      </c>
      <c r="Q616" s="13">
        <v>1</v>
      </c>
      <c r="S616" s="13">
        <v>1</v>
      </c>
      <c r="T616" s="13" t="s">
        <v>2798</v>
      </c>
      <c r="U616" s="13" t="s">
        <v>28</v>
      </c>
      <c r="W616" s="13" t="s">
        <v>2630</v>
      </c>
      <c r="X616" s="13" t="str">
        <f>_xlfn.XLOOKUP(Burndata[[#This Row],[STATE_FULL]],'[1]State Regions'!$A:$A,'[1]State Regions'!$B:$B)</f>
        <v>West</v>
      </c>
    </row>
    <row r="617" spans="1:24" hidden="1" x14ac:dyDescent="0.2">
      <c r="A617" s="13" t="s">
        <v>141</v>
      </c>
      <c r="B617" s="13" t="s">
        <v>2600</v>
      </c>
      <c r="C617" s="13" t="s">
        <v>2631</v>
      </c>
      <c r="D617" s="13" t="s">
        <v>2632</v>
      </c>
      <c r="E617" s="13" t="s">
        <v>2633</v>
      </c>
      <c r="F617" s="14">
        <v>98225</v>
      </c>
      <c r="G617" s="13">
        <v>6910001</v>
      </c>
      <c r="H617" s="13" t="s">
        <v>2634</v>
      </c>
      <c r="I617" s="13">
        <v>253</v>
      </c>
      <c r="K617" s="13">
        <v>1</v>
      </c>
      <c r="O617" s="13" t="s">
        <v>39</v>
      </c>
      <c r="Q617" s="13">
        <v>1</v>
      </c>
      <c r="T617" s="13" t="s">
        <v>2798</v>
      </c>
      <c r="U617" s="13" t="s">
        <v>28</v>
      </c>
      <c r="W617" s="13" t="s">
        <v>2635</v>
      </c>
      <c r="X617" s="13" t="str">
        <f>_xlfn.XLOOKUP(Burndata[[#This Row],[STATE_FULL]],'[1]State Regions'!$A:$A,'[1]State Regions'!$B:$B)</f>
        <v>West</v>
      </c>
    </row>
    <row r="618" spans="1:24" hidden="1" x14ac:dyDescent="0.2">
      <c r="A618" s="13" t="s">
        <v>2636</v>
      </c>
      <c r="B618" s="13" t="s">
        <v>2637</v>
      </c>
      <c r="C618" s="13" t="s">
        <v>2638</v>
      </c>
      <c r="D618" s="13" t="s">
        <v>2639</v>
      </c>
      <c r="E618" s="13" t="s">
        <v>2640</v>
      </c>
      <c r="F618" s="14">
        <v>25701</v>
      </c>
      <c r="G618" s="13">
        <v>6350345</v>
      </c>
      <c r="H618" s="13" t="s">
        <v>2641</v>
      </c>
      <c r="I618" s="13">
        <v>303</v>
      </c>
      <c r="J618" s="13">
        <v>4</v>
      </c>
      <c r="K618" s="13">
        <v>1</v>
      </c>
      <c r="M618" s="13">
        <v>1</v>
      </c>
      <c r="O618" s="13" t="s">
        <v>40</v>
      </c>
      <c r="Q618" s="13">
        <v>1</v>
      </c>
      <c r="T618" s="13" t="s">
        <v>39</v>
      </c>
      <c r="U618" s="13" t="s">
        <v>28</v>
      </c>
      <c r="V618" s="13" t="s">
        <v>39</v>
      </c>
      <c r="W618" s="13" t="s">
        <v>2642</v>
      </c>
      <c r="X618" s="13" t="str">
        <f>_xlfn.XLOOKUP(Burndata[[#This Row],[STATE_FULL]],'[1]State Regions'!$A:$A,'[1]State Regions'!$B:$B)</f>
        <v>South</v>
      </c>
    </row>
    <row r="619" spans="1:24" hidden="1" x14ac:dyDescent="0.2">
      <c r="A619" s="13" t="s">
        <v>2636</v>
      </c>
      <c r="B619" s="13" t="s">
        <v>2637</v>
      </c>
      <c r="C619" s="13" t="s">
        <v>2643</v>
      </c>
      <c r="D619" s="13" t="s">
        <v>2644</v>
      </c>
      <c r="E619" s="13" t="s">
        <v>2239</v>
      </c>
      <c r="F619" s="14">
        <v>25301</v>
      </c>
      <c r="G619" s="13">
        <v>6350120</v>
      </c>
      <c r="H619" s="13" t="s">
        <v>2645</v>
      </c>
      <c r="I619" s="13">
        <v>956</v>
      </c>
      <c r="K619" s="13">
        <v>1</v>
      </c>
      <c r="O619" s="13" t="s">
        <v>40</v>
      </c>
      <c r="P619" s="13">
        <v>1</v>
      </c>
      <c r="T619" s="13" t="s">
        <v>2798</v>
      </c>
      <c r="U619" s="13" t="s">
        <v>28</v>
      </c>
      <c r="W619" s="13" t="s">
        <v>2646</v>
      </c>
      <c r="X619" s="13" t="str">
        <f>_xlfn.XLOOKUP(Burndata[[#This Row],[STATE_FULL]],'[1]State Regions'!$A:$A,'[1]State Regions'!$B:$B)</f>
        <v>South</v>
      </c>
    </row>
    <row r="620" spans="1:24" hidden="1" x14ac:dyDescent="0.2">
      <c r="A620" s="13" t="s">
        <v>2636</v>
      </c>
      <c r="B620" s="13" t="s">
        <v>2637</v>
      </c>
      <c r="C620" s="13" t="s">
        <v>2638</v>
      </c>
      <c r="D620" s="13" t="s">
        <v>2647</v>
      </c>
      <c r="E620" s="13" t="s">
        <v>2640</v>
      </c>
      <c r="F620" s="14">
        <v>25702</v>
      </c>
      <c r="G620" s="13">
        <v>6350400</v>
      </c>
      <c r="H620" s="13" t="s">
        <v>2648</v>
      </c>
      <c r="I620" s="13">
        <v>393</v>
      </c>
      <c r="K620" s="13">
        <v>1</v>
      </c>
      <c r="O620" s="13" t="s">
        <v>40</v>
      </c>
      <c r="Q620" s="13">
        <v>1</v>
      </c>
      <c r="T620" s="13" t="s">
        <v>2798</v>
      </c>
      <c r="U620" s="13" t="s">
        <v>28</v>
      </c>
      <c r="W620" s="13" t="s">
        <v>2649</v>
      </c>
      <c r="X620" s="13" t="str">
        <f>_xlfn.XLOOKUP(Burndata[[#This Row],[STATE_FULL]],'[1]State Regions'!$A:$A,'[1]State Regions'!$B:$B)</f>
        <v>South</v>
      </c>
    </row>
    <row r="621" spans="1:24" hidden="1" x14ac:dyDescent="0.2">
      <c r="A621" s="13" t="s">
        <v>2636</v>
      </c>
      <c r="B621" s="13" t="s">
        <v>2637</v>
      </c>
      <c r="C621" s="13" t="s">
        <v>2650</v>
      </c>
      <c r="D621" s="13" t="s">
        <v>1640</v>
      </c>
      <c r="E621" s="13" t="s">
        <v>2651</v>
      </c>
      <c r="F621" s="14">
        <v>26505</v>
      </c>
      <c r="G621" s="13">
        <v>6350007</v>
      </c>
      <c r="H621" s="13" t="s">
        <v>2652</v>
      </c>
      <c r="I621" s="13">
        <v>690</v>
      </c>
      <c r="K621" s="13">
        <v>1</v>
      </c>
      <c r="L621" s="13">
        <v>1</v>
      </c>
      <c r="O621" s="13" t="s">
        <v>40</v>
      </c>
      <c r="P621" s="13">
        <v>1</v>
      </c>
      <c r="S621" s="13">
        <v>1</v>
      </c>
      <c r="T621" s="13" t="s">
        <v>2798</v>
      </c>
      <c r="U621" s="13" t="s">
        <v>28</v>
      </c>
      <c r="W621" s="13" t="s">
        <v>2653</v>
      </c>
      <c r="X621" s="13" t="str">
        <f>_xlfn.XLOOKUP(Burndata[[#This Row],[STATE_FULL]],'[1]State Regions'!$A:$A,'[1]State Regions'!$B:$B)</f>
        <v>South</v>
      </c>
    </row>
    <row r="622" spans="1:24" hidden="1" x14ac:dyDescent="0.2">
      <c r="A622" s="13" t="s">
        <v>2636</v>
      </c>
      <c r="B622" s="13" t="s">
        <v>2637</v>
      </c>
      <c r="C622" s="13" t="s">
        <v>1940</v>
      </c>
      <c r="D622" s="13" t="s">
        <v>2654</v>
      </c>
      <c r="E622" s="13" t="s">
        <v>2655</v>
      </c>
      <c r="F622" s="14">
        <v>26003</v>
      </c>
      <c r="G622" s="13">
        <v>6350830</v>
      </c>
      <c r="H622" s="13" t="s">
        <v>2656</v>
      </c>
      <c r="I622" s="13">
        <v>223</v>
      </c>
      <c r="K622" s="13">
        <v>1</v>
      </c>
      <c r="O622" s="13" t="s">
        <v>40</v>
      </c>
      <c r="Q622" s="13">
        <v>1</v>
      </c>
      <c r="T622" s="13" t="s">
        <v>2798</v>
      </c>
      <c r="U622" s="13" t="s">
        <v>28</v>
      </c>
      <c r="W622" s="13" t="s">
        <v>2657</v>
      </c>
      <c r="X622" s="13" t="str">
        <f>_xlfn.XLOOKUP(Burndata[[#This Row],[STATE_FULL]],'[1]State Regions'!$A:$A,'[1]State Regions'!$B:$B)</f>
        <v>South</v>
      </c>
    </row>
    <row r="623" spans="1:24" hidden="1" x14ac:dyDescent="0.2">
      <c r="A623" s="13" t="s">
        <v>2658</v>
      </c>
      <c r="B623" s="13" t="s">
        <v>2659</v>
      </c>
      <c r="C623" s="13" t="s">
        <v>2660</v>
      </c>
      <c r="D623" s="13" t="s">
        <v>2661</v>
      </c>
      <c r="E623" s="13" t="s">
        <v>2662</v>
      </c>
      <c r="F623" s="14">
        <v>54311</v>
      </c>
      <c r="G623" s="13">
        <v>6450021</v>
      </c>
      <c r="H623" s="13" t="s">
        <v>2663</v>
      </c>
      <c r="I623" s="13">
        <v>167</v>
      </c>
      <c r="K623" s="13">
        <v>1</v>
      </c>
      <c r="O623" s="13" t="s">
        <v>28</v>
      </c>
      <c r="Q623" s="13">
        <v>1</v>
      </c>
      <c r="T623" s="13" t="s">
        <v>2798</v>
      </c>
      <c r="U623" s="13" t="s">
        <v>28</v>
      </c>
      <c r="W623" s="13" t="s">
        <v>2664</v>
      </c>
      <c r="X623" s="13" t="str">
        <f>_xlfn.XLOOKUP(Burndata[[#This Row],[STATE_FULL]],'[1]State Regions'!$A:$A,'[1]State Regions'!$B:$B)</f>
        <v>Midwest</v>
      </c>
    </row>
    <row r="624" spans="1:24" hidden="1" x14ac:dyDescent="0.2">
      <c r="A624" s="13" t="s">
        <v>2658</v>
      </c>
      <c r="B624" s="13" t="s">
        <v>2659</v>
      </c>
      <c r="C624" s="13" t="s">
        <v>2660</v>
      </c>
      <c r="D624" s="13" t="s">
        <v>2665</v>
      </c>
      <c r="E624" s="13" t="s">
        <v>2662</v>
      </c>
      <c r="F624" s="14">
        <v>54301</v>
      </c>
      <c r="G624" s="13">
        <v>6450450</v>
      </c>
      <c r="H624" s="13" t="s">
        <v>2666</v>
      </c>
      <c r="I624" s="13">
        <v>523</v>
      </c>
      <c r="K624" s="13">
        <v>1</v>
      </c>
      <c r="O624" s="13" t="s">
        <v>28</v>
      </c>
      <c r="Q624" s="13">
        <v>1</v>
      </c>
      <c r="T624" s="13" t="s">
        <v>2798</v>
      </c>
      <c r="U624" s="13" t="s">
        <v>28</v>
      </c>
      <c r="W624" s="13" t="s">
        <v>2667</v>
      </c>
      <c r="X624" s="13" t="str">
        <f>_xlfn.XLOOKUP(Burndata[[#This Row],[STATE_FULL]],'[1]State Regions'!$A:$A,'[1]State Regions'!$B:$B)</f>
        <v>Midwest</v>
      </c>
    </row>
    <row r="625" spans="1:24" hidden="1" x14ac:dyDescent="0.2">
      <c r="A625" s="13" t="s">
        <v>2658</v>
      </c>
      <c r="B625" s="13" t="s">
        <v>2659</v>
      </c>
      <c r="C625" s="13" t="s">
        <v>2668</v>
      </c>
      <c r="D625" s="13" t="s">
        <v>2669</v>
      </c>
      <c r="E625" s="13" t="s">
        <v>50</v>
      </c>
      <c r="F625" s="14">
        <v>53715</v>
      </c>
      <c r="G625" s="13">
        <v>6450810</v>
      </c>
      <c r="H625" s="13" t="s">
        <v>2670</v>
      </c>
      <c r="I625" s="13">
        <v>440</v>
      </c>
      <c r="K625" s="13">
        <v>1</v>
      </c>
      <c r="O625" s="13" t="s">
        <v>28</v>
      </c>
      <c r="Q625" s="13">
        <v>1</v>
      </c>
      <c r="T625" s="13" t="s">
        <v>2798</v>
      </c>
      <c r="U625" s="13" t="s">
        <v>28</v>
      </c>
      <c r="W625" s="13" t="s">
        <v>2671</v>
      </c>
      <c r="X625" s="13" t="str">
        <f>_xlfn.XLOOKUP(Burndata[[#This Row],[STATE_FULL]],'[1]State Regions'!$A:$A,'[1]State Regions'!$B:$B)</f>
        <v>Midwest</v>
      </c>
    </row>
    <row r="626" spans="1:24" hidden="1" x14ac:dyDescent="0.2">
      <c r="A626" s="13" t="s">
        <v>2658</v>
      </c>
      <c r="B626" s="13" t="s">
        <v>2659</v>
      </c>
      <c r="C626" s="13" t="s">
        <v>2668</v>
      </c>
      <c r="D626" s="13" t="s">
        <v>2672</v>
      </c>
      <c r="E626" s="13" t="s">
        <v>50</v>
      </c>
      <c r="F626" s="14">
        <v>53792</v>
      </c>
      <c r="G626" s="13">
        <v>6450820</v>
      </c>
      <c r="H626" s="13" t="s">
        <v>2673</v>
      </c>
      <c r="I626" s="13">
        <v>471</v>
      </c>
      <c r="J626" s="13">
        <v>11</v>
      </c>
      <c r="K626" s="13">
        <v>1</v>
      </c>
      <c r="L626" s="13">
        <v>1</v>
      </c>
      <c r="M626" s="13">
        <v>1</v>
      </c>
      <c r="N626" s="13">
        <v>1</v>
      </c>
      <c r="O626" s="13" t="s">
        <v>28</v>
      </c>
      <c r="P626" s="13">
        <v>1</v>
      </c>
      <c r="R626" s="13">
        <v>1</v>
      </c>
      <c r="T626" s="13" t="s">
        <v>28</v>
      </c>
      <c r="U626" s="13" t="s">
        <v>28</v>
      </c>
      <c r="W626" s="13" t="s">
        <v>2674</v>
      </c>
      <c r="X626" s="13" t="str">
        <f>_xlfn.XLOOKUP(Burndata[[#This Row],[STATE_FULL]],'[1]State Regions'!$A:$A,'[1]State Regions'!$B:$B)</f>
        <v>Midwest</v>
      </c>
    </row>
    <row r="627" spans="1:24" hidden="1" x14ac:dyDescent="0.2">
      <c r="A627" s="13" t="s">
        <v>2658</v>
      </c>
      <c r="B627" s="13" t="s">
        <v>2659</v>
      </c>
      <c r="C627" s="13" t="s">
        <v>2675</v>
      </c>
      <c r="D627" s="13" t="s">
        <v>2676</v>
      </c>
      <c r="E627" s="13" t="s">
        <v>2675</v>
      </c>
      <c r="F627" s="14">
        <v>54703</v>
      </c>
      <c r="G627" s="13">
        <v>6450310</v>
      </c>
      <c r="H627" s="13" t="s">
        <v>2677</v>
      </c>
      <c r="I627" s="13">
        <v>304</v>
      </c>
      <c r="K627" s="13">
        <v>1</v>
      </c>
      <c r="O627" s="13" t="s">
        <v>28</v>
      </c>
      <c r="Q627" s="13">
        <v>1</v>
      </c>
      <c r="T627" s="13" t="s">
        <v>2798</v>
      </c>
      <c r="U627" s="13" t="s">
        <v>28</v>
      </c>
      <c r="W627" s="13" t="s">
        <v>2678</v>
      </c>
      <c r="X627" s="13" t="str">
        <f>_xlfn.XLOOKUP(Burndata[[#This Row],[STATE_FULL]],'[1]State Regions'!$A:$A,'[1]State Regions'!$B:$B)</f>
        <v>Midwest</v>
      </c>
    </row>
    <row r="628" spans="1:24" hidden="1" x14ac:dyDescent="0.2">
      <c r="A628" s="13" t="s">
        <v>2658</v>
      </c>
      <c r="B628" s="13" t="s">
        <v>2659</v>
      </c>
      <c r="C628" s="13" t="s">
        <v>2679</v>
      </c>
      <c r="D628" s="13" t="s">
        <v>2680</v>
      </c>
      <c r="E628" s="13" t="s">
        <v>2679</v>
      </c>
      <c r="F628" s="14">
        <v>54601</v>
      </c>
      <c r="G628" s="13">
        <v>6450680</v>
      </c>
      <c r="H628" s="13" t="s">
        <v>2681</v>
      </c>
      <c r="I628" s="13">
        <v>325</v>
      </c>
      <c r="K628" s="13">
        <v>1</v>
      </c>
      <c r="O628" s="13" t="s">
        <v>28</v>
      </c>
      <c r="Q628" s="13">
        <v>1</v>
      </c>
      <c r="T628" s="13" t="s">
        <v>2798</v>
      </c>
      <c r="U628" s="13" t="s">
        <v>28</v>
      </c>
      <c r="W628" s="13" t="s">
        <v>2682</v>
      </c>
      <c r="X628" s="13" t="str">
        <f>_xlfn.XLOOKUP(Burndata[[#This Row],[STATE_FULL]],'[1]State Regions'!$A:$A,'[1]State Regions'!$B:$B)</f>
        <v>Midwest</v>
      </c>
    </row>
    <row r="629" spans="1:24" hidden="1" x14ac:dyDescent="0.2">
      <c r="A629" s="13" t="s">
        <v>2658</v>
      </c>
      <c r="B629" s="13" t="s">
        <v>2659</v>
      </c>
      <c r="C629" s="13" t="s">
        <v>2683</v>
      </c>
      <c r="D629" s="13" t="s">
        <v>2684</v>
      </c>
      <c r="E629" s="13" t="s">
        <v>2685</v>
      </c>
      <c r="F629" s="14">
        <v>54401</v>
      </c>
      <c r="G629" s="13">
        <v>6452085</v>
      </c>
      <c r="H629" s="13" t="s">
        <v>2686</v>
      </c>
      <c r="I629" s="13">
        <v>321</v>
      </c>
      <c r="K629" s="13">
        <v>1</v>
      </c>
      <c r="O629" s="13" t="s">
        <v>28</v>
      </c>
      <c r="Q629" s="13">
        <v>1</v>
      </c>
      <c r="T629" s="13" t="s">
        <v>2798</v>
      </c>
      <c r="U629" s="13" t="s">
        <v>28</v>
      </c>
      <c r="W629" s="13" t="s">
        <v>2687</v>
      </c>
      <c r="X629" s="13" t="str">
        <f>_xlfn.XLOOKUP(Burndata[[#This Row],[STATE_FULL]],'[1]State Regions'!$A:$A,'[1]State Regions'!$B:$B)</f>
        <v>Midwest</v>
      </c>
    </row>
    <row r="630" spans="1:24" hidden="1" x14ac:dyDescent="0.2">
      <c r="A630" s="13" t="s">
        <v>2658</v>
      </c>
      <c r="B630" s="13" t="s">
        <v>2659</v>
      </c>
      <c r="C630" s="13" t="s">
        <v>2688</v>
      </c>
      <c r="D630" s="13" t="s">
        <v>2689</v>
      </c>
      <c r="E630" s="13" t="s">
        <v>2688</v>
      </c>
      <c r="F630" s="14">
        <v>53226</v>
      </c>
      <c r="G630" s="13">
        <v>6451030</v>
      </c>
      <c r="H630" s="13" t="s">
        <v>2690</v>
      </c>
      <c r="I630" s="13">
        <v>306</v>
      </c>
      <c r="J630" s="13">
        <v>5</v>
      </c>
      <c r="K630" s="13">
        <v>1</v>
      </c>
      <c r="L630" s="13">
        <v>1</v>
      </c>
      <c r="N630" s="13">
        <v>1</v>
      </c>
      <c r="O630" s="13" t="s">
        <v>28</v>
      </c>
      <c r="R630" s="13">
        <v>1</v>
      </c>
      <c r="T630" s="13" t="s">
        <v>39</v>
      </c>
      <c r="U630" s="13" t="s">
        <v>28</v>
      </c>
      <c r="W630" s="13" t="s">
        <v>2691</v>
      </c>
      <c r="X630" s="13" t="str">
        <f>_xlfn.XLOOKUP(Burndata[[#This Row],[STATE_FULL]],'[1]State Regions'!$A:$A,'[1]State Regions'!$B:$B)</f>
        <v>Midwest</v>
      </c>
    </row>
    <row r="631" spans="1:24" hidden="1" x14ac:dyDescent="0.2">
      <c r="A631" s="13" t="s">
        <v>2658</v>
      </c>
      <c r="B631" s="13" t="s">
        <v>2659</v>
      </c>
      <c r="C631" s="13" t="s">
        <v>2688</v>
      </c>
      <c r="D631" s="13" t="s">
        <v>2692</v>
      </c>
      <c r="E631" s="13" t="s">
        <v>2688</v>
      </c>
      <c r="F631" s="14">
        <v>53226</v>
      </c>
      <c r="G631" s="13">
        <v>6452115</v>
      </c>
      <c r="H631" s="13" t="s">
        <v>2693</v>
      </c>
      <c r="I631" s="13">
        <v>702</v>
      </c>
      <c r="O631" s="13" t="s">
        <v>28</v>
      </c>
      <c r="P631" s="13">
        <v>1</v>
      </c>
      <c r="T631" s="13" t="s">
        <v>2798</v>
      </c>
      <c r="U631" s="13" t="s">
        <v>28</v>
      </c>
      <c r="W631" s="13" t="s">
        <v>2694</v>
      </c>
      <c r="X631" s="13" t="str">
        <f>_xlfn.XLOOKUP(Burndata[[#This Row],[STATE_FULL]],'[1]State Regions'!$A:$A,'[1]State Regions'!$B:$B)</f>
        <v>Midwest</v>
      </c>
    </row>
    <row r="632" spans="1:24" hidden="1" x14ac:dyDescent="0.2">
      <c r="A632" s="13" t="s">
        <v>2658</v>
      </c>
      <c r="B632" s="13" t="s">
        <v>2659</v>
      </c>
      <c r="C632" s="13" t="s">
        <v>2688</v>
      </c>
      <c r="D632" s="13" t="s">
        <v>2695</v>
      </c>
      <c r="E632" s="13" t="s">
        <v>2688</v>
      </c>
      <c r="F632" s="14">
        <v>53211</v>
      </c>
      <c r="G632" s="13">
        <v>6451130</v>
      </c>
      <c r="H632" s="13" t="s">
        <v>2696</v>
      </c>
      <c r="I632" s="13">
        <v>273</v>
      </c>
      <c r="J632" s="13">
        <v>12</v>
      </c>
      <c r="M632" s="13">
        <v>1</v>
      </c>
      <c r="N632" s="13">
        <v>1</v>
      </c>
      <c r="T632" s="13" t="s">
        <v>39</v>
      </c>
      <c r="W632" s="13" t="s">
        <v>2697</v>
      </c>
      <c r="X632" s="13" t="str">
        <f>_xlfn.XLOOKUP(Burndata[[#This Row],[STATE_FULL]],'[1]State Regions'!$A:$A,'[1]State Regions'!$B:$B)</f>
        <v>Midwest</v>
      </c>
    </row>
    <row r="633" spans="1:24" hidden="1" x14ac:dyDescent="0.2">
      <c r="A633" s="13" t="s">
        <v>2658</v>
      </c>
      <c r="B633" s="13" t="s">
        <v>2659</v>
      </c>
      <c r="C633" s="13" t="s">
        <v>2698</v>
      </c>
      <c r="D633" s="13" t="s">
        <v>2699</v>
      </c>
      <c r="E633" s="13" t="s">
        <v>2700</v>
      </c>
      <c r="F633" s="14">
        <v>53547</v>
      </c>
      <c r="G633" s="13">
        <v>6450015</v>
      </c>
      <c r="H633" s="13" t="s">
        <v>2701</v>
      </c>
      <c r="I633" s="13">
        <v>240</v>
      </c>
      <c r="K633" s="13">
        <v>1</v>
      </c>
      <c r="O633" s="13" t="s">
        <v>28</v>
      </c>
      <c r="Q633" s="13">
        <v>1</v>
      </c>
      <c r="T633" s="13" t="s">
        <v>2798</v>
      </c>
      <c r="U633" s="13" t="s">
        <v>28</v>
      </c>
      <c r="W633" s="13" t="s">
        <v>2702</v>
      </c>
      <c r="X633" s="13" t="str">
        <f>_xlfn.XLOOKUP(Burndata[[#This Row],[STATE_FULL]],'[1]State Regions'!$A:$A,'[1]State Regions'!$B:$B)</f>
        <v>Midwest</v>
      </c>
    </row>
    <row r="634" spans="1:24" hidden="1" x14ac:dyDescent="0.2">
      <c r="A634" s="13" t="s">
        <v>2658</v>
      </c>
      <c r="B634" s="13" t="s">
        <v>2659</v>
      </c>
      <c r="C634" s="13" t="s">
        <v>2703</v>
      </c>
      <c r="D634" s="13" t="s">
        <v>2704</v>
      </c>
      <c r="E634" s="13" t="s">
        <v>2028</v>
      </c>
      <c r="F634" s="14">
        <v>53066</v>
      </c>
      <c r="G634" s="13">
        <v>6450175</v>
      </c>
      <c r="H634" s="13" t="s">
        <v>2705</v>
      </c>
      <c r="I634" s="13">
        <v>117</v>
      </c>
      <c r="K634" s="13">
        <v>1</v>
      </c>
      <c r="O634" s="13" t="s">
        <v>28</v>
      </c>
      <c r="Q634" s="13">
        <v>1</v>
      </c>
      <c r="T634" s="13" t="s">
        <v>2798</v>
      </c>
      <c r="U634" s="13" t="s">
        <v>28</v>
      </c>
      <c r="W634" s="13" t="s">
        <v>2706</v>
      </c>
      <c r="X634" s="13" t="str">
        <f>_xlfn.XLOOKUP(Burndata[[#This Row],[STATE_FULL]],'[1]State Regions'!$A:$A,'[1]State Regions'!$B:$B)</f>
        <v>Midwest</v>
      </c>
    </row>
    <row r="635" spans="1:24" hidden="1" x14ac:dyDescent="0.2">
      <c r="A635" s="13" t="s">
        <v>2658</v>
      </c>
      <c r="B635" s="13" t="s">
        <v>2659</v>
      </c>
      <c r="C635" s="13" t="s">
        <v>1041</v>
      </c>
      <c r="D635" s="13" t="s">
        <v>2707</v>
      </c>
      <c r="E635" s="13" t="s">
        <v>2708</v>
      </c>
      <c r="F635" s="14">
        <v>54956</v>
      </c>
      <c r="G635" s="13">
        <v>6451290</v>
      </c>
      <c r="H635" s="13" t="s">
        <v>2709</v>
      </c>
      <c r="I635" s="13">
        <v>150</v>
      </c>
      <c r="K635" s="13">
        <v>1</v>
      </c>
      <c r="O635" s="13" t="s">
        <v>28</v>
      </c>
      <c r="Q635" s="13">
        <v>1</v>
      </c>
      <c r="T635" s="13" t="s">
        <v>2798</v>
      </c>
      <c r="U635" s="13" t="s">
        <v>28</v>
      </c>
      <c r="W635" s="13" t="s">
        <v>2710</v>
      </c>
      <c r="X635" s="13" t="str">
        <f>_xlfn.XLOOKUP(Burndata[[#This Row],[STATE_FULL]],'[1]State Regions'!$A:$A,'[1]State Regions'!$B:$B)</f>
        <v>Midwest</v>
      </c>
    </row>
    <row r="636" spans="1:24" hidden="1" x14ac:dyDescent="0.2">
      <c r="A636" s="13" t="s">
        <v>2658</v>
      </c>
      <c r="B636" s="13" t="s">
        <v>2659</v>
      </c>
      <c r="C636" s="13" t="s">
        <v>2711</v>
      </c>
      <c r="D636" s="13" t="s">
        <v>2712</v>
      </c>
      <c r="E636" s="13" t="s">
        <v>2713</v>
      </c>
      <c r="F636" s="14">
        <v>54449</v>
      </c>
      <c r="G636" s="13">
        <v>6450860</v>
      </c>
      <c r="H636" s="13" t="s">
        <v>2714</v>
      </c>
      <c r="I636" s="13">
        <v>500</v>
      </c>
      <c r="K636" s="13">
        <v>1</v>
      </c>
      <c r="L636" s="13">
        <v>1</v>
      </c>
      <c r="O636" s="13" t="s">
        <v>28</v>
      </c>
      <c r="Q636" s="13">
        <v>1</v>
      </c>
      <c r="S636" s="13">
        <v>1</v>
      </c>
      <c r="T636" s="13" t="s">
        <v>2798</v>
      </c>
      <c r="U636" s="13" t="s">
        <v>28</v>
      </c>
      <c r="W636" s="13" t="s">
        <v>2715</v>
      </c>
      <c r="X636" s="13" t="str">
        <f>_xlfn.XLOOKUP(Burndata[[#This Row],[STATE_FULL]],'[1]State Regions'!$A:$A,'[1]State Regions'!$B:$B)</f>
        <v>Midwest</v>
      </c>
    </row>
    <row r="637" spans="1:24" x14ac:dyDescent="0.2">
      <c r="I637" s="13">
        <f>SUBTOTAL(109,Burndata[TOTAL_BEDS(Total staffed hospital beds)])</f>
        <v>1357</v>
      </c>
      <c r="J637" s="13">
        <f>SUBTOTAL(109,Burndata[BURN_BEDS(beds dedicated to burn care)])</f>
        <v>0</v>
      </c>
      <c r="K637" s="13">
        <f>SUBTOTAL(109,Burndata[TRAUMA_ADULT])</f>
        <v>4</v>
      </c>
      <c r="L637" s="13">
        <f>SUBTOTAL(109,Burndata[TRAUMA_PEDS])</f>
        <v>0</v>
      </c>
      <c r="M637" s="13">
        <f>SUBTOTAL(109,Burndata[BURN_ADULT])</f>
        <v>0</v>
      </c>
      <c r="N637" s="13">
        <f>SUBTOTAL(109,Burndata[BURN_PEDS])</f>
        <v>0</v>
      </c>
      <c r="P637" s="13">
        <f>SUBTOTAL(109,Burndata[ADULT_TRAUMA_L1])</f>
        <v>0</v>
      </c>
      <c r="Q637" s="13">
        <f>SUBTOTAL(109,Burndata[ADULT_TRAUMA_L2])</f>
        <v>4</v>
      </c>
      <c r="R637" s="13">
        <f>SUBTOTAL(109,Burndata[PEDS_TRAUMA_L1])</f>
        <v>0</v>
      </c>
      <c r="S637" s="13">
        <f>SUBTOTAL(109,Burndata[PEDS_TRAUMA_L2])</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11FB-8A21-4C6E-8132-655917EF19A5}">
  <dimension ref="A1:F53"/>
  <sheetViews>
    <sheetView workbookViewId="0">
      <selection activeCell="B23" sqref="B23"/>
    </sheetView>
  </sheetViews>
  <sheetFormatPr baseColWidth="10" defaultColWidth="8.83203125" defaultRowHeight="15" x14ac:dyDescent="0.2"/>
  <cols>
    <col min="1" max="1" width="7" customWidth="1"/>
    <col min="2" max="2" width="26" customWidth="1"/>
    <col min="3" max="3" width="23" customWidth="1"/>
    <col min="4" max="4" width="23" hidden="1" customWidth="1"/>
    <col min="5" max="5" width="17" hidden="1" customWidth="1"/>
    <col min="6" max="6" width="20" hidden="1" customWidth="1"/>
  </cols>
  <sheetData>
    <row r="1" spans="1:6" ht="32" customHeight="1" x14ac:dyDescent="0.2">
      <c r="A1" s="19" t="s">
        <v>2758</v>
      </c>
      <c r="B1" s="19" t="s">
        <v>2755</v>
      </c>
      <c r="C1" s="19" t="s">
        <v>2759</v>
      </c>
      <c r="D1" s="19" t="s">
        <v>2760</v>
      </c>
      <c r="E1" s="19" t="s">
        <v>2761</v>
      </c>
      <c r="F1" s="19" t="s">
        <v>2762</v>
      </c>
    </row>
    <row r="2" spans="1:6" x14ac:dyDescent="0.2">
      <c r="A2" s="20">
        <v>1</v>
      </c>
      <c r="B2" s="21" t="s">
        <v>146</v>
      </c>
      <c r="C2" s="22">
        <v>39355309</v>
      </c>
      <c r="D2" s="22">
        <v>39364774</v>
      </c>
      <c r="E2" s="23">
        <f t="shared" ref="E2:E33" si="0">C2-D2</f>
        <v>-9465</v>
      </c>
      <c r="F2" s="24">
        <f t="shared" ref="F2:F33" si="1">(C2-D2)/D2</f>
        <v>-2.4044339743954836E-4</v>
      </c>
    </row>
    <row r="3" spans="1:6" x14ac:dyDescent="0.2">
      <c r="A3" s="25">
        <v>2</v>
      </c>
      <c r="B3" s="26" t="s">
        <v>2317</v>
      </c>
      <c r="C3" s="27">
        <v>31709821</v>
      </c>
      <c r="D3" s="27">
        <v>31318578</v>
      </c>
      <c r="E3" s="28">
        <f t="shared" si="0"/>
        <v>391243</v>
      </c>
      <c r="F3" s="29">
        <f t="shared" si="1"/>
        <v>1.2492361562520494E-2</v>
      </c>
    </row>
    <row r="4" spans="1:6" x14ac:dyDescent="0.2">
      <c r="A4" s="20">
        <v>3</v>
      </c>
      <c r="B4" s="21" t="s">
        <v>562</v>
      </c>
      <c r="C4" s="22">
        <v>23462518</v>
      </c>
      <c r="D4" s="22">
        <v>23265838</v>
      </c>
      <c r="E4" s="23">
        <f t="shared" si="0"/>
        <v>196680</v>
      </c>
      <c r="F4" s="24">
        <f t="shared" si="1"/>
        <v>8.4535962126100934E-3</v>
      </c>
    </row>
    <row r="5" spans="1:6" x14ac:dyDescent="0.2">
      <c r="A5" s="25">
        <v>4</v>
      </c>
      <c r="B5" s="26" t="s">
        <v>1730</v>
      </c>
      <c r="C5" s="27">
        <v>20002427</v>
      </c>
      <c r="D5" s="27">
        <v>20001419</v>
      </c>
      <c r="E5" s="28">
        <f t="shared" si="0"/>
        <v>1008</v>
      </c>
      <c r="F5" s="29">
        <f t="shared" si="1"/>
        <v>5.0396424373690685E-5</v>
      </c>
    </row>
    <row r="6" spans="1:6" x14ac:dyDescent="0.2">
      <c r="A6" s="20">
        <v>5</v>
      </c>
      <c r="B6" s="21" t="s">
        <v>2083</v>
      </c>
      <c r="C6" s="22">
        <v>13059432</v>
      </c>
      <c r="D6" s="22">
        <v>13045848</v>
      </c>
      <c r="E6" s="23">
        <f t="shared" si="0"/>
        <v>13584</v>
      </c>
      <c r="F6" s="24">
        <f t="shared" si="1"/>
        <v>1.0412508255500141E-3</v>
      </c>
    </row>
    <row r="7" spans="1:6" x14ac:dyDescent="0.2">
      <c r="A7" s="25">
        <v>6</v>
      </c>
      <c r="B7" s="26" t="s">
        <v>825</v>
      </c>
      <c r="C7" s="27">
        <v>12719141</v>
      </c>
      <c r="D7" s="27">
        <v>12703033</v>
      </c>
      <c r="E7" s="28">
        <f t="shared" si="0"/>
        <v>16108</v>
      </c>
      <c r="F7" s="29">
        <f t="shared" si="1"/>
        <v>1.2680436239124939E-3</v>
      </c>
    </row>
    <row r="8" spans="1:6" x14ac:dyDescent="0.2">
      <c r="A8" s="20">
        <v>7</v>
      </c>
      <c r="B8" s="21" t="s">
        <v>1940</v>
      </c>
      <c r="C8" s="22">
        <v>11900510</v>
      </c>
      <c r="D8" s="22">
        <v>11860621</v>
      </c>
      <c r="E8" s="23">
        <f t="shared" si="0"/>
        <v>39889</v>
      </c>
      <c r="F8" s="24">
        <f t="shared" si="1"/>
        <v>3.3631459937890269E-3</v>
      </c>
    </row>
    <row r="9" spans="1:6" x14ac:dyDescent="0.2">
      <c r="A9" s="25">
        <v>8</v>
      </c>
      <c r="B9" s="26" t="s">
        <v>722</v>
      </c>
      <c r="C9" s="27">
        <v>11302748</v>
      </c>
      <c r="D9" s="27">
        <v>11204208</v>
      </c>
      <c r="E9" s="28">
        <f t="shared" si="0"/>
        <v>98540</v>
      </c>
      <c r="F9" s="29">
        <f t="shared" si="1"/>
        <v>8.7949099124186199E-3</v>
      </c>
    </row>
    <row r="10" spans="1:6" x14ac:dyDescent="0.2">
      <c r="A10" s="20">
        <v>9</v>
      </c>
      <c r="B10" s="21" t="s">
        <v>1869</v>
      </c>
      <c r="C10" s="22">
        <v>11197968</v>
      </c>
      <c r="D10" s="22">
        <v>11052061</v>
      </c>
      <c r="E10" s="23">
        <f t="shared" si="0"/>
        <v>145907</v>
      </c>
      <c r="F10" s="24">
        <f t="shared" si="1"/>
        <v>1.3201791050556091E-2</v>
      </c>
    </row>
    <row r="11" spans="1:6" x14ac:dyDescent="0.2">
      <c r="A11" s="25">
        <v>10</v>
      </c>
      <c r="B11" s="26" t="s">
        <v>1285</v>
      </c>
      <c r="C11" s="27">
        <v>10127884</v>
      </c>
      <c r="D11" s="27">
        <v>10099962</v>
      </c>
      <c r="E11" s="28">
        <f t="shared" si="0"/>
        <v>27922</v>
      </c>
      <c r="F11" s="29">
        <f t="shared" si="1"/>
        <v>2.764564856778669E-3</v>
      </c>
    </row>
    <row r="12" spans="1:6" x14ac:dyDescent="0.2">
      <c r="A12" s="20">
        <v>11</v>
      </c>
      <c r="B12" s="21" t="s">
        <v>1662</v>
      </c>
      <c r="C12" s="22">
        <v>9548215</v>
      </c>
      <c r="D12" s="22">
        <v>9506354</v>
      </c>
      <c r="E12" s="23">
        <f t="shared" si="0"/>
        <v>41861</v>
      </c>
      <c r="F12" s="24">
        <f t="shared" si="1"/>
        <v>4.4034758225919212E-3</v>
      </c>
    </row>
    <row r="13" spans="1:6" x14ac:dyDescent="0.2">
      <c r="A13" s="25">
        <v>12</v>
      </c>
      <c r="B13" s="26" t="s">
        <v>2541</v>
      </c>
      <c r="C13" s="27">
        <v>8880107</v>
      </c>
      <c r="D13" s="27">
        <v>8819642</v>
      </c>
      <c r="E13" s="28">
        <f t="shared" si="0"/>
        <v>60465</v>
      </c>
      <c r="F13" s="29">
        <f t="shared" si="1"/>
        <v>6.8557204476100047E-3</v>
      </c>
    </row>
    <row r="14" spans="1:6" x14ac:dyDescent="0.2">
      <c r="A14" s="20">
        <v>13</v>
      </c>
      <c r="B14" s="21" t="s">
        <v>141</v>
      </c>
      <c r="C14" s="22">
        <v>8001020</v>
      </c>
      <c r="D14" s="22">
        <v>7927958</v>
      </c>
      <c r="E14" s="23">
        <f t="shared" si="0"/>
        <v>73062</v>
      </c>
      <c r="F14" s="24">
        <f t="shared" si="1"/>
        <v>9.2157400430224277E-3</v>
      </c>
    </row>
    <row r="15" spans="1:6" x14ac:dyDescent="0.2">
      <c r="A15" s="25">
        <v>14</v>
      </c>
      <c r="B15" s="26" t="s">
        <v>63</v>
      </c>
      <c r="C15" s="27">
        <v>7623818</v>
      </c>
      <c r="D15" s="27">
        <v>7556424</v>
      </c>
      <c r="E15" s="28">
        <f t="shared" si="0"/>
        <v>67394</v>
      </c>
      <c r="F15" s="29">
        <f t="shared" si="1"/>
        <v>8.918768983847386E-3</v>
      </c>
    </row>
    <row r="16" spans="1:6" x14ac:dyDescent="0.2">
      <c r="A16" s="20">
        <v>15</v>
      </c>
      <c r="B16" s="21" t="s">
        <v>2283</v>
      </c>
      <c r="C16" s="22">
        <v>7315076</v>
      </c>
      <c r="D16" s="22">
        <v>7251291</v>
      </c>
      <c r="E16" s="23">
        <f t="shared" si="0"/>
        <v>63785</v>
      </c>
      <c r="F16" s="24">
        <f t="shared" si="1"/>
        <v>8.796364674924782E-3</v>
      </c>
    </row>
    <row r="17" spans="1:6" x14ac:dyDescent="0.2">
      <c r="A17" s="25">
        <v>16</v>
      </c>
      <c r="B17" s="26" t="s">
        <v>1232</v>
      </c>
      <c r="C17" s="27">
        <v>7154084</v>
      </c>
      <c r="D17" s="27">
        <v>7138560</v>
      </c>
      <c r="E17" s="28">
        <f t="shared" si="0"/>
        <v>15524</v>
      </c>
      <c r="F17" s="29">
        <f t="shared" si="1"/>
        <v>2.1746682804375111E-3</v>
      </c>
    </row>
    <row r="18" spans="1:6" x14ac:dyDescent="0.2">
      <c r="A18" s="20">
        <v>17</v>
      </c>
      <c r="B18" s="21" t="s">
        <v>1052</v>
      </c>
      <c r="C18" s="22">
        <v>6973333</v>
      </c>
      <c r="D18" s="22">
        <v>6934754</v>
      </c>
      <c r="E18" s="23">
        <f t="shared" si="0"/>
        <v>38579</v>
      </c>
      <c r="F18" s="24">
        <f t="shared" si="1"/>
        <v>5.5631389375888456E-3</v>
      </c>
    </row>
    <row r="19" spans="1:6" x14ac:dyDescent="0.2">
      <c r="A19" s="25">
        <v>18</v>
      </c>
      <c r="B19" s="26" t="s">
        <v>1499</v>
      </c>
      <c r="C19" s="27">
        <v>6270541</v>
      </c>
      <c r="D19" s="27">
        <v>6243544</v>
      </c>
      <c r="E19" s="28">
        <f t="shared" si="0"/>
        <v>26997</v>
      </c>
      <c r="F19" s="29">
        <f t="shared" si="1"/>
        <v>4.3239865051003081E-3</v>
      </c>
    </row>
    <row r="20" spans="1:6" x14ac:dyDescent="0.2">
      <c r="A20" s="20">
        <v>19</v>
      </c>
      <c r="B20" s="21" t="s">
        <v>1207</v>
      </c>
      <c r="C20" s="22">
        <v>6265347</v>
      </c>
      <c r="D20" s="22">
        <v>6245314</v>
      </c>
      <c r="E20" s="23">
        <f t="shared" si="0"/>
        <v>20033</v>
      </c>
      <c r="F20" s="24">
        <f t="shared" si="1"/>
        <v>3.2076849939010272E-3</v>
      </c>
    </row>
    <row r="21" spans="1:6" x14ac:dyDescent="0.2">
      <c r="A21" s="25">
        <v>20</v>
      </c>
      <c r="B21" s="26" t="s">
        <v>2658</v>
      </c>
      <c r="C21" s="27">
        <v>5972787</v>
      </c>
      <c r="D21" s="27">
        <v>5957168</v>
      </c>
      <c r="E21" s="28">
        <f t="shared" si="0"/>
        <v>15619</v>
      </c>
      <c r="F21" s="29">
        <f t="shared" si="1"/>
        <v>2.6218834184296969E-3</v>
      </c>
    </row>
    <row r="22" spans="1:6" x14ac:dyDescent="0.2">
      <c r="A22" s="20">
        <v>21</v>
      </c>
      <c r="B22" s="21" t="s">
        <v>401</v>
      </c>
      <c r="C22" s="22">
        <v>6012561</v>
      </c>
      <c r="D22" s="22">
        <v>5988502</v>
      </c>
      <c r="E22" s="23">
        <f t="shared" si="0"/>
        <v>24059</v>
      </c>
      <c r="F22" s="24">
        <f t="shared" si="1"/>
        <v>4.0175322643292094E-3</v>
      </c>
    </row>
    <row r="23" spans="1:6" x14ac:dyDescent="0.2">
      <c r="A23" s="25">
        <v>22</v>
      </c>
      <c r="B23" s="26" t="s">
        <v>2754</v>
      </c>
      <c r="C23" s="27">
        <v>5830405</v>
      </c>
      <c r="D23" s="27">
        <v>5797405</v>
      </c>
      <c r="E23" s="28">
        <f t="shared" si="0"/>
        <v>33000</v>
      </c>
      <c r="F23" s="29">
        <f t="shared" si="1"/>
        <v>5.692201942075808E-3</v>
      </c>
    </row>
    <row r="24" spans="1:6" x14ac:dyDescent="0.2">
      <c r="A24" s="20">
        <v>23</v>
      </c>
      <c r="B24" s="21" t="s">
        <v>2237</v>
      </c>
      <c r="C24" s="22">
        <v>5570274</v>
      </c>
      <c r="D24" s="22">
        <v>5490316</v>
      </c>
      <c r="E24" s="23">
        <f t="shared" si="0"/>
        <v>79958</v>
      </c>
      <c r="F24" s="24">
        <f t="shared" si="1"/>
        <v>1.4563460463842154E-2</v>
      </c>
    </row>
    <row r="25" spans="1:6" x14ac:dyDescent="0.2">
      <c r="A25" s="25">
        <v>24</v>
      </c>
      <c r="B25" s="26" t="s">
        <v>33</v>
      </c>
      <c r="C25" s="27">
        <v>5193088</v>
      </c>
      <c r="D25" s="27">
        <v>5163055</v>
      </c>
      <c r="E25" s="28">
        <f t="shared" si="0"/>
        <v>30033</v>
      </c>
      <c r="F25" s="29">
        <f t="shared" si="1"/>
        <v>5.8169049138542973E-3</v>
      </c>
    </row>
    <row r="26" spans="1:6" x14ac:dyDescent="0.2">
      <c r="A26" s="20">
        <v>25</v>
      </c>
      <c r="B26" s="21" t="s">
        <v>1150</v>
      </c>
      <c r="C26" s="22">
        <v>4618189</v>
      </c>
      <c r="D26" s="22">
        <v>4614878</v>
      </c>
      <c r="E26" s="23">
        <f t="shared" si="0"/>
        <v>3311</v>
      </c>
      <c r="F26" s="24">
        <f t="shared" si="1"/>
        <v>7.1746208675505614E-4</v>
      </c>
    </row>
    <row r="27" spans="1:6" x14ac:dyDescent="0.2">
      <c r="A27" s="25">
        <v>26</v>
      </c>
      <c r="B27" s="26" t="s">
        <v>1131</v>
      </c>
      <c r="C27" s="27">
        <v>4606864</v>
      </c>
      <c r="D27" s="27">
        <v>4584046</v>
      </c>
      <c r="E27" s="28">
        <f t="shared" si="0"/>
        <v>22818</v>
      </c>
      <c r="F27" s="29">
        <f t="shared" si="1"/>
        <v>4.9776987403704065E-3</v>
      </c>
    </row>
    <row r="28" spans="1:6" x14ac:dyDescent="0.2">
      <c r="A28" s="20">
        <v>27</v>
      </c>
      <c r="B28" s="21" t="s">
        <v>2052</v>
      </c>
      <c r="C28" s="22">
        <v>4273586</v>
      </c>
      <c r="D28" s="22">
        <v>4265324</v>
      </c>
      <c r="E28" s="23">
        <f t="shared" si="0"/>
        <v>8262</v>
      </c>
      <c r="F28" s="24">
        <f t="shared" si="1"/>
        <v>1.9370158046610293E-3</v>
      </c>
    </row>
    <row r="29" spans="1:6" x14ac:dyDescent="0.2">
      <c r="A29" s="25">
        <v>28</v>
      </c>
      <c r="B29" s="26" t="s">
        <v>2039</v>
      </c>
      <c r="C29" s="27">
        <v>4123288</v>
      </c>
      <c r="D29" s="27">
        <v>4097758</v>
      </c>
      <c r="E29" s="28">
        <f t="shared" si="0"/>
        <v>25530</v>
      </c>
      <c r="F29" s="29">
        <f t="shared" si="1"/>
        <v>6.2302361437644683E-3</v>
      </c>
    </row>
    <row r="30" spans="1:6" x14ac:dyDescent="0.2">
      <c r="A30" s="20">
        <v>29</v>
      </c>
      <c r="B30" s="21" t="s">
        <v>481</v>
      </c>
      <c r="C30" s="22">
        <v>3688496</v>
      </c>
      <c r="D30" s="22">
        <v>3674449</v>
      </c>
      <c r="E30" s="23">
        <f t="shared" si="0"/>
        <v>14047</v>
      </c>
      <c r="F30" s="24">
        <f t="shared" si="1"/>
        <v>3.8228860980244928E-3</v>
      </c>
    </row>
    <row r="31" spans="1:6" x14ac:dyDescent="0.2">
      <c r="A31" s="25">
        <v>30</v>
      </c>
      <c r="B31" s="26" t="s">
        <v>2501</v>
      </c>
      <c r="C31" s="27">
        <v>3538904</v>
      </c>
      <c r="D31" s="27">
        <v>3502983</v>
      </c>
      <c r="E31" s="28">
        <f t="shared" si="0"/>
        <v>35921</v>
      </c>
      <c r="F31" s="29">
        <f t="shared" si="1"/>
        <v>1.0254403175807589E-2</v>
      </c>
    </row>
    <row r="32" spans="1:6" x14ac:dyDescent="0.2">
      <c r="A32" s="20">
        <v>31</v>
      </c>
      <c r="B32" s="21" t="s">
        <v>1622</v>
      </c>
      <c r="C32" s="22">
        <v>3282188</v>
      </c>
      <c r="D32" s="22">
        <v>3253543</v>
      </c>
      <c r="E32" s="23">
        <f t="shared" si="0"/>
        <v>28645</v>
      </c>
      <c r="F32" s="24">
        <f t="shared" si="1"/>
        <v>8.8042481688423973E-3</v>
      </c>
    </row>
    <row r="33" spans="1:6" x14ac:dyDescent="0.2">
      <c r="A33" s="25">
        <v>32</v>
      </c>
      <c r="B33" s="26" t="s">
        <v>1088</v>
      </c>
      <c r="C33" s="27">
        <v>3238387</v>
      </c>
      <c r="D33" s="27">
        <v>3230454</v>
      </c>
      <c r="E33" s="28">
        <f t="shared" si="0"/>
        <v>7933</v>
      </c>
      <c r="F33" s="29">
        <f t="shared" si="1"/>
        <v>2.4556919863276184E-3</v>
      </c>
    </row>
    <row r="34" spans="1:6" x14ac:dyDescent="0.2">
      <c r="A34" s="20">
        <v>33</v>
      </c>
      <c r="B34" s="21" t="s">
        <v>119</v>
      </c>
      <c r="C34" s="22">
        <v>3114791</v>
      </c>
      <c r="D34" s="22">
        <v>3096080</v>
      </c>
      <c r="E34" s="23">
        <f t="shared" ref="E34:E53" si="2">C34-D34</f>
        <v>18711</v>
      </c>
      <c r="F34" s="24">
        <f t="shared" ref="F34:F53" si="3">(C34-D34)/D34</f>
        <v>6.0434484897031087E-3</v>
      </c>
    </row>
    <row r="35" spans="1:6" x14ac:dyDescent="0.2">
      <c r="A35" s="25">
        <v>34</v>
      </c>
      <c r="B35" s="26" t="s">
        <v>1107</v>
      </c>
      <c r="C35" s="27">
        <v>2977220</v>
      </c>
      <c r="D35" s="27">
        <v>2965252</v>
      </c>
      <c r="E35" s="28">
        <f t="shared" si="2"/>
        <v>11968</v>
      </c>
      <c r="F35" s="29">
        <f t="shared" si="3"/>
        <v>4.036081924908912E-3</v>
      </c>
    </row>
    <row r="36" spans="1:6" x14ac:dyDescent="0.2">
      <c r="A36" s="20">
        <v>35</v>
      </c>
      <c r="B36" s="21" t="s">
        <v>1478</v>
      </c>
      <c r="C36" s="22">
        <v>2954160</v>
      </c>
      <c r="D36" s="22">
        <v>2950172</v>
      </c>
      <c r="E36" s="23">
        <f t="shared" si="2"/>
        <v>3988</v>
      </c>
      <c r="F36" s="24">
        <f t="shared" si="3"/>
        <v>1.3517855908062309E-3</v>
      </c>
    </row>
    <row r="37" spans="1:6" x14ac:dyDescent="0.2">
      <c r="A37" s="25">
        <v>36</v>
      </c>
      <c r="B37" s="26" t="s">
        <v>1723</v>
      </c>
      <c r="C37" s="27">
        <v>2125498</v>
      </c>
      <c r="D37" s="27">
        <v>2126774</v>
      </c>
      <c r="E37" s="28">
        <f t="shared" si="2"/>
        <v>-1276</v>
      </c>
      <c r="F37" s="29">
        <f t="shared" si="3"/>
        <v>-5.9996971939660728E-4</v>
      </c>
    </row>
    <row r="38" spans="1:6" x14ac:dyDescent="0.2">
      <c r="A38" s="20">
        <v>37</v>
      </c>
      <c r="B38" s="21" t="s">
        <v>806</v>
      </c>
      <c r="C38" s="22">
        <v>2029733</v>
      </c>
      <c r="D38" s="22">
        <v>2000872</v>
      </c>
      <c r="E38" s="23">
        <f t="shared" si="2"/>
        <v>28861</v>
      </c>
      <c r="F38" s="24">
        <f t="shared" si="3"/>
        <v>1.4424211043984822E-2</v>
      </c>
    </row>
    <row r="39" spans="1:6" x14ac:dyDescent="0.2">
      <c r="A39" s="25">
        <v>38</v>
      </c>
      <c r="B39" s="26" t="s">
        <v>1593</v>
      </c>
      <c r="C39" s="27">
        <v>2018006</v>
      </c>
      <c r="D39" s="27">
        <v>2005591</v>
      </c>
      <c r="E39" s="28">
        <f t="shared" si="2"/>
        <v>12415</v>
      </c>
      <c r="F39" s="29">
        <f t="shared" si="3"/>
        <v>6.1901953090136522E-3</v>
      </c>
    </row>
    <row r="40" spans="1:6" x14ac:dyDescent="0.2">
      <c r="A40" s="20">
        <v>39</v>
      </c>
      <c r="B40" s="21" t="s">
        <v>2636</v>
      </c>
      <c r="C40" s="22">
        <v>1766147</v>
      </c>
      <c r="D40" s="22">
        <v>1767402</v>
      </c>
      <c r="E40" s="23">
        <f t="shared" si="2"/>
        <v>-1255</v>
      </c>
      <c r="F40" s="24">
        <f t="shared" si="3"/>
        <v>-7.1008180368699369E-4</v>
      </c>
    </row>
    <row r="41" spans="1:6" x14ac:dyDescent="0.2">
      <c r="A41" s="25">
        <v>40</v>
      </c>
      <c r="B41" s="26" t="s">
        <v>794</v>
      </c>
      <c r="C41" s="27">
        <v>1432820</v>
      </c>
      <c r="D41" s="27">
        <v>1434952</v>
      </c>
      <c r="E41" s="28">
        <f t="shared" si="2"/>
        <v>-2132</v>
      </c>
      <c r="F41" s="29">
        <f t="shared" si="3"/>
        <v>-1.4857639837430102E-3</v>
      </c>
    </row>
    <row r="42" spans="1:6" x14ac:dyDescent="0.2">
      <c r="A42" s="20">
        <v>41</v>
      </c>
      <c r="B42" s="21" t="s">
        <v>1637</v>
      </c>
      <c r="C42" s="22">
        <v>1415342</v>
      </c>
      <c r="D42" s="22">
        <v>1408518</v>
      </c>
      <c r="E42" s="23">
        <f t="shared" si="2"/>
        <v>6824</v>
      </c>
      <c r="F42" s="24">
        <f t="shared" si="3"/>
        <v>4.8448085150491508E-3</v>
      </c>
    </row>
    <row r="43" spans="1:6" x14ac:dyDescent="0.2">
      <c r="A43" s="46">
        <v>42</v>
      </c>
      <c r="B43" s="47" t="s">
        <v>1193</v>
      </c>
      <c r="C43" s="48">
        <v>1414874</v>
      </c>
      <c r="D43" s="48">
        <v>1408438</v>
      </c>
      <c r="E43" s="28">
        <f t="shared" si="2"/>
        <v>6436</v>
      </c>
      <c r="F43" s="29">
        <f t="shared" si="3"/>
        <v>4.5696012178029844E-3</v>
      </c>
    </row>
    <row r="44" spans="1:6" x14ac:dyDescent="0.2">
      <c r="A44" s="49">
        <v>43</v>
      </c>
      <c r="B44" s="50" t="s">
        <v>1574</v>
      </c>
      <c r="C44" s="51">
        <v>1144694</v>
      </c>
      <c r="D44" s="51">
        <v>1137557</v>
      </c>
      <c r="E44" s="23">
        <f t="shared" si="2"/>
        <v>7137</v>
      </c>
      <c r="F44" s="24">
        <f t="shared" si="3"/>
        <v>6.2739713262720022E-3</v>
      </c>
    </row>
    <row r="45" spans="1:6" x14ac:dyDescent="0.2">
      <c r="A45" s="25">
        <v>44</v>
      </c>
      <c r="B45" s="26" t="s">
        <v>2230</v>
      </c>
      <c r="C45" s="27">
        <v>1114521</v>
      </c>
      <c r="D45" s="27">
        <v>1110415</v>
      </c>
      <c r="E45" s="28">
        <f t="shared" si="2"/>
        <v>4106</v>
      </c>
      <c r="F45" s="29">
        <f t="shared" si="3"/>
        <v>3.6977166194620929E-3</v>
      </c>
    </row>
    <row r="46" spans="1:6" x14ac:dyDescent="0.2">
      <c r="A46" s="20">
        <v>45</v>
      </c>
      <c r="B46" s="21" t="s">
        <v>537</v>
      </c>
      <c r="C46" s="22">
        <v>1059952</v>
      </c>
      <c r="D46" s="22">
        <v>1050123</v>
      </c>
      <c r="E46" s="23">
        <f t="shared" si="2"/>
        <v>9829</v>
      </c>
      <c r="F46" s="24">
        <f t="shared" si="3"/>
        <v>9.359855940685044E-3</v>
      </c>
    </row>
    <row r="47" spans="1:6" x14ac:dyDescent="0.2">
      <c r="A47" s="25">
        <v>46</v>
      </c>
      <c r="B47" s="26" t="s">
        <v>2268</v>
      </c>
      <c r="C47" s="27">
        <v>935094</v>
      </c>
      <c r="D47" s="27">
        <v>927110</v>
      </c>
      <c r="E47" s="28">
        <f t="shared" si="2"/>
        <v>7984</v>
      </c>
      <c r="F47" s="29">
        <f t="shared" si="3"/>
        <v>8.6117073486425555E-3</v>
      </c>
    </row>
    <row r="48" spans="1:6" x14ac:dyDescent="0.2">
      <c r="A48" s="20">
        <v>47</v>
      </c>
      <c r="B48" s="21" t="s">
        <v>1913</v>
      </c>
      <c r="C48" s="22">
        <v>799358</v>
      </c>
      <c r="D48" s="22">
        <v>793387</v>
      </c>
      <c r="E48" s="23">
        <f t="shared" si="2"/>
        <v>5971</v>
      </c>
      <c r="F48" s="24">
        <f t="shared" si="3"/>
        <v>7.5259614790764151E-3</v>
      </c>
    </row>
    <row r="49" spans="1:6" x14ac:dyDescent="0.2">
      <c r="A49" s="25">
        <v>48</v>
      </c>
      <c r="B49" s="26" t="s">
        <v>23</v>
      </c>
      <c r="C49" s="27">
        <v>737270</v>
      </c>
      <c r="D49" s="27">
        <v>736537</v>
      </c>
      <c r="E49" s="28">
        <f t="shared" si="2"/>
        <v>733</v>
      </c>
      <c r="F49" s="29">
        <f t="shared" si="3"/>
        <v>9.9519779725933664E-4</v>
      </c>
    </row>
    <row r="50" spans="1:6" x14ac:dyDescent="0.2">
      <c r="A50" s="20">
        <v>49</v>
      </c>
      <c r="B50" s="21" t="s">
        <v>2534</v>
      </c>
      <c r="C50" s="22">
        <v>644663</v>
      </c>
      <c r="D50" s="22">
        <v>646521</v>
      </c>
      <c r="E50" s="23">
        <f t="shared" si="2"/>
        <v>-1858</v>
      </c>
      <c r="F50" s="24">
        <f t="shared" si="3"/>
        <v>-2.873843231697037E-3</v>
      </c>
    </row>
    <row r="51" spans="1:6" x14ac:dyDescent="0.2">
      <c r="A51" s="25">
        <v>50</v>
      </c>
      <c r="B51" s="26" t="s">
        <v>1330</v>
      </c>
      <c r="C51" s="27">
        <v>588753</v>
      </c>
      <c r="D51" s="27">
        <v>586722</v>
      </c>
      <c r="E51" s="28">
        <f t="shared" si="2"/>
        <v>2031</v>
      </c>
      <c r="F51" s="29">
        <f t="shared" si="3"/>
        <v>3.461605325861311E-3</v>
      </c>
    </row>
    <row r="52" spans="1:6" x14ac:dyDescent="0.2">
      <c r="A52" s="30" t="s">
        <v>2763</v>
      </c>
      <c r="B52" s="31" t="s">
        <v>548</v>
      </c>
      <c r="C52" s="32">
        <v>693645</v>
      </c>
      <c r="D52" s="32">
        <v>691310</v>
      </c>
      <c r="E52" s="33">
        <f t="shared" si="2"/>
        <v>2335</v>
      </c>
      <c r="F52" s="34">
        <f t="shared" si="3"/>
        <v>3.3776453400066542E-3</v>
      </c>
    </row>
    <row r="53" spans="1:6" x14ac:dyDescent="0.2">
      <c r="A53" s="35"/>
      <c r="B53" s="36" t="s">
        <v>2764</v>
      </c>
      <c r="C53" s="37">
        <f>SUM(C2:C52)</f>
        <v>341784857</v>
      </c>
      <c r="D53" s="37">
        <f>SUM(D2:D52)</f>
        <v>340003797</v>
      </c>
      <c r="E53" s="38">
        <f t="shared" si="2"/>
        <v>1781060</v>
      </c>
      <c r="F53" s="39">
        <f t="shared" si="3"/>
        <v>5.2383532646254538E-3</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1FB7-6C9B-4F27-B03B-DCB24E66645A}">
  <dimension ref="A1:F56"/>
  <sheetViews>
    <sheetView workbookViewId="0">
      <selection activeCell="B20" sqref="B20"/>
    </sheetView>
  </sheetViews>
  <sheetFormatPr baseColWidth="10" defaultColWidth="8.83203125" defaultRowHeight="15" x14ac:dyDescent="0.2"/>
  <cols>
    <col min="1" max="1" width="7" customWidth="1"/>
    <col min="2" max="2" width="26" customWidth="1"/>
    <col min="3" max="4" width="23" customWidth="1"/>
    <col min="5" max="5" width="17" customWidth="1"/>
    <col min="6" max="6" width="20" customWidth="1"/>
  </cols>
  <sheetData>
    <row r="1" spans="1:6" ht="32" customHeight="1" x14ac:dyDescent="0.2">
      <c r="A1" s="60" t="s">
        <v>2756</v>
      </c>
      <c r="B1" s="61"/>
      <c r="C1" s="61"/>
      <c r="D1" s="61"/>
      <c r="E1" s="61"/>
      <c r="F1" s="61"/>
    </row>
    <row r="2" spans="1:6" x14ac:dyDescent="0.2">
      <c r="A2" s="62" t="s">
        <v>2757</v>
      </c>
      <c r="B2" s="61"/>
      <c r="C2" s="61"/>
      <c r="D2" s="61"/>
      <c r="E2" s="61"/>
      <c r="F2" s="61"/>
    </row>
    <row r="4" spans="1:6" ht="32" customHeight="1" x14ac:dyDescent="0.2">
      <c r="A4" s="19" t="s">
        <v>2758</v>
      </c>
      <c r="B4" s="19" t="s">
        <v>2755</v>
      </c>
      <c r="C4" s="19" t="s">
        <v>2759</v>
      </c>
      <c r="D4" s="19" t="s">
        <v>2760</v>
      </c>
      <c r="E4" s="19" t="s">
        <v>2761</v>
      </c>
      <c r="F4" s="19" t="s">
        <v>2762</v>
      </c>
    </row>
    <row r="5" spans="1:6" x14ac:dyDescent="0.2">
      <c r="A5" s="20">
        <v>1</v>
      </c>
      <c r="B5" s="21" t="s">
        <v>146</v>
      </c>
      <c r="C5" s="22">
        <v>39355309</v>
      </c>
      <c r="D5" s="22">
        <v>39364774</v>
      </c>
      <c r="E5" s="23">
        <f t="shared" ref="E5:E56" si="0">C5-D5</f>
        <v>-9465</v>
      </c>
      <c r="F5" s="24">
        <f t="shared" ref="F5:F56" si="1">(C5-D5)/D5</f>
        <v>-2.4044339743954836E-4</v>
      </c>
    </row>
    <row r="6" spans="1:6" x14ac:dyDescent="0.2">
      <c r="A6" s="25">
        <v>2</v>
      </c>
      <c r="B6" s="26" t="s">
        <v>2317</v>
      </c>
      <c r="C6" s="27">
        <v>31709821</v>
      </c>
      <c r="D6" s="27">
        <v>31318578</v>
      </c>
      <c r="E6" s="28">
        <f t="shared" si="0"/>
        <v>391243</v>
      </c>
      <c r="F6" s="29">
        <f t="shared" si="1"/>
        <v>1.2492361562520494E-2</v>
      </c>
    </row>
    <row r="7" spans="1:6" x14ac:dyDescent="0.2">
      <c r="A7" s="20">
        <v>3</v>
      </c>
      <c r="B7" s="21" t="s">
        <v>562</v>
      </c>
      <c r="C7" s="22">
        <v>23462518</v>
      </c>
      <c r="D7" s="22">
        <v>23265838</v>
      </c>
      <c r="E7" s="23">
        <f t="shared" si="0"/>
        <v>196680</v>
      </c>
      <c r="F7" s="24">
        <f t="shared" si="1"/>
        <v>8.4535962126100934E-3</v>
      </c>
    </row>
    <row r="8" spans="1:6" x14ac:dyDescent="0.2">
      <c r="A8" s="25">
        <v>4</v>
      </c>
      <c r="B8" s="26" t="s">
        <v>1730</v>
      </c>
      <c r="C8" s="27">
        <v>20002427</v>
      </c>
      <c r="D8" s="27">
        <v>20001419</v>
      </c>
      <c r="E8" s="28">
        <f t="shared" si="0"/>
        <v>1008</v>
      </c>
      <c r="F8" s="29">
        <f t="shared" si="1"/>
        <v>5.0396424373690685E-5</v>
      </c>
    </row>
    <row r="9" spans="1:6" x14ac:dyDescent="0.2">
      <c r="A9" s="20">
        <v>5</v>
      </c>
      <c r="B9" s="21" t="s">
        <v>2083</v>
      </c>
      <c r="C9" s="22">
        <v>13059432</v>
      </c>
      <c r="D9" s="22">
        <v>13045848</v>
      </c>
      <c r="E9" s="23">
        <f t="shared" si="0"/>
        <v>13584</v>
      </c>
      <c r="F9" s="24">
        <f t="shared" si="1"/>
        <v>1.0412508255500141E-3</v>
      </c>
    </row>
    <row r="10" spans="1:6" x14ac:dyDescent="0.2">
      <c r="A10" s="25">
        <v>6</v>
      </c>
      <c r="B10" s="26" t="s">
        <v>825</v>
      </c>
      <c r="C10" s="27">
        <v>12719141</v>
      </c>
      <c r="D10" s="27">
        <v>12703033</v>
      </c>
      <c r="E10" s="28">
        <f t="shared" si="0"/>
        <v>16108</v>
      </c>
      <c r="F10" s="29">
        <f t="shared" si="1"/>
        <v>1.2680436239124939E-3</v>
      </c>
    </row>
    <row r="11" spans="1:6" x14ac:dyDescent="0.2">
      <c r="A11" s="20">
        <v>7</v>
      </c>
      <c r="B11" s="21" t="s">
        <v>1940</v>
      </c>
      <c r="C11" s="22">
        <v>11900510</v>
      </c>
      <c r="D11" s="22">
        <v>11860621</v>
      </c>
      <c r="E11" s="23">
        <f t="shared" si="0"/>
        <v>39889</v>
      </c>
      <c r="F11" s="24">
        <f t="shared" si="1"/>
        <v>3.3631459937890269E-3</v>
      </c>
    </row>
    <row r="12" spans="1:6" x14ac:dyDescent="0.2">
      <c r="A12" s="25">
        <v>8</v>
      </c>
      <c r="B12" s="26" t="s">
        <v>722</v>
      </c>
      <c r="C12" s="27">
        <v>11302748</v>
      </c>
      <c r="D12" s="27">
        <v>11204208</v>
      </c>
      <c r="E12" s="28">
        <f t="shared" si="0"/>
        <v>98540</v>
      </c>
      <c r="F12" s="29">
        <f t="shared" si="1"/>
        <v>8.7949099124186199E-3</v>
      </c>
    </row>
    <row r="13" spans="1:6" x14ac:dyDescent="0.2">
      <c r="A13" s="20">
        <v>9</v>
      </c>
      <c r="B13" s="21" t="s">
        <v>1869</v>
      </c>
      <c r="C13" s="22">
        <v>11197968</v>
      </c>
      <c r="D13" s="22">
        <v>11052061</v>
      </c>
      <c r="E13" s="23">
        <f t="shared" si="0"/>
        <v>145907</v>
      </c>
      <c r="F13" s="24">
        <f t="shared" si="1"/>
        <v>1.3201791050556091E-2</v>
      </c>
    </row>
    <row r="14" spans="1:6" x14ac:dyDescent="0.2">
      <c r="A14" s="25">
        <v>10</v>
      </c>
      <c r="B14" s="26" t="s">
        <v>1285</v>
      </c>
      <c r="C14" s="27">
        <v>10127884</v>
      </c>
      <c r="D14" s="27">
        <v>10099962</v>
      </c>
      <c r="E14" s="28">
        <f t="shared" si="0"/>
        <v>27922</v>
      </c>
      <c r="F14" s="29">
        <f t="shared" si="1"/>
        <v>2.764564856778669E-3</v>
      </c>
    </row>
    <row r="15" spans="1:6" x14ac:dyDescent="0.2">
      <c r="A15" s="20">
        <v>11</v>
      </c>
      <c r="B15" s="21" t="s">
        <v>1662</v>
      </c>
      <c r="C15" s="22">
        <v>9548215</v>
      </c>
      <c r="D15" s="22">
        <v>9506354</v>
      </c>
      <c r="E15" s="23">
        <f t="shared" si="0"/>
        <v>41861</v>
      </c>
      <c r="F15" s="24">
        <f t="shared" si="1"/>
        <v>4.4034758225919212E-3</v>
      </c>
    </row>
    <row r="16" spans="1:6" x14ac:dyDescent="0.2">
      <c r="A16" s="25">
        <v>12</v>
      </c>
      <c r="B16" s="26" t="s">
        <v>2541</v>
      </c>
      <c r="C16" s="27">
        <v>8880107</v>
      </c>
      <c r="D16" s="27">
        <v>8819642</v>
      </c>
      <c r="E16" s="28">
        <f t="shared" si="0"/>
        <v>60465</v>
      </c>
      <c r="F16" s="29">
        <f t="shared" si="1"/>
        <v>6.8557204476100047E-3</v>
      </c>
    </row>
    <row r="17" spans="1:6" x14ac:dyDescent="0.2">
      <c r="A17" s="20">
        <v>13</v>
      </c>
      <c r="B17" s="21" t="s">
        <v>141</v>
      </c>
      <c r="C17" s="22">
        <v>8001020</v>
      </c>
      <c r="D17" s="22">
        <v>7927958</v>
      </c>
      <c r="E17" s="23">
        <f t="shared" si="0"/>
        <v>73062</v>
      </c>
      <c r="F17" s="24">
        <f t="shared" si="1"/>
        <v>9.2157400430224277E-3</v>
      </c>
    </row>
    <row r="18" spans="1:6" x14ac:dyDescent="0.2">
      <c r="A18" s="25">
        <v>14</v>
      </c>
      <c r="B18" s="26" t="s">
        <v>63</v>
      </c>
      <c r="C18" s="27">
        <v>7623818</v>
      </c>
      <c r="D18" s="27">
        <v>7556424</v>
      </c>
      <c r="E18" s="28">
        <f t="shared" si="0"/>
        <v>67394</v>
      </c>
      <c r="F18" s="29">
        <f t="shared" si="1"/>
        <v>8.918768983847386E-3</v>
      </c>
    </row>
    <row r="19" spans="1:6" x14ac:dyDescent="0.2">
      <c r="A19" s="20">
        <v>15</v>
      </c>
      <c r="B19" s="21" t="s">
        <v>2283</v>
      </c>
      <c r="C19" s="22">
        <v>7315076</v>
      </c>
      <c r="D19" s="22">
        <v>7251291</v>
      </c>
      <c r="E19" s="23">
        <f t="shared" si="0"/>
        <v>63785</v>
      </c>
      <c r="F19" s="24">
        <f t="shared" si="1"/>
        <v>8.796364674924782E-3</v>
      </c>
    </row>
    <row r="20" spans="1:6" x14ac:dyDescent="0.2">
      <c r="A20" s="25">
        <v>16</v>
      </c>
      <c r="B20" s="26" t="s">
        <v>1232</v>
      </c>
      <c r="C20" s="27">
        <v>7154084</v>
      </c>
      <c r="D20" s="27">
        <v>7138560</v>
      </c>
      <c r="E20" s="28">
        <f t="shared" si="0"/>
        <v>15524</v>
      </c>
      <c r="F20" s="29">
        <f t="shared" si="1"/>
        <v>2.1746682804375111E-3</v>
      </c>
    </row>
    <row r="21" spans="1:6" x14ac:dyDescent="0.2">
      <c r="A21" s="20">
        <v>17</v>
      </c>
      <c r="B21" s="21" t="s">
        <v>1052</v>
      </c>
      <c r="C21" s="22">
        <v>6973333</v>
      </c>
      <c r="D21" s="22">
        <v>6934754</v>
      </c>
      <c r="E21" s="23">
        <f t="shared" si="0"/>
        <v>38579</v>
      </c>
      <c r="F21" s="24">
        <f t="shared" si="1"/>
        <v>5.5631389375888456E-3</v>
      </c>
    </row>
    <row r="22" spans="1:6" x14ac:dyDescent="0.2">
      <c r="A22" s="25">
        <v>18</v>
      </c>
      <c r="B22" s="26" t="s">
        <v>1499</v>
      </c>
      <c r="C22" s="27">
        <v>6270541</v>
      </c>
      <c r="D22" s="27">
        <v>6243544</v>
      </c>
      <c r="E22" s="28">
        <f t="shared" si="0"/>
        <v>26997</v>
      </c>
      <c r="F22" s="29">
        <f t="shared" si="1"/>
        <v>4.3239865051003081E-3</v>
      </c>
    </row>
    <row r="23" spans="1:6" x14ac:dyDescent="0.2">
      <c r="A23" s="20">
        <v>19</v>
      </c>
      <c r="B23" s="21" t="s">
        <v>1207</v>
      </c>
      <c r="C23" s="22">
        <v>6265347</v>
      </c>
      <c r="D23" s="22">
        <v>6245314</v>
      </c>
      <c r="E23" s="23">
        <f t="shared" si="0"/>
        <v>20033</v>
      </c>
      <c r="F23" s="24">
        <f t="shared" si="1"/>
        <v>3.2076849939010272E-3</v>
      </c>
    </row>
    <row r="24" spans="1:6" x14ac:dyDescent="0.2">
      <c r="A24" s="25">
        <v>20</v>
      </c>
      <c r="B24" s="26" t="s">
        <v>2658</v>
      </c>
      <c r="C24" s="27">
        <v>5972787</v>
      </c>
      <c r="D24" s="27">
        <v>5957168</v>
      </c>
      <c r="E24" s="28">
        <f t="shared" si="0"/>
        <v>15619</v>
      </c>
      <c r="F24" s="29">
        <f t="shared" si="1"/>
        <v>2.6218834184296969E-3</v>
      </c>
    </row>
    <row r="25" spans="1:6" x14ac:dyDescent="0.2">
      <c r="A25" s="20">
        <v>21</v>
      </c>
      <c r="B25" s="21" t="s">
        <v>401</v>
      </c>
      <c r="C25" s="22">
        <v>6012561</v>
      </c>
      <c r="D25" s="22">
        <v>5988502</v>
      </c>
      <c r="E25" s="23">
        <f t="shared" si="0"/>
        <v>24059</v>
      </c>
      <c r="F25" s="24">
        <f t="shared" si="1"/>
        <v>4.0175322643292094E-3</v>
      </c>
    </row>
    <row r="26" spans="1:6" x14ac:dyDescent="0.2">
      <c r="A26" s="25">
        <v>22</v>
      </c>
      <c r="B26" s="26" t="s">
        <v>2754</v>
      </c>
      <c r="C26" s="27">
        <v>5830405</v>
      </c>
      <c r="D26" s="27">
        <v>5797405</v>
      </c>
      <c r="E26" s="28">
        <f t="shared" si="0"/>
        <v>33000</v>
      </c>
      <c r="F26" s="29">
        <f t="shared" si="1"/>
        <v>5.692201942075808E-3</v>
      </c>
    </row>
    <row r="27" spans="1:6" x14ac:dyDescent="0.2">
      <c r="A27" s="20">
        <v>23</v>
      </c>
      <c r="B27" s="21" t="s">
        <v>2237</v>
      </c>
      <c r="C27" s="22">
        <v>5570274</v>
      </c>
      <c r="D27" s="22">
        <v>5490316</v>
      </c>
      <c r="E27" s="23">
        <f t="shared" si="0"/>
        <v>79958</v>
      </c>
      <c r="F27" s="24">
        <f t="shared" si="1"/>
        <v>1.4563460463842154E-2</v>
      </c>
    </row>
    <row r="28" spans="1:6" x14ac:dyDescent="0.2">
      <c r="A28" s="25">
        <v>24</v>
      </c>
      <c r="B28" s="26" t="s">
        <v>33</v>
      </c>
      <c r="C28" s="27">
        <v>5193088</v>
      </c>
      <c r="D28" s="27">
        <v>5163055</v>
      </c>
      <c r="E28" s="28">
        <f t="shared" si="0"/>
        <v>30033</v>
      </c>
      <c r="F28" s="29">
        <f t="shared" si="1"/>
        <v>5.8169049138542973E-3</v>
      </c>
    </row>
    <row r="29" spans="1:6" x14ac:dyDescent="0.2">
      <c r="A29" s="20">
        <v>25</v>
      </c>
      <c r="B29" s="21" t="s">
        <v>1150</v>
      </c>
      <c r="C29" s="22">
        <v>4618189</v>
      </c>
      <c r="D29" s="22">
        <v>4614878</v>
      </c>
      <c r="E29" s="23">
        <f t="shared" si="0"/>
        <v>3311</v>
      </c>
      <c r="F29" s="24">
        <f t="shared" si="1"/>
        <v>7.1746208675505614E-4</v>
      </c>
    </row>
    <row r="30" spans="1:6" x14ac:dyDescent="0.2">
      <c r="A30" s="25">
        <v>26</v>
      </c>
      <c r="B30" s="26" t="s">
        <v>1131</v>
      </c>
      <c r="C30" s="27">
        <v>4606864</v>
      </c>
      <c r="D30" s="27">
        <v>4584046</v>
      </c>
      <c r="E30" s="28">
        <f t="shared" si="0"/>
        <v>22818</v>
      </c>
      <c r="F30" s="29">
        <f t="shared" si="1"/>
        <v>4.9776987403704065E-3</v>
      </c>
    </row>
    <row r="31" spans="1:6" x14ac:dyDescent="0.2">
      <c r="A31" s="20">
        <v>27</v>
      </c>
      <c r="B31" s="21" t="s">
        <v>2052</v>
      </c>
      <c r="C31" s="22">
        <v>4273586</v>
      </c>
      <c r="D31" s="22">
        <v>4265324</v>
      </c>
      <c r="E31" s="23">
        <f t="shared" si="0"/>
        <v>8262</v>
      </c>
      <c r="F31" s="24">
        <f t="shared" si="1"/>
        <v>1.9370158046610293E-3</v>
      </c>
    </row>
    <row r="32" spans="1:6" x14ac:dyDescent="0.2">
      <c r="A32" s="25">
        <v>28</v>
      </c>
      <c r="B32" s="26" t="s">
        <v>2039</v>
      </c>
      <c r="C32" s="27">
        <v>4123288</v>
      </c>
      <c r="D32" s="27">
        <v>4097758</v>
      </c>
      <c r="E32" s="28">
        <f t="shared" si="0"/>
        <v>25530</v>
      </c>
      <c r="F32" s="29">
        <f t="shared" si="1"/>
        <v>6.2302361437644683E-3</v>
      </c>
    </row>
    <row r="33" spans="1:6" x14ac:dyDescent="0.2">
      <c r="A33" s="20">
        <v>29</v>
      </c>
      <c r="B33" s="21" t="s">
        <v>481</v>
      </c>
      <c r="C33" s="22">
        <v>3688496</v>
      </c>
      <c r="D33" s="22">
        <v>3674449</v>
      </c>
      <c r="E33" s="23">
        <f t="shared" si="0"/>
        <v>14047</v>
      </c>
      <c r="F33" s="24">
        <f t="shared" si="1"/>
        <v>3.8228860980244928E-3</v>
      </c>
    </row>
    <row r="34" spans="1:6" x14ac:dyDescent="0.2">
      <c r="A34" s="25">
        <v>30</v>
      </c>
      <c r="B34" s="26" t="s">
        <v>2501</v>
      </c>
      <c r="C34" s="27">
        <v>3538904</v>
      </c>
      <c r="D34" s="27">
        <v>3502983</v>
      </c>
      <c r="E34" s="28">
        <f t="shared" si="0"/>
        <v>35921</v>
      </c>
      <c r="F34" s="29">
        <f t="shared" si="1"/>
        <v>1.0254403175807589E-2</v>
      </c>
    </row>
    <row r="35" spans="1:6" x14ac:dyDescent="0.2">
      <c r="A35" s="20">
        <v>31</v>
      </c>
      <c r="B35" s="21" t="s">
        <v>1622</v>
      </c>
      <c r="C35" s="22">
        <v>3282188</v>
      </c>
      <c r="D35" s="22">
        <v>3253543</v>
      </c>
      <c r="E35" s="23">
        <f t="shared" si="0"/>
        <v>28645</v>
      </c>
      <c r="F35" s="24">
        <f t="shared" si="1"/>
        <v>8.8042481688423973E-3</v>
      </c>
    </row>
    <row r="36" spans="1:6" x14ac:dyDescent="0.2">
      <c r="A36" s="25">
        <v>32</v>
      </c>
      <c r="B36" s="26" t="s">
        <v>1088</v>
      </c>
      <c r="C36" s="27">
        <v>3238387</v>
      </c>
      <c r="D36" s="27">
        <v>3230454</v>
      </c>
      <c r="E36" s="28">
        <f t="shared" si="0"/>
        <v>7933</v>
      </c>
      <c r="F36" s="29">
        <f t="shared" si="1"/>
        <v>2.4556919863276184E-3</v>
      </c>
    </row>
    <row r="37" spans="1:6" x14ac:dyDescent="0.2">
      <c r="A37" s="20">
        <v>33</v>
      </c>
      <c r="B37" s="21" t="s">
        <v>119</v>
      </c>
      <c r="C37" s="22">
        <v>3114791</v>
      </c>
      <c r="D37" s="22">
        <v>3096080</v>
      </c>
      <c r="E37" s="23">
        <f t="shared" si="0"/>
        <v>18711</v>
      </c>
      <c r="F37" s="24">
        <f t="shared" si="1"/>
        <v>6.0434484897031087E-3</v>
      </c>
    </row>
    <row r="38" spans="1:6" x14ac:dyDescent="0.2">
      <c r="A38" s="25">
        <v>34</v>
      </c>
      <c r="B38" s="26" t="s">
        <v>1107</v>
      </c>
      <c r="C38" s="27">
        <v>2977220</v>
      </c>
      <c r="D38" s="27">
        <v>2965252</v>
      </c>
      <c r="E38" s="28">
        <f t="shared" si="0"/>
        <v>11968</v>
      </c>
      <c r="F38" s="29">
        <f t="shared" si="1"/>
        <v>4.036081924908912E-3</v>
      </c>
    </row>
    <row r="39" spans="1:6" x14ac:dyDescent="0.2">
      <c r="A39" s="20">
        <v>35</v>
      </c>
      <c r="B39" s="21" t="s">
        <v>1478</v>
      </c>
      <c r="C39" s="22">
        <v>2954160</v>
      </c>
      <c r="D39" s="22">
        <v>2950172</v>
      </c>
      <c r="E39" s="23">
        <f t="shared" si="0"/>
        <v>3988</v>
      </c>
      <c r="F39" s="24">
        <f t="shared" si="1"/>
        <v>1.3517855908062309E-3</v>
      </c>
    </row>
    <row r="40" spans="1:6" x14ac:dyDescent="0.2">
      <c r="A40" s="25">
        <v>36</v>
      </c>
      <c r="B40" s="26" t="s">
        <v>1723</v>
      </c>
      <c r="C40" s="27">
        <v>2125498</v>
      </c>
      <c r="D40" s="27">
        <v>2126774</v>
      </c>
      <c r="E40" s="28">
        <f t="shared" si="0"/>
        <v>-1276</v>
      </c>
      <c r="F40" s="29">
        <f t="shared" si="1"/>
        <v>-5.9996971939660728E-4</v>
      </c>
    </row>
    <row r="41" spans="1:6" x14ac:dyDescent="0.2">
      <c r="A41" s="20">
        <v>37</v>
      </c>
      <c r="B41" s="21" t="s">
        <v>806</v>
      </c>
      <c r="C41" s="22">
        <v>2029733</v>
      </c>
      <c r="D41" s="22">
        <v>2000872</v>
      </c>
      <c r="E41" s="23">
        <f t="shared" si="0"/>
        <v>28861</v>
      </c>
      <c r="F41" s="24">
        <f t="shared" si="1"/>
        <v>1.4424211043984822E-2</v>
      </c>
    </row>
    <row r="42" spans="1:6" x14ac:dyDescent="0.2">
      <c r="A42" s="25">
        <v>38</v>
      </c>
      <c r="B42" s="26" t="s">
        <v>1593</v>
      </c>
      <c r="C42" s="27">
        <v>2018006</v>
      </c>
      <c r="D42" s="27">
        <v>2005591</v>
      </c>
      <c r="E42" s="28">
        <f t="shared" si="0"/>
        <v>12415</v>
      </c>
      <c r="F42" s="29">
        <f t="shared" si="1"/>
        <v>6.1901953090136522E-3</v>
      </c>
    </row>
    <row r="43" spans="1:6" x14ac:dyDescent="0.2">
      <c r="A43" s="20">
        <v>39</v>
      </c>
      <c r="B43" s="21" t="s">
        <v>2636</v>
      </c>
      <c r="C43" s="22">
        <v>1766147</v>
      </c>
      <c r="D43" s="22">
        <v>1767402</v>
      </c>
      <c r="E43" s="23">
        <f t="shared" si="0"/>
        <v>-1255</v>
      </c>
      <c r="F43" s="24">
        <f t="shared" si="1"/>
        <v>-7.1008180368699369E-4</v>
      </c>
    </row>
    <row r="44" spans="1:6" x14ac:dyDescent="0.2">
      <c r="A44" s="25">
        <v>40</v>
      </c>
      <c r="B44" s="26" t="s">
        <v>794</v>
      </c>
      <c r="C44" s="27">
        <v>1432820</v>
      </c>
      <c r="D44" s="27">
        <v>1434952</v>
      </c>
      <c r="E44" s="28">
        <f t="shared" si="0"/>
        <v>-2132</v>
      </c>
      <c r="F44" s="29">
        <f t="shared" si="1"/>
        <v>-1.4857639837430102E-3</v>
      </c>
    </row>
    <row r="45" spans="1:6" x14ac:dyDescent="0.2">
      <c r="A45" s="20">
        <v>41</v>
      </c>
      <c r="B45" s="21" t="s">
        <v>1637</v>
      </c>
      <c r="C45" s="22">
        <v>1415342</v>
      </c>
      <c r="D45" s="22">
        <v>1408518</v>
      </c>
      <c r="E45" s="23">
        <f t="shared" si="0"/>
        <v>6824</v>
      </c>
      <c r="F45" s="24">
        <f t="shared" si="1"/>
        <v>4.8448085150491508E-3</v>
      </c>
    </row>
    <row r="46" spans="1:6" x14ac:dyDescent="0.2">
      <c r="A46" s="25">
        <v>42</v>
      </c>
      <c r="B46" s="26" t="s">
        <v>1193</v>
      </c>
      <c r="C46" s="27">
        <v>1414874</v>
      </c>
      <c r="D46" s="27">
        <v>1408438</v>
      </c>
      <c r="E46" s="28">
        <f t="shared" si="0"/>
        <v>6436</v>
      </c>
      <c r="F46" s="29">
        <f t="shared" si="1"/>
        <v>4.5696012178029844E-3</v>
      </c>
    </row>
    <row r="47" spans="1:6" x14ac:dyDescent="0.2">
      <c r="A47" s="20">
        <v>43</v>
      </c>
      <c r="B47" s="21" t="s">
        <v>1574</v>
      </c>
      <c r="C47" s="22">
        <v>1144694</v>
      </c>
      <c r="D47" s="22">
        <v>1137557</v>
      </c>
      <c r="E47" s="23">
        <f t="shared" si="0"/>
        <v>7137</v>
      </c>
      <c r="F47" s="24">
        <f t="shared" si="1"/>
        <v>6.2739713262720022E-3</v>
      </c>
    </row>
    <row r="48" spans="1:6" x14ac:dyDescent="0.2">
      <c r="A48" s="25">
        <v>44</v>
      </c>
      <c r="B48" s="26" t="s">
        <v>2230</v>
      </c>
      <c r="C48" s="27">
        <v>1114521</v>
      </c>
      <c r="D48" s="27">
        <v>1110415</v>
      </c>
      <c r="E48" s="28">
        <f t="shared" si="0"/>
        <v>4106</v>
      </c>
      <c r="F48" s="29">
        <f t="shared" si="1"/>
        <v>3.6977166194620929E-3</v>
      </c>
    </row>
    <row r="49" spans="1:6" x14ac:dyDescent="0.2">
      <c r="A49" s="20">
        <v>45</v>
      </c>
      <c r="B49" s="21" t="s">
        <v>537</v>
      </c>
      <c r="C49" s="22">
        <v>1059952</v>
      </c>
      <c r="D49" s="22">
        <v>1050123</v>
      </c>
      <c r="E49" s="23">
        <f t="shared" si="0"/>
        <v>9829</v>
      </c>
      <c r="F49" s="24">
        <f t="shared" si="1"/>
        <v>9.359855940685044E-3</v>
      </c>
    </row>
    <row r="50" spans="1:6" x14ac:dyDescent="0.2">
      <c r="A50" s="25">
        <v>46</v>
      </c>
      <c r="B50" s="26" t="s">
        <v>2268</v>
      </c>
      <c r="C50" s="27">
        <v>935094</v>
      </c>
      <c r="D50" s="27">
        <v>927110</v>
      </c>
      <c r="E50" s="28">
        <f t="shared" si="0"/>
        <v>7984</v>
      </c>
      <c r="F50" s="29">
        <f t="shared" si="1"/>
        <v>8.6117073486425555E-3</v>
      </c>
    </row>
    <row r="51" spans="1:6" x14ac:dyDescent="0.2">
      <c r="A51" s="20">
        <v>47</v>
      </c>
      <c r="B51" s="21" t="s">
        <v>1913</v>
      </c>
      <c r="C51" s="22">
        <v>799358</v>
      </c>
      <c r="D51" s="22">
        <v>793387</v>
      </c>
      <c r="E51" s="23">
        <f t="shared" si="0"/>
        <v>5971</v>
      </c>
      <c r="F51" s="24">
        <f t="shared" si="1"/>
        <v>7.5259614790764151E-3</v>
      </c>
    </row>
    <row r="52" spans="1:6" x14ac:dyDescent="0.2">
      <c r="A52" s="25">
        <v>48</v>
      </c>
      <c r="B52" s="26" t="s">
        <v>23</v>
      </c>
      <c r="C52" s="27">
        <v>737270</v>
      </c>
      <c r="D52" s="27">
        <v>736537</v>
      </c>
      <c r="E52" s="28">
        <f t="shared" si="0"/>
        <v>733</v>
      </c>
      <c r="F52" s="29">
        <f t="shared" si="1"/>
        <v>9.9519779725933664E-4</v>
      </c>
    </row>
    <row r="53" spans="1:6" x14ac:dyDescent="0.2">
      <c r="A53" s="20">
        <v>49</v>
      </c>
      <c r="B53" s="21" t="s">
        <v>2534</v>
      </c>
      <c r="C53" s="22">
        <v>644663</v>
      </c>
      <c r="D53" s="22">
        <v>646521</v>
      </c>
      <c r="E53" s="23">
        <f t="shared" si="0"/>
        <v>-1858</v>
      </c>
      <c r="F53" s="24">
        <f t="shared" si="1"/>
        <v>-2.873843231697037E-3</v>
      </c>
    </row>
    <row r="54" spans="1:6" x14ac:dyDescent="0.2">
      <c r="A54" s="25">
        <v>50</v>
      </c>
      <c r="B54" s="26" t="s">
        <v>1330</v>
      </c>
      <c r="C54" s="27">
        <v>588753</v>
      </c>
      <c r="D54" s="27">
        <v>586722</v>
      </c>
      <c r="E54" s="28">
        <f t="shared" si="0"/>
        <v>2031</v>
      </c>
      <c r="F54" s="29">
        <f t="shared" si="1"/>
        <v>3.461605325861311E-3</v>
      </c>
    </row>
    <row r="55" spans="1:6" x14ac:dyDescent="0.2">
      <c r="A55" s="30" t="s">
        <v>2763</v>
      </c>
      <c r="B55" s="31" t="s">
        <v>548</v>
      </c>
      <c r="C55" s="32">
        <v>693645</v>
      </c>
      <c r="D55" s="32">
        <v>691310</v>
      </c>
      <c r="E55" s="33">
        <f t="shared" si="0"/>
        <v>2335</v>
      </c>
      <c r="F55" s="34">
        <f t="shared" si="1"/>
        <v>3.3776453400066542E-3</v>
      </c>
    </row>
    <row r="56" spans="1:6" x14ac:dyDescent="0.2">
      <c r="A56" s="35"/>
      <c r="B56" s="36" t="s">
        <v>2764</v>
      </c>
      <c r="C56" s="37">
        <f>SUM(C5:C55)</f>
        <v>341784857</v>
      </c>
      <c r="D56" s="37">
        <f>SUM(D5:D55)</f>
        <v>340003797</v>
      </c>
      <c r="E56" s="38">
        <f t="shared" si="0"/>
        <v>1781060</v>
      </c>
      <c r="F56" s="39">
        <f t="shared" si="1"/>
        <v>5.2383532646254538E-3</v>
      </c>
    </row>
  </sheetData>
  <mergeCells count="2">
    <mergeCell ref="A1:F1"/>
    <mergeCell ref="A2:F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195D-93B8-445A-87F6-252A535A40E0}">
  <dimension ref="A1:E29"/>
  <sheetViews>
    <sheetView workbookViewId="0">
      <selection activeCell="J31" sqref="J31"/>
    </sheetView>
  </sheetViews>
  <sheetFormatPr baseColWidth="10" defaultColWidth="8.83203125" defaultRowHeight="15" x14ac:dyDescent="0.2"/>
  <cols>
    <col min="1" max="1" width="14" customWidth="1"/>
    <col min="2" max="2" width="26" customWidth="1"/>
    <col min="3" max="3" width="24" customWidth="1"/>
    <col min="4" max="4" width="22" customWidth="1"/>
    <col min="5" max="5" width="20" customWidth="1"/>
  </cols>
  <sheetData>
    <row r="1" spans="1:5" ht="32" customHeight="1" x14ac:dyDescent="0.2">
      <c r="A1" s="60" t="s">
        <v>2773</v>
      </c>
      <c r="B1" s="61"/>
      <c r="C1" s="61"/>
      <c r="D1" s="61"/>
      <c r="E1" s="61"/>
    </row>
    <row r="2" spans="1:5" x14ac:dyDescent="0.2">
      <c r="A2" s="62" t="s">
        <v>2757</v>
      </c>
      <c r="B2" s="61"/>
      <c r="C2" s="61"/>
      <c r="D2" s="61"/>
      <c r="E2" s="61"/>
    </row>
    <row r="4" spans="1:5" x14ac:dyDescent="0.2">
      <c r="A4" s="63" t="s">
        <v>2772</v>
      </c>
      <c r="B4" s="61"/>
      <c r="C4" s="61"/>
      <c r="D4" s="61"/>
      <c r="E4" s="61"/>
    </row>
    <row r="5" spans="1:5" ht="16" x14ac:dyDescent="0.2">
      <c r="A5" s="19" t="s">
        <v>2758</v>
      </c>
      <c r="B5" s="19" t="s">
        <v>2755</v>
      </c>
      <c r="C5" s="19" t="s">
        <v>2759</v>
      </c>
      <c r="D5" s="19" t="s">
        <v>2771</v>
      </c>
      <c r="E5" s="19" t="s">
        <v>2770</v>
      </c>
    </row>
    <row r="6" spans="1:5" x14ac:dyDescent="0.2">
      <c r="A6" s="20">
        <v>1</v>
      </c>
      <c r="B6" s="21" t="s">
        <v>146</v>
      </c>
      <c r="C6" s="22">
        <v>39355309</v>
      </c>
      <c r="D6" s="24">
        <v>0.11509999999999999</v>
      </c>
      <c r="E6" s="23">
        <v>-9465</v>
      </c>
    </row>
    <row r="7" spans="1:5" x14ac:dyDescent="0.2">
      <c r="A7" s="25">
        <v>2</v>
      </c>
      <c r="B7" s="26" t="s">
        <v>2317</v>
      </c>
      <c r="C7" s="27">
        <v>31709821</v>
      </c>
      <c r="D7" s="29">
        <v>9.2799999999999994E-2</v>
      </c>
      <c r="E7" s="28">
        <v>391243</v>
      </c>
    </row>
    <row r="8" spans="1:5" x14ac:dyDescent="0.2">
      <c r="A8" s="20">
        <v>3</v>
      </c>
      <c r="B8" s="21" t="s">
        <v>562</v>
      </c>
      <c r="C8" s="22">
        <v>23462518</v>
      </c>
      <c r="D8" s="24">
        <v>6.8599999999999994E-2</v>
      </c>
      <c r="E8" s="23">
        <v>196680</v>
      </c>
    </row>
    <row r="9" spans="1:5" x14ac:dyDescent="0.2">
      <c r="A9" s="25">
        <v>4</v>
      </c>
      <c r="B9" s="26" t="s">
        <v>1730</v>
      </c>
      <c r="C9" s="27">
        <v>20002427</v>
      </c>
      <c r="D9" s="29">
        <v>5.8500000000000003E-2</v>
      </c>
      <c r="E9" s="28">
        <v>1008</v>
      </c>
    </row>
    <row r="10" spans="1:5" x14ac:dyDescent="0.2">
      <c r="A10" s="20">
        <v>5</v>
      </c>
      <c r="B10" s="21" t="s">
        <v>2083</v>
      </c>
      <c r="C10" s="22">
        <v>13059432</v>
      </c>
      <c r="D10" s="24">
        <v>3.8199999999999998E-2</v>
      </c>
      <c r="E10" s="23">
        <v>13584</v>
      </c>
    </row>
    <row r="11" spans="1:5" x14ac:dyDescent="0.2">
      <c r="A11" s="25">
        <v>6</v>
      </c>
      <c r="B11" s="26" t="s">
        <v>825</v>
      </c>
      <c r="C11" s="27">
        <v>12719141</v>
      </c>
      <c r="D11" s="29">
        <v>3.7199999999999997E-2</v>
      </c>
      <c r="E11" s="28">
        <v>16108</v>
      </c>
    </row>
    <row r="12" spans="1:5" x14ac:dyDescent="0.2">
      <c r="A12" s="20">
        <v>7</v>
      </c>
      <c r="B12" s="21" t="s">
        <v>1940</v>
      </c>
      <c r="C12" s="22">
        <v>11900510</v>
      </c>
      <c r="D12" s="24">
        <v>3.4799999999999998E-2</v>
      </c>
      <c r="E12" s="23">
        <v>39889</v>
      </c>
    </row>
    <row r="13" spans="1:5" x14ac:dyDescent="0.2">
      <c r="A13" s="25">
        <v>8</v>
      </c>
      <c r="B13" s="26" t="s">
        <v>722</v>
      </c>
      <c r="C13" s="27">
        <v>11302748</v>
      </c>
      <c r="D13" s="29">
        <v>3.3099999999999997E-2</v>
      </c>
      <c r="E13" s="28">
        <v>98540</v>
      </c>
    </row>
    <row r="14" spans="1:5" x14ac:dyDescent="0.2">
      <c r="A14" s="20">
        <v>9</v>
      </c>
      <c r="B14" s="21" t="s">
        <v>1869</v>
      </c>
      <c r="C14" s="22">
        <v>11197968</v>
      </c>
      <c r="D14" s="24">
        <v>3.2800000000000003E-2</v>
      </c>
      <c r="E14" s="23">
        <v>145907</v>
      </c>
    </row>
    <row r="15" spans="1:5" x14ac:dyDescent="0.2">
      <c r="A15" s="25">
        <v>10</v>
      </c>
      <c r="B15" s="26" t="s">
        <v>1285</v>
      </c>
      <c r="C15" s="27">
        <v>10127884</v>
      </c>
      <c r="D15" s="29">
        <v>2.9600000000000001E-2</v>
      </c>
      <c r="E15" s="28">
        <v>27922</v>
      </c>
    </row>
    <row r="18" spans="1:5" x14ac:dyDescent="0.2">
      <c r="A18" s="63" t="s">
        <v>2769</v>
      </c>
      <c r="B18" s="61"/>
      <c r="C18" s="61"/>
      <c r="D18" s="61"/>
      <c r="E18" s="61"/>
    </row>
    <row r="19" spans="1:5" ht="16" x14ac:dyDescent="0.2">
      <c r="A19" s="19" t="s">
        <v>2768</v>
      </c>
      <c r="B19" s="19" t="s">
        <v>2755</v>
      </c>
      <c r="C19" s="19" t="s">
        <v>2767</v>
      </c>
      <c r="D19" s="19" t="s">
        <v>2766</v>
      </c>
      <c r="E19" s="19" t="s">
        <v>2765</v>
      </c>
    </row>
    <row r="20" spans="1:5" x14ac:dyDescent="0.2">
      <c r="A20" s="20">
        <v>1</v>
      </c>
      <c r="B20" s="21" t="s">
        <v>146</v>
      </c>
      <c r="C20" s="22">
        <v>8640000</v>
      </c>
      <c r="D20" s="24">
        <v>0.2195</v>
      </c>
      <c r="E20" s="22">
        <v>39355309</v>
      </c>
    </row>
    <row r="21" spans="1:5" x14ac:dyDescent="0.2">
      <c r="A21" s="25">
        <v>2</v>
      </c>
      <c r="B21" s="26" t="s">
        <v>2317</v>
      </c>
      <c r="C21" s="27">
        <v>7930000</v>
      </c>
      <c r="D21" s="29">
        <v>0.25009999999999999</v>
      </c>
      <c r="E21" s="27">
        <v>31709821</v>
      </c>
    </row>
    <row r="22" spans="1:5" x14ac:dyDescent="0.2">
      <c r="A22" s="20">
        <v>3</v>
      </c>
      <c r="B22" s="21" t="s">
        <v>562</v>
      </c>
      <c r="C22" s="22">
        <v>4520000</v>
      </c>
      <c r="D22" s="24">
        <v>0.19259999999999999</v>
      </c>
      <c r="E22" s="22">
        <v>23462518</v>
      </c>
    </row>
    <row r="23" spans="1:5" x14ac:dyDescent="0.2">
      <c r="A23" s="25">
        <v>4</v>
      </c>
      <c r="B23" s="26" t="s">
        <v>1730</v>
      </c>
      <c r="C23" s="27">
        <v>4060000</v>
      </c>
      <c r="D23" s="29">
        <v>0.20300000000000001</v>
      </c>
      <c r="E23" s="27">
        <v>20002427</v>
      </c>
    </row>
    <row r="24" spans="1:5" x14ac:dyDescent="0.2">
      <c r="A24" s="20">
        <v>5</v>
      </c>
      <c r="B24" s="21" t="s">
        <v>825</v>
      </c>
      <c r="C24" s="22">
        <v>2730000</v>
      </c>
      <c r="D24" s="24">
        <v>0.21460000000000001</v>
      </c>
      <c r="E24" s="22">
        <v>12719141</v>
      </c>
    </row>
    <row r="25" spans="1:5" x14ac:dyDescent="0.2">
      <c r="A25" s="25">
        <v>6</v>
      </c>
      <c r="B25" s="26" t="s">
        <v>2083</v>
      </c>
      <c r="C25" s="27">
        <v>2700000</v>
      </c>
      <c r="D25" s="29">
        <v>0.20669999999999999</v>
      </c>
      <c r="E25" s="27">
        <v>13059432</v>
      </c>
    </row>
    <row r="26" spans="1:5" x14ac:dyDescent="0.2">
      <c r="A26" s="20">
        <v>7</v>
      </c>
      <c r="B26" s="21" t="s">
        <v>722</v>
      </c>
      <c r="C26" s="22">
        <v>2700000</v>
      </c>
      <c r="D26" s="24">
        <v>0.2389</v>
      </c>
      <c r="E26" s="22">
        <v>11302748</v>
      </c>
    </row>
    <row r="27" spans="1:5" x14ac:dyDescent="0.2">
      <c r="A27" s="25">
        <v>8</v>
      </c>
      <c r="B27" s="26" t="s">
        <v>1940</v>
      </c>
      <c r="C27" s="27">
        <v>2560000</v>
      </c>
      <c r="D27" s="29">
        <v>0.21510000000000001</v>
      </c>
      <c r="E27" s="27">
        <v>11900510</v>
      </c>
    </row>
    <row r="28" spans="1:5" x14ac:dyDescent="0.2">
      <c r="A28" s="20">
        <v>9</v>
      </c>
      <c r="B28" s="21" t="s">
        <v>1869</v>
      </c>
      <c r="C28" s="22">
        <v>2510000</v>
      </c>
      <c r="D28" s="24">
        <v>0.22409999999999999</v>
      </c>
      <c r="E28" s="22">
        <v>11197968</v>
      </c>
    </row>
    <row r="29" spans="1:5" x14ac:dyDescent="0.2">
      <c r="A29" s="25">
        <v>10</v>
      </c>
      <c r="B29" s="26" t="s">
        <v>1285</v>
      </c>
      <c r="C29" s="27">
        <v>2180000</v>
      </c>
      <c r="D29" s="29">
        <v>0.2152</v>
      </c>
      <c r="E29" s="27">
        <v>10127884</v>
      </c>
    </row>
  </sheetData>
  <mergeCells count="4">
    <mergeCell ref="A2:E2"/>
    <mergeCell ref="A1:E1"/>
    <mergeCell ref="A4:E4"/>
    <mergeCell ref="A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8D0F-29F3-4246-A880-695892320E38}">
  <dimension ref="A1:G58"/>
  <sheetViews>
    <sheetView workbookViewId="0">
      <selection activeCell="D16" sqref="D16"/>
    </sheetView>
  </sheetViews>
  <sheetFormatPr baseColWidth="10" defaultColWidth="8.83203125" defaultRowHeight="15" x14ac:dyDescent="0.2"/>
  <cols>
    <col min="1" max="1" width="12" customWidth="1"/>
    <col min="2" max="2" width="26" customWidth="1"/>
    <col min="3" max="3" width="22" customWidth="1"/>
    <col min="4" max="5" width="18" customWidth="1"/>
    <col min="6" max="6" width="20" customWidth="1"/>
    <col min="7" max="7" width="13" customWidth="1"/>
  </cols>
  <sheetData>
    <row r="1" spans="1:7" ht="32" customHeight="1" x14ac:dyDescent="0.2">
      <c r="A1" s="60" t="s">
        <v>2781</v>
      </c>
      <c r="B1" s="61"/>
      <c r="C1" s="61"/>
      <c r="D1" s="61"/>
      <c r="E1" s="61"/>
      <c r="F1" s="61"/>
      <c r="G1" s="61"/>
    </row>
    <row r="2" spans="1:7" x14ac:dyDescent="0.2">
      <c r="A2" s="62" t="s">
        <v>2780</v>
      </c>
      <c r="B2" s="61"/>
      <c r="C2" s="61"/>
      <c r="D2" s="61"/>
      <c r="E2" s="61"/>
      <c r="F2" s="61"/>
      <c r="G2" s="61"/>
    </row>
    <row r="4" spans="1:7" ht="36" customHeight="1" x14ac:dyDescent="0.2">
      <c r="A4" s="19" t="s">
        <v>2779</v>
      </c>
      <c r="B4" s="19" t="s">
        <v>2755</v>
      </c>
      <c r="C4" s="19" t="s">
        <v>2778</v>
      </c>
      <c r="D4" s="19" t="s">
        <v>2767</v>
      </c>
      <c r="E4" s="19" t="s">
        <v>2777</v>
      </c>
      <c r="F4" s="19" t="s">
        <v>2776</v>
      </c>
      <c r="G4" s="19" t="s">
        <v>2775</v>
      </c>
    </row>
    <row r="5" spans="1:7" x14ac:dyDescent="0.2">
      <c r="A5" s="20">
        <v>1</v>
      </c>
      <c r="B5" s="21" t="s">
        <v>146</v>
      </c>
      <c r="C5" s="22">
        <v>39355309</v>
      </c>
      <c r="D5" s="22">
        <v>8640000</v>
      </c>
      <c r="E5" s="22">
        <v>30715309</v>
      </c>
      <c r="F5" s="24">
        <f t="shared" ref="F5:F36" si="0">D5/C5</f>
        <v>0.21953836012315389</v>
      </c>
      <c r="G5" s="20">
        <v>1</v>
      </c>
    </row>
    <row r="6" spans="1:7" x14ac:dyDescent="0.2">
      <c r="A6" s="25">
        <v>2</v>
      </c>
      <c r="B6" s="26" t="s">
        <v>2317</v>
      </c>
      <c r="C6" s="27">
        <v>31709821</v>
      </c>
      <c r="D6" s="27">
        <v>7930000</v>
      </c>
      <c r="E6" s="27">
        <v>23779821</v>
      </c>
      <c r="F6" s="29">
        <f t="shared" si="0"/>
        <v>0.25008025116256571</v>
      </c>
      <c r="G6" s="25">
        <v>2</v>
      </c>
    </row>
    <row r="7" spans="1:7" x14ac:dyDescent="0.2">
      <c r="A7" s="20">
        <v>3</v>
      </c>
      <c r="B7" s="21" t="s">
        <v>562</v>
      </c>
      <c r="C7" s="22">
        <v>23462518</v>
      </c>
      <c r="D7" s="22">
        <v>4520000</v>
      </c>
      <c r="E7" s="22">
        <v>18942518</v>
      </c>
      <c r="F7" s="24">
        <f t="shared" si="0"/>
        <v>0.19264769450576447</v>
      </c>
      <c r="G7" s="20">
        <v>3</v>
      </c>
    </row>
    <row r="8" spans="1:7" x14ac:dyDescent="0.2">
      <c r="A8" s="25">
        <v>4</v>
      </c>
      <c r="B8" s="26" t="s">
        <v>1730</v>
      </c>
      <c r="C8" s="27">
        <v>20002427</v>
      </c>
      <c r="D8" s="27">
        <v>4060000</v>
      </c>
      <c r="E8" s="27">
        <v>15942427</v>
      </c>
      <c r="F8" s="29">
        <f t="shared" si="0"/>
        <v>0.20297536893897924</v>
      </c>
      <c r="G8" s="25">
        <v>4</v>
      </c>
    </row>
    <row r="9" spans="1:7" x14ac:dyDescent="0.2">
      <c r="A9" s="20">
        <v>5</v>
      </c>
      <c r="B9" s="21" t="s">
        <v>2083</v>
      </c>
      <c r="C9" s="22">
        <v>13059432</v>
      </c>
      <c r="D9" s="22">
        <v>2700000</v>
      </c>
      <c r="E9" s="22">
        <v>10359432</v>
      </c>
      <c r="F9" s="24">
        <f t="shared" si="0"/>
        <v>0.20674712345835561</v>
      </c>
      <c r="G9" s="20">
        <v>6</v>
      </c>
    </row>
    <row r="10" spans="1:7" x14ac:dyDescent="0.2">
      <c r="A10" s="25">
        <v>6</v>
      </c>
      <c r="B10" s="26" t="s">
        <v>825</v>
      </c>
      <c r="C10" s="27">
        <v>12719141</v>
      </c>
      <c r="D10" s="27">
        <v>2730000</v>
      </c>
      <c r="E10" s="27">
        <v>9989141</v>
      </c>
      <c r="F10" s="29">
        <f t="shared" si="0"/>
        <v>0.21463713626572739</v>
      </c>
      <c r="G10" s="25">
        <v>5</v>
      </c>
    </row>
    <row r="11" spans="1:7" x14ac:dyDescent="0.2">
      <c r="A11" s="20">
        <v>7</v>
      </c>
      <c r="B11" s="21" t="s">
        <v>1940</v>
      </c>
      <c r="C11" s="22">
        <v>11900510</v>
      </c>
      <c r="D11" s="22">
        <v>2560000</v>
      </c>
      <c r="E11" s="22">
        <v>9340510</v>
      </c>
      <c r="F11" s="24">
        <f t="shared" si="0"/>
        <v>0.21511683112740546</v>
      </c>
      <c r="G11" s="20">
        <v>8</v>
      </c>
    </row>
    <row r="12" spans="1:7" x14ac:dyDescent="0.2">
      <c r="A12" s="25">
        <v>8</v>
      </c>
      <c r="B12" s="26" t="s">
        <v>722</v>
      </c>
      <c r="C12" s="27">
        <v>11302748</v>
      </c>
      <c r="D12" s="27">
        <v>2700000</v>
      </c>
      <c r="E12" s="27">
        <v>8602748</v>
      </c>
      <c r="F12" s="29">
        <f t="shared" si="0"/>
        <v>0.23887996087323188</v>
      </c>
      <c r="G12" s="25">
        <v>7</v>
      </c>
    </row>
    <row r="13" spans="1:7" x14ac:dyDescent="0.2">
      <c r="A13" s="20">
        <v>9</v>
      </c>
      <c r="B13" s="21" t="s">
        <v>1869</v>
      </c>
      <c r="C13" s="22">
        <v>11197968</v>
      </c>
      <c r="D13" s="22">
        <v>2510000</v>
      </c>
      <c r="E13" s="22">
        <v>8687968</v>
      </c>
      <c r="F13" s="24">
        <f t="shared" si="0"/>
        <v>0.22414780967404085</v>
      </c>
      <c r="G13" s="20">
        <v>9</v>
      </c>
    </row>
    <row r="14" spans="1:7" x14ac:dyDescent="0.2">
      <c r="A14" s="25">
        <v>10</v>
      </c>
      <c r="B14" s="26" t="s">
        <v>1285</v>
      </c>
      <c r="C14" s="27">
        <v>10127884</v>
      </c>
      <c r="D14" s="27">
        <v>2180000</v>
      </c>
      <c r="E14" s="27">
        <v>7947884</v>
      </c>
      <c r="F14" s="29">
        <f t="shared" si="0"/>
        <v>0.21524733103183252</v>
      </c>
      <c r="G14" s="25">
        <v>10</v>
      </c>
    </row>
    <row r="15" spans="1:7" x14ac:dyDescent="0.2">
      <c r="A15" s="20">
        <v>11</v>
      </c>
      <c r="B15" s="21" t="s">
        <v>1662</v>
      </c>
      <c r="C15" s="22">
        <v>9548215</v>
      </c>
      <c r="D15" s="22">
        <v>2020000</v>
      </c>
      <c r="E15" s="22">
        <v>7528215</v>
      </c>
      <c r="F15" s="24">
        <f t="shared" si="0"/>
        <v>0.21155786709871949</v>
      </c>
      <c r="G15" s="20">
        <v>11</v>
      </c>
    </row>
    <row r="16" spans="1:7" x14ac:dyDescent="0.2">
      <c r="A16" s="25">
        <v>12</v>
      </c>
      <c r="B16" s="26" t="s">
        <v>2541</v>
      </c>
      <c r="C16" s="27">
        <v>8880107</v>
      </c>
      <c r="D16" s="27">
        <v>1930000</v>
      </c>
      <c r="E16" s="27">
        <v>6950107</v>
      </c>
      <c r="F16" s="29">
        <f t="shared" si="0"/>
        <v>0.21733972349657499</v>
      </c>
      <c r="G16" s="25">
        <v>12</v>
      </c>
    </row>
    <row r="17" spans="1:7" x14ac:dyDescent="0.2">
      <c r="A17" s="20">
        <v>13</v>
      </c>
      <c r="B17" s="21" t="s">
        <v>141</v>
      </c>
      <c r="C17" s="22">
        <v>8001020</v>
      </c>
      <c r="D17" s="22">
        <v>1720000</v>
      </c>
      <c r="E17" s="22">
        <v>6281020</v>
      </c>
      <c r="F17" s="24">
        <f t="shared" si="0"/>
        <v>0.21497259099464819</v>
      </c>
      <c r="G17" s="20">
        <v>14</v>
      </c>
    </row>
    <row r="18" spans="1:7" x14ac:dyDescent="0.2">
      <c r="A18" s="25">
        <v>14</v>
      </c>
      <c r="B18" s="26" t="s">
        <v>63</v>
      </c>
      <c r="C18" s="27">
        <v>7623818</v>
      </c>
      <c r="D18" s="27">
        <v>1740000</v>
      </c>
      <c r="E18" s="27">
        <v>5883818</v>
      </c>
      <c r="F18" s="29">
        <f t="shared" si="0"/>
        <v>0.22823210102864469</v>
      </c>
      <c r="G18" s="25">
        <v>13</v>
      </c>
    </row>
    <row r="19" spans="1:7" x14ac:dyDescent="0.2">
      <c r="A19" s="20">
        <v>15</v>
      </c>
      <c r="B19" s="21" t="s">
        <v>2283</v>
      </c>
      <c r="C19" s="22">
        <v>7315076</v>
      </c>
      <c r="D19" s="22">
        <v>1700000</v>
      </c>
      <c r="E19" s="22">
        <v>5615076</v>
      </c>
      <c r="F19" s="24">
        <f t="shared" si="0"/>
        <v>0.23239676525575401</v>
      </c>
      <c r="G19" s="20">
        <v>15</v>
      </c>
    </row>
    <row r="20" spans="1:7" x14ac:dyDescent="0.2">
      <c r="A20" s="25">
        <v>16</v>
      </c>
      <c r="B20" s="26" t="s">
        <v>1232</v>
      </c>
      <c r="C20" s="27">
        <v>7154084</v>
      </c>
      <c r="D20" s="27">
        <v>1280000</v>
      </c>
      <c r="E20" s="27">
        <v>5874084</v>
      </c>
      <c r="F20" s="29">
        <f t="shared" si="0"/>
        <v>0.17891878261423824</v>
      </c>
      <c r="G20" s="25">
        <v>19</v>
      </c>
    </row>
    <row r="21" spans="1:7" x14ac:dyDescent="0.2">
      <c r="A21" s="20">
        <v>17</v>
      </c>
      <c r="B21" s="21" t="s">
        <v>1052</v>
      </c>
      <c r="C21" s="22">
        <v>6973333</v>
      </c>
      <c r="D21" s="22">
        <v>1630000</v>
      </c>
      <c r="E21" s="22">
        <v>5343333</v>
      </c>
      <c r="F21" s="24">
        <f t="shared" si="0"/>
        <v>0.23374762111604308</v>
      </c>
      <c r="G21" s="20">
        <v>16</v>
      </c>
    </row>
    <row r="22" spans="1:7" x14ac:dyDescent="0.2">
      <c r="A22" s="25">
        <v>18</v>
      </c>
      <c r="B22" s="26" t="s">
        <v>1499</v>
      </c>
      <c r="C22" s="27">
        <v>6270541</v>
      </c>
      <c r="D22" s="27">
        <v>1400000</v>
      </c>
      <c r="E22" s="27">
        <v>4870541</v>
      </c>
      <c r="F22" s="29">
        <f t="shared" si="0"/>
        <v>0.22326622216488179</v>
      </c>
      <c r="G22" s="25">
        <v>17</v>
      </c>
    </row>
    <row r="23" spans="1:7" x14ac:dyDescent="0.2">
      <c r="A23" s="20">
        <v>19</v>
      </c>
      <c r="B23" s="21" t="s">
        <v>1207</v>
      </c>
      <c r="C23" s="22">
        <v>6265347</v>
      </c>
      <c r="D23" s="22">
        <v>1300000</v>
      </c>
      <c r="E23" s="22">
        <v>4965347</v>
      </c>
      <c r="F23" s="24">
        <f t="shared" si="0"/>
        <v>0.20749050292026922</v>
      </c>
      <c r="G23" s="20">
        <v>18</v>
      </c>
    </row>
    <row r="24" spans="1:7" x14ac:dyDescent="0.2">
      <c r="A24" s="25">
        <v>20</v>
      </c>
      <c r="B24" s="26" t="s">
        <v>2658</v>
      </c>
      <c r="C24" s="27">
        <v>5972787</v>
      </c>
      <c r="D24" s="27">
        <v>1270000</v>
      </c>
      <c r="E24" s="27">
        <v>4702787</v>
      </c>
      <c r="F24" s="29">
        <f t="shared" si="0"/>
        <v>0.21263105481578365</v>
      </c>
      <c r="G24" s="25">
        <v>21</v>
      </c>
    </row>
    <row r="25" spans="1:7" x14ac:dyDescent="0.2">
      <c r="A25" s="20">
        <v>21</v>
      </c>
      <c r="B25" s="21" t="s">
        <v>401</v>
      </c>
      <c r="C25" s="22">
        <v>6012561</v>
      </c>
      <c r="D25" s="22">
        <v>1280000</v>
      </c>
      <c r="E25" s="22">
        <v>4732561</v>
      </c>
      <c r="F25" s="24">
        <f t="shared" si="0"/>
        <v>0.21288765303171145</v>
      </c>
      <c r="G25" s="20">
        <v>20</v>
      </c>
    </row>
    <row r="26" spans="1:7" x14ac:dyDescent="0.2">
      <c r="A26" s="25">
        <v>22</v>
      </c>
      <c r="B26" s="26" t="s">
        <v>2754</v>
      </c>
      <c r="C26" s="27">
        <v>5830405</v>
      </c>
      <c r="D26" s="27">
        <v>1250000</v>
      </c>
      <c r="E26" s="27">
        <v>4580405</v>
      </c>
      <c r="F26" s="29">
        <f t="shared" si="0"/>
        <v>0.2143933397422649</v>
      </c>
      <c r="G26" s="25">
        <v>23</v>
      </c>
    </row>
    <row r="27" spans="1:7" x14ac:dyDescent="0.2">
      <c r="A27" s="20">
        <v>23</v>
      </c>
      <c r="B27" s="21" t="s">
        <v>2237</v>
      </c>
      <c r="C27" s="22">
        <v>5570274</v>
      </c>
      <c r="D27" s="22">
        <v>1260000</v>
      </c>
      <c r="E27" s="22">
        <v>4310274</v>
      </c>
      <c r="F27" s="24">
        <f t="shared" si="0"/>
        <v>0.22620072190344676</v>
      </c>
      <c r="G27" s="20">
        <v>22</v>
      </c>
    </row>
    <row r="28" spans="1:7" x14ac:dyDescent="0.2">
      <c r="A28" s="25">
        <v>24</v>
      </c>
      <c r="B28" s="26" t="s">
        <v>33</v>
      </c>
      <c r="C28" s="27">
        <v>5193088</v>
      </c>
      <c r="D28" s="27">
        <v>1170000</v>
      </c>
      <c r="E28" s="27">
        <v>4023088</v>
      </c>
      <c r="F28" s="29">
        <f t="shared" si="0"/>
        <v>0.22529947499445416</v>
      </c>
      <c r="G28" s="25">
        <v>24</v>
      </c>
    </row>
    <row r="29" spans="1:7" x14ac:dyDescent="0.2">
      <c r="A29" s="20">
        <v>25</v>
      </c>
      <c r="B29" s="21" t="s">
        <v>1150</v>
      </c>
      <c r="C29" s="22">
        <v>4618189</v>
      </c>
      <c r="D29" s="22">
        <v>1050000</v>
      </c>
      <c r="E29" s="22">
        <v>3568189</v>
      </c>
      <c r="F29" s="24">
        <f t="shared" si="0"/>
        <v>0.22736185114987714</v>
      </c>
      <c r="G29" s="20">
        <v>26</v>
      </c>
    </row>
    <row r="30" spans="1:7" x14ac:dyDescent="0.2">
      <c r="A30" s="25">
        <v>26</v>
      </c>
      <c r="B30" s="26" t="s">
        <v>1131</v>
      </c>
      <c r="C30" s="27">
        <v>4606864</v>
      </c>
      <c r="D30" s="27">
        <v>1060000</v>
      </c>
      <c r="E30" s="27">
        <v>3546864</v>
      </c>
      <c r="F30" s="29">
        <f t="shared" si="0"/>
        <v>0.23009144615512853</v>
      </c>
      <c r="G30" s="25">
        <v>25</v>
      </c>
    </row>
    <row r="31" spans="1:7" x14ac:dyDescent="0.2">
      <c r="A31" s="20">
        <v>27</v>
      </c>
      <c r="B31" s="21" t="s">
        <v>2052</v>
      </c>
      <c r="C31" s="22">
        <v>4273586</v>
      </c>
      <c r="D31" s="22">
        <v>870000</v>
      </c>
      <c r="E31" s="22">
        <v>3403586</v>
      </c>
      <c r="F31" s="24">
        <f t="shared" si="0"/>
        <v>0.20357610681053334</v>
      </c>
      <c r="G31" s="20">
        <v>29</v>
      </c>
    </row>
    <row r="32" spans="1:7" x14ac:dyDescent="0.2">
      <c r="A32" s="25">
        <v>28</v>
      </c>
      <c r="B32" s="26" t="s">
        <v>2039</v>
      </c>
      <c r="C32" s="27">
        <v>4123288</v>
      </c>
      <c r="D32" s="27">
        <v>970000</v>
      </c>
      <c r="E32" s="27">
        <v>3153288</v>
      </c>
      <c r="F32" s="29">
        <f t="shared" si="0"/>
        <v>0.23524915067780858</v>
      </c>
      <c r="G32" s="25">
        <v>28</v>
      </c>
    </row>
    <row r="33" spans="1:7" x14ac:dyDescent="0.2">
      <c r="A33" s="20">
        <v>29</v>
      </c>
      <c r="B33" s="21" t="s">
        <v>481</v>
      </c>
      <c r="C33" s="22">
        <v>3688496</v>
      </c>
      <c r="D33" s="22">
        <v>700000</v>
      </c>
      <c r="E33" s="22">
        <v>2988496</v>
      </c>
      <c r="F33" s="24">
        <f t="shared" si="0"/>
        <v>0.18977924877782162</v>
      </c>
      <c r="G33" s="20">
        <v>32</v>
      </c>
    </row>
    <row r="34" spans="1:7" x14ac:dyDescent="0.2">
      <c r="A34" s="25">
        <v>30</v>
      </c>
      <c r="B34" s="26" t="s">
        <v>2501</v>
      </c>
      <c r="C34" s="27">
        <v>3538904</v>
      </c>
      <c r="D34" s="27">
        <v>995000</v>
      </c>
      <c r="E34" s="27">
        <v>2543904</v>
      </c>
      <c r="F34" s="29">
        <f t="shared" si="0"/>
        <v>0.28116049488768274</v>
      </c>
      <c r="G34" s="25">
        <v>27</v>
      </c>
    </row>
    <row r="35" spans="1:7" x14ac:dyDescent="0.2">
      <c r="A35" s="20">
        <v>31</v>
      </c>
      <c r="B35" s="21" t="s">
        <v>1622</v>
      </c>
      <c r="C35" s="22">
        <v>3282188</v>
      </c>
      <c r="D35" s="22">
        <v>700000</v>
      </c>
      <c r="E35" s="22">
        <v>2582188</v>
      </c>
      <c r="F35" s="24">
        <f t="shared" si="0"/>
        <v>0.2132723658730091</v>
      </c>
      <c r="G35" s="20">
        <v>33</v>
      </c>
    </row>
    <row r="36" spans="1:7" x14ac:dyDescent="0.2">
      <c r="A36" s="25">
        <v>32</v>
      </c>
      <c r="B36" s="26" t="s">
        <v>1088</v>
      </c>
      <c r="C36" s="27">
        <v>3238387</v>
      </c>
      <c r="D36" s="27">
        <v>730000</v>
      </c>
      <c r="E36" s="27">
        <v>2508387</v>
      </c>
      <c r="F36" s="29">
        <f t="shared" si="0"/>
        <v>0.22542086538761427</v>
      </c>
      <c r="G36" s="25">
        <v>30</v>
      </c>
    </row>
    <row r="37" spans="1:7" x14ac:dyDescent="0.2">
      <c r="A37" s="20">
        <v>33</v>
      </c>
      <c r="B37" s="21" t="s">
        <v>119</v>
      </c>
      <c r="C37" s="22">
        <v>3114791</v>
      </c>
      <c r="D37" s="22">
        <v>720000</v>
      </c>
      <c r="E37" s="22">
        <v>2394791</v>
      </c>
      <c r="F37" s="24">
        <f t="shared" ref="F37:F56" si="1">D37/C37</f>
        <v>0.23115515615654469</v>
      </c>
      <c r="G37" s="20">
        <v>31</v>
      </c>
    </row>
    <row r="38" spans="1:7" x14ac:dyDescent="0.2">
      <c r="A38" s="25">
        <v>34</v>
      </c>
      <c r="B38" s="26" t="s">
        <v>1107</v>
      </c>
      <c r="C38" s="27">
        <v>2977220</v>
      </c>
      <c r="D38" s="27">
        <v>685000</v>
      </c>
      <c r="E38" s="27">
        <v>2292220</v>
      </c>
      <c r="F38" s="29">
        <f t="shared" si="1"/>
        <v>0.23008041058437065</v>
      </c>
      <c r="G38" s="25">
        <v>34</v>
      </c>
    </row>
    <row r="39" spans="1:7" x14ac:dyDescent="0.2">
      <c r="A39" s="20">
        <v>35</v>
      </c>
      <c r="B39" s="21" t="s">
        <v>1478</v>
      </c>
      <c r="C39" s="22">
        <v>2954160</v>
      </c>
      <c r="D39" s="22">
        <v>670000</v>
      </c>
      <c r="E39" s="22">
        <v>2284160</v>
      </c>
      <c r="F39" s="24">
        <f t="shared" si="1"/>
        <v>0.22679881929211687</v>
      </c>
      <c r="G39" s="20">
        <v>35</v>
      </c>
    </row>
    <row r="40" spans="1:7" x14ac:dyDescent="0.2">
      <c r="A40" s="25">
        <v>36</v>
      </c>
      <c r="B40" s="26" t="s">
        <v>1723</v>
      </c>
      <c r="C40" s="27">
        <v>2125498</v>
      </c>
      <c r="D40" s="27">
        <v>470000</v>
      </c>
      <c r="E40" s="27">
        <v>1655498</v>
      </c>
      <c r="F40" s="29">
        <f t="shared" si="1"/>
        <v>0.22112464937628734</v>
      </c>
      <c r="G40" s="25">
        <v>37</v>
      </c>
    </row>
    <row r="41" spans="1:7" x14ac:dyDescent="0.2">
      <c r="A41" s="20">
        <v>37</v>
      </c>
      <c r="B41" s="21" t="s">
        <v>806</v>
      </c>
      <c r="C41" s="22">
        <v>2029733</v>
      </c>
      <c r="D41" s="22">
        <v>490000</v>
      </c>
      <c r="E41" s="22">
        <v>1539733</v>
      </c>
      <c r="F41" s="24">
        <f t="shared" si="1"/>
        <v>0.24141106244023228</v>
      </c>
      <c r="G41" s="20">
        <v>36</v>
      </c>
    </row>
    <row r="42" spans="1:7" x14ac:dyDescent="0.2">
      <c r="A42" s="25">
        <v>38</v>
      </c>
      <c r="B42" s="26" t="s">
        <v>1593</v>
      </c>
      <c r="C42" s="27">
        <v>2018006</v>
      </c>
      <c r="D42" s="27">
        <v>460000</v>
      </c>
      <c r="E42" s="27">
        <v>1558006</v>
      </c>
      <c r="F42" s="29">
        <f t="shared" si="1"/>
        <v>0.22794778608190461</v>
      </c>
      <c r="G42" s="25">
        <v>38</v>
      </c>
    </row>
    <row r="43" spans="1:7" x14ac:dyDescent="0.2">
      <c r="A43" s="20">
        <v>39</v>
      </c>
      <c r="B43" s="21" t="s">
        <v>2636</v>
      </c>
      <c r="C43" s="22">
        <v>1766147</v>
      </c>
      <c r="D43" s="22">
        <v>335000</v>
      </c>
      <c r="E43" s="22">
        <v>1431147</v>
      </c>
      <c r="F43" s="24">
        <f t="shared" si="1"/>
        <v>0.1896784356002077</v>
      </c>
      <c r="G43" s="20">
        <v>39</v>
      </c>
    </row>
    <row r="44" spans="1:7" x14ac:dyDescent="0.2">
      <c r="A44" s="25">
        <v>40</v>
      </c>
      <c r="B44" s="26" t="s">
        <v>794</v>
      </c>
      <c r="C44" s="27">
        <v>1432820</v>
      </c>
      <c r="D44" s="27">
        <v>240000</v>
      </c>
      <c r="E44" s="27">
        <v>1192820</v>
      </c>
      <c r="F44" s="29">
        <f t="shared" si="1"/>
        <v>0.16750184949958821</v>
      </c>
      <c r="G44" s="25">
        <v>41</v>
      </c>
    </row>
    <row r="45" spans="1:7" x14ac:dyDescent="0.2">
      <c r="A45" s="20">
        <v>41</v>
      </c>
      <c r="B45" s="21" t="s">
        <v>1637</v>
      </c>
      <c r="C45" s="22">
        <v>1415342</v>
      </c>
      <c r="D45" s="22">
        <v>240000</v>
      </c>
      <c r="E45" s="22">
        <v>1175342</v>
      </c>
      <c r="F45" s="24">
        <f t="shared" si="1"/>
        <v>0.16957032293254917</v>
      </c>
      <c r="G45" s="20">
        <v>42</v>
      </c>
    </row>
    <row r="46" spans="1:7" x14ac:dyDescent="0.2">
      <c r="A46" s="25">
        <v>42</v>
      </c>
      <c r="B46" s="26" t="s">
        <v>1193</v>
      </c>
      <c r="C46" s="27">
        <v>1414874</v>
      </c>
      <c r="D46" s="27">
        <v>237000</v>
      </c>
      <c r="E46" s="27">
        <v>1177874</v>
      </c>
      <c r="F46" s="29">
        <f t="shared" si="1"/>
        <v>0.1675060818136456</v>
      </c>
      <c r="G46" s="25">
        <v>43</v>
      </c>
    </row>
    <row r="47" spans="1:7" x14ac:dyDescent="0.2">
      <c r="A47" s="20">
        <v>43</v>
      </c>
      <c r="B47" s="21" t="s">
        <v>1574</v>
      </c>
      <c r="C47" s="22">
        <v>1144694</v>
      </c>
      <c r="D47" s="22">
        <v>245000</v>
      </c>
      <c r="E47" s="22">
        <v>899694</v>
      </c>
      <c r="F47" s="24">
        <f t="shared" si="1"/>
        <v>0.21403099867737579</v>
      </c>
      <c r="G47" s="20">
        <v>40</v>
      </c>
    </row>
    <row r="48" spans="1:7" x14ac:dyDescent="0.2">
      <c r="A48" s="25">
        <v>44</v>
      </c>
      <c r="B48" s="26" t="s">
        <v>2230</v>
      </c>
      <c r="C48" s="27">
        <v>1114521</v>
      </c>
      <c r="D48" s="27">
        <v>200000</v>
      </c>
      <c r="E48" s="27">
        <v>914521</v>
      </c>
      <c r="F48" s="29">
        <f t="shared" si="1"/>
        <v>0.17944928807981186</v>
      </c>
      <c r="G48" s="25">
        <v>46</v>
      </c>
    </row>
    <row r="49" spans="1:7" x14ac:dyDescent="0.2">
      <c r="A49" s="20">
        <v>45</v>
      </c>
      <c r="B49" s="21" t="s">
        <v>537</v>
      </c>
      <c r="C49" s="22">
        <v>1059952</v>
      </c>
      <c r="D49" s="22">
        <v>220000</v>
      </c>
      <c r="E49" s="22">
        <v>839952</v>
      </c>
      <c r="F49" s="24">
        <f t="shared" si="1"/>
        <v>0.2075565685993328</v>
      </c>
      <c r="G49" s="20">
        <v>44</v>
      </c>
    </row>
    <row r="50" spans="1:7" x14ac:dyDescent="0.2">
      <c r="A50" s="25">
        <v>46</v>
      </c>
      <c r="B50" s="26" t="s">
        <v>2268</v>
      </c>
      <c r="C50" s="27">
        <v>935094</v>
      </c>
      <c r="D50" s="27">
        <v>218000</v>
      </c>
      <c r="E50" s="27">
        <v>717094</v>
      </c>
      <c r="F50" s="29">
        <f t="shared" si="1"/>
        <v>0.23313164238033823</v>
      </c>
      <c r="G50" s="25">
        <v>45</v>
      </c>
    </row>
    <row r="51" spans="1:7" x14ac:dyDescent="0.2">
      <c r="A51" s="20">
        <v>47</v>
      </c>
      <c r="B51" s="21" t="s">
        <v>1913</v>
      </c>
      <c r="C51" s="22">
        <v>799358</v>
      </c>
      <c r="D51" s="22">
        <v>176000</v>
      </c>
      <c r="E51" s="22">
        <v>623358</v>
      </c>
      <c r="F51" s="24">
        <f t="shared" si="1"/>
        <v>0.22017669179516561</v>
      </c>
      <c r="G51" s="20">
        <v>47</v>
      </c>
    </row>
    <row r="52" spans="1:7" x14ac:dyDescent="0.2">
      <c r="A52" s="25">
        <v>48</v>
      </c>
      <c r="B52" s="26" t="s">
        <v>23</v>
      </c>
      <c r="C52" s="27">
        <v>737270</v>
      </c>
      <c r="D52" s="27">
        <v>168000</v>
      </c>
      <c r="E52" s="27">
        <v>569270</v>
      </c>
      <c r="F52" s="29">
        <f t="shared" si="1"/>
        <v>0.22786767398646357</v>
      </c>
      <c r="G52" s="25">
        <v>48</v>
      </c>
    </row>
    <row r="53" spans="1:7" x14ac:dyDescent="0.2">
      <c r="A53" s="20">
        <v>49</v>
      </c>
      <c r="B53" s="21" t="s">
        <v>2534</v>
      </c>
      <c r="C53" s="22">
        <v>644663</v>
      </c>
      <c r="D53" s="22">
        <v>105000</v>
      </c>
      <c r="E53" s="22">
        <v>539663</v>
      </c>
      <c r="F53" s="24">
        <f t="shared" si="1"/>
        <v>0.16287579712190711</v>
      </c>
      <c r="G53" s="20">
        <v>50</v>
      </c>
    </row>
    <row r="54" spans="1:7" x14ac:dyDescent="0.2">
      <c r="A54" s="25">
        <v>50</v>
      </c>
      <c r="B54" s="26" t="s">
        <v>1330</v>
      </c>
      <c r="C54" s="27">
        <v>588753</v>
      </c>
      <c r="D54" s="27">
        <v>133000</v>
      </c>
      <c r="E54" s="27">
        <v>455753</v>
      </c>
      <c r="F54" s="29">
        <f t="shared" si="1"/>
        <v>0.22590118436763804</v>
      </c>
      <c r="G54" s="25">
        <v>49</v>
      </c>
    </row>
    <row r="55" spans="1:7" x14ac:dyDescent="0.2">
      <c r="A55" s="30" t="s">
        <v>2763</v>
      </c>
      <c r="B55" s="31" t="s">
        <v>548</v>
      </c>
      <c r="C55" s="32">
        <v>693645</v>
      </c>
      <c r="D55" s="32">
        <v>104000</v>
      </c>
      <c r="E55" s="32">
        <v>589645</v>
      </c>
      <c r="F55" s="34">
        <f t="shared" si="1"/>
        <v>0.14993260241189657</v>
      </c>
      <c r="G55" s="30">
        <v>51</v>
      </c>
    </row>
    <row r="56" spans="1:7" x14ac:dyDescent="0.2">
      <c r="A56" s="35"/>
      <c r="B56" s="36" t="s">
        <v>2764</v>
      </c>
      <c r="C56" s="37">
        <f>SUM(C5:C55)</f>
        <v>341784857</v>
      </c>
      <c r="D56" s="37">
        <f>SUM(D5:D55)</f>
        <v>74671000</v>
      </c>
      <c r="E56" s="37">
        <f>SUM(E5:E55)</f>
        <v>267113857</v>
      </c>
      <c r="F56" s="39">
        <f t="shared" si="1"/>
        <v>0.21847369323328447</v>
      </c>
      <c r="G56" s="35"/>
    </row>
    <row r="58" spans="1:7" ht="28" customHeight="1" x14ac:dyDescent="0.2">
      <c r="A58" s="64" t="s">
        <v>2774</v>
      </c>
      <c r="B58" s="61"/>
      <c r="C58" s="61"/>
      <c r="D58" s="61"/>
      <c r="E58" s="61"/>
      <c r="F58" s="61"/>
      <c r="G58" s="61"/>
    </row>
  </sheetData>
  <mergeCells count="3">
    <mergeCell ref="A2:G2"/>
    <mergeCell ref="A58:G58"/>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5B9B-26DA-4AA0-95EF-89107F3DD598}">
  <dimension ref="A1:W636"/>
  <sheetViews>
    <sheetView workbookViewId="0">
      <pane ySplit="1" topLeftCell="A2" activePane="bottomLeft" state="frozen"/>
      <selection pane="bottomLeft" activeCell="G1" sqref="G1"/>
    </sheetView>
  </sheetViews>
  <sheetFormatPr baseColWidth="10" defaultColWidth="8.83203125" defaultRowHeight="15" x14ac:dyDescent="0.2"/>
  <cols>
    <col min="1" max="1" width="18.6640625" bestFit="1" customWidth="1"/>
    <col min="2" max="2" width="8.6640625" bestFit="1" customWidth="1"/>
    <col min="3" max="3" width="18.83203125" bestFit="1" customWidth="1"/>
    <col min="4" max="4" width="28.5" bestFit="1" customWidth="1"/>
    <col min="5" max="5" width="24.1640625" bestFit="1" customWidth="1"/>
    <col min="6" max="6" width="12.33203125" style="1" bestFit="1" customWidth="1"/>
    <col min="7" max="7" width="11.33203125" customWidth="1"/>
    <col min="8" max="8" width="114.83203125" bestFit="1" customWidth="1"/>
    <col min="9" max="9" width="14.5" bestFit="1" customWidth="1"/>
    <col min="10" max="10" width="14.1640625" bestFit="1" customWidth="1"/>
    <col min="11" max="11" width="17.5" bestFit="1" customWidth="1"/>
    <col min="12" max="12" width="16.5" bestFit="1" customWidth="1"/>
    <col min="13" max="13" width="15.1640625" bestFit="1" customWidth="1"/>
    <col min="14" max="14" width="14.1640625" bestFit="1" customWidth="1"/>
    <col min="15" max="15" width="16.33203125" bestFit="1" customWidth="1"/>
    <col min="16" max="17" width="20.5" bestFit="1" customWidth="1"/>
    <col min="18" max="19" width="19.5" bestFit="1" customWidth="1"/>
    <col min="20" max="20" width="16" bestFit="1" customWidth="1"/>
    <col min="21" max="21" width="25.1640625" bestFit="1" customWidth="1"/>
    <col min="22" max="22" width="25.33203125" bestFit="1" customWidth="1"/>
    <col min="23" max="23" width="14.1640625" bestFit="1" customWidth="1"/>
  </cols>
  <sheetData>
    <row r="1" spans="1:23" s="10" customFormat="1" x14ac:dyDescent="0.2">
      <c r="A1" s="10" t="s">
        <v>0</v>
      </c>
      <c r="B1" s="10" t="s">
        <v>1</v>
      </c>
      <c r="C1" s="10" t="s">
        <v>2</v>
      </c>
      <c r="D1" s="10" t="s">
        <v>3</v>
      </c>
      <c r="E1" s="10" t="s">
        <v>4</v>
      </c>
      <c r="F1" s="9"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spans="1:23" x14ac:dyDescent="0.2">
      <c r="A2" t="s">
        <v>23</v>
      </c>
      <c r="B2" t="s">
        <v>24</v>
      </c>
      <c r="C2" t="s">
        <v>25</v>
      </c>
      <c r="D2" t="s">
        <v>26</v>
      </c>
      <c r="E2" t="s">
        <v>25</v>
      </c>
      <c r="F2" s="1">
        <v>99508</v>
      </c>
      <c r="G2">
        <v>6940010</v>
      </c>
      <c r="H2" t="s">
        <v>27</v>
      </c>
      <c r="I2">
        <v>173</v>
      </c>
      <c r="K2">
        <v>1</v>
      </c>
      <c r="L2">
        <v>1</v>
      </c>
      <c r="O2" t="s">
        <v>28</v>
      </c>
      <c r="Q2">
        <v>1</v>
      </c>
      <c r="S2">
        <v>1</v>
      </c>
      <c r="U2" t="s">
        <v>28</v>
      </c>
      <c r="W2" t="s">
        <v>29</v>
      </c>
    </row>
    <row r="3" spans="1:23" x14ac:dyDescent="0.2">
      <c r="A3" t="s">
        <v>23</v>
      </c>
      <c r="B3" t="s">
        <v>24</v>
      </c>
      <c r="C3" t="s">
        <v>25</v>
      </c>
      <c r="D3" t="s">
        <v>30</v>
      </c>
      <c r="E3" t="s">
        <v>25</v>
      </c>
      <c r="F3" s="1">
        <v>99508</v>
      </c>
      <c r="G3">
        <v>6940020</v>
      </c>
      <c r="H3" t="s">
        <v>31</v>
      </c>
      <c r="I3">
        <v>401</v>
      </c>
      <c r="K3">
        <v>1</v>
      </c>
      <c r="L3">
        <v>1</v>
      </c>
      <c r="O3" t="s">
        <v>28</v>
      </c>
      <c r="Q3">
        <v>1</v>
      </c>
      <c r="S3">
        <v>1</v>
      </c>
      <c r="U3" t="s">
        <v>28</v>
      </c>
      <c r="W3" t="s">
        <v>32</v>
      </c>
    </row>
    <row r="4" spans="1:23" x14ac:dyDescent="0.2">
      <c r="A4" t="s">
        <v>33</v>
      </c>
      <c r="B4" t="s">
        <v>34</v>
      </c>
      <c r="C4" t="s">
        <v>35</v>
      </c>
      <c r="D4" t="s">
        <v>36</v>
      </c>
      <c r="E4" t="s">
        <v>37</v>
      </c>
      <c r="F4" s="1">
        <v>36301</v>
      </c>
      <c r="G4">
        <v>6530373</v>
      </c>
      <c r="H4" t="s">
        <v>38</v>
      </c>
      <c r="I4">
        <v>387</v>
      </c>
      <c r="K4">
        <v>1</v>
      </c>
      <c r="O4" t="s">
        <v>39</v>
      </c>
      <c r="Q4">
        <v>1</v>
      </c>
      <c r="U4" t="s">
        <v>40</v>
      </c>
      <c r="W4" t="s">
        <v>41</v>
      </c>
    </row>
    <row r="5" spans="1:23" x14ac:dyDescent="0.2">
      <c r="A5" t="s">
        <v>33</v>
      </c>
      <c r="B5" t="s">
        <v>34</v>
      </c>
      <c r="C5" t="s">
        <v>42</v>
      </c>
      <c r="D5" t="s">
        <v>43</v>
      </c>
      <c r="E5" t="s">
        <v>44</v>
      </c>
      <c r="F5" s="1">
        <v>35233</v>
      </c>
      <c r="G5">
        <v>6530304</v>
      </c>
      <c r="H5" t="s">
        <v>45</v>
      </c>
      <c r="I5">
        <v>1157</v>
      </c>
      <c r="J5">
        <v>28</v>
      </c>
      <c r="K5">
        <v>1</v>
      </c>
      <c r="M5">
        <v>1</v>
      </c>
      <c r="O5" t="s">
        <v>28</v>
      </c>
      <c r="P5">
        <v>1</v>
      </c>
      <c r="T5" t="s">
        <v>39</v>
      </c>
      <c r="U5" t="s">
        <v>40</v>
      </c>
      <c r="V5" t="s">
        <v>39</v>
      </c>
      <c r="W5" t="s">
        <v>46</v>
      </c>
    </row>
    <row r="6" spans="1:23" x14ac:dyDescent="0.2">
      <c r="A6" t="s">
        <v>33</v>
      </c>
      <c r="B6" t="s">
        <v>34</v>
      </c>
      <c r="C6" t="s">
        <v>42</v>
      </c>
      <c r="D6" t="s">
        <v>47</v>
      </c>
      <c r="E6" t="s">
        <v>44</v>
      </c>
      <c r="F6" s="1">
        <v>35233</v>
      </c>
      <c r="G6">
        <v>6530170</v>
      </c>
      <c r="H6" t="s">
        <v>48</v>
      </c>
      <c r="I6">
        <v>351</v>
      </c>
      <c r="J6">
        <v>6</v>
      </c>
      <c r="L6">
        <v>1</v>
      </c>
      <c r="N6">
        <v>1</v>
      </c>
      <c r="O6" t="s">
        <v>39</v>
      </c>
      <c r="R6">
        <v>1</v>
      </c>
      <c r="T6" t="s">
        <v>39</v>
      </c>
      <c r="U6" t="s">
        <v>40</v>
      </c>
      <c r="V6" t="s">
        <v>39</v>
      </c>
      <c r="W6" t="s">
        <v>49</v>
      </c>
    </row>
    <row r="7" spans="1:23" x14ac:dyDescent="0.2">
      <c r="A7" t="s">
        <v>33</v>
      </c>
      <c r="B7" t="s">
        <v>34</v>
      </c>
      <c r="C7" t="s">
        <v>50</v>
      </c>
      <c r="D7" t="s">
        <v>51</v>
      </c>
      <c r="E7" t="s">
        <v>52</v>
      </c>
      <c r="F7" s="1">
        <v>35801</v>
      </c>
      <c r="G7">
        <v>6530510</v>
      </c>
      <c r="H7" t="s">
        <v>53</v>
      </c>
      <c r="I7">
        <v>958</v>
      </c>
      <c r="K7">
        <v>1</v>
      </c>
      <c r="O7" t="s">
        <v>39</v>
      </c>
      <c r="P7">
        <v>1</v>
      </c>
      <c r="U7" t="s">
        <v>40</v>
      </c>
      <c r="W7" t="s">
        <v>54</v>
      </c>
    </row>
    <row r="8" spans="1:23" x14ac:dyDescent="0.2">
      <c r="A8" t="s">
        <v>33</v>
      </c>
      <c r="B8" t="s">
        <v>34</v>
      </c>
      <c r="C8" t="s">
        <v>55</v>
      </c>
      <c r="D8" t="s">
        <v>56</v>
      </c>
      <c r="E8" t="s">
        <v>55</v>
      </c>
      <c r="F8" s="1">
        <v>36617</v>
      </c>
      <c r="G8">
        <v>6530600</v>
      </c>
      <c r="H8" t="s">
        <v>57</v>
      </c>
      <c r="I8">
        <v>214</v>
      </c>
      <c r="J8">
        <v>18</v>
      </c>
      <c r="K8">
        <v>1</v>
      </c>
      <c r="M8">
        <v>1</v>
      </c>
      <c r="O8" t="s">
        <v>39</v>
      </c>
      <c r="P8">
        <v>1</v>
      </c>
      <c r="T8" t="s">
        <v>39</v>
      </c>
      <c r="U8" t="s">
        <v>40</v>
      </c>
      <c r="V8" t="s">
        <v>39</v>
      </c>
      <c r="W8" t="s">
        <v>58</v>
      </c>
    </row>
    <row r="9" spans="1:23" x14ac:dyDescent="0.2">
      <c r="A9" t="s">
        <v>33</v>
      </c>
      <c r="B9" t="s">
        <v>34</v>
      </c>
      <c r="C9" t="s">
        <v>59</v>
      </c>
      <c r="D9" t="s">
        <v>60</v>
      </c>
      <c r="E9" t="s">
        <v>59</v>
      </c>
      <c r="F9" s="1">
        <v>36116</v>
      </c>
      <c r="G9">
        <v>6530705</v>
      </c>
      <c r="H9" t="s">
        <v>61</v>
      </c>
      <c r="I9">
        <v>492</v>
      </c>
      <c r="K9">
        <v>1</v>
      </c>
      <c r="O9" t="s">
        <v>39</v>
      </c>
      <c r="Q9">
        <v>1</v>
      </c>
      <c r="U9" t="s">
        <v>40</v>
      </c>
      <c r="W9" t="s">
        <v>62</v>
      </c>
    </row>
    <row r="10" spans="1:23" x14ac:dyDescent="0.2">
      <c r="A10" t="s">
        <v>63</v>
      </c>
      <c r="B10" t="s">
        <v>64</v>
      </c>
      <c r="C10" t="s">
        <v>65</v>
      </c>
      <c r="D10" t="s">
        <v>66</v>
      </c>
      <c r="E10" t="s">
        <v>67</v>
      </c>
      <c r="F10" s="1">
        <v>86001</v>
      </c>
      <c r="G10">
        <v>6860021</v>
      </c>
      <c r="H10" t="s">
        <v>68</v>
      </c>
      <c r="I10">
        <v>268</v>
      </c>
      <c r="K10">
        <v>1</v>
      </c>
      <c r="O10" t="s">
        <v>28</v>
      </c>
      <c r="Q10">
        <v>1</v>
      </c>
      <c r="U10" t="s">
        <v>28</v>
      </c>
      <c r="W10" t="s">
        <v>69</v>
      </c>
    </row>
    <row r="11" spans="1:23" x14ac:dyDescent="0.2">
      <c r="A11" t="s">
        <v>63</v>
      </c>
      <c r="B11" t="s">
        <v>64</v>
      </c>
      <c r="C11" t="s">
        <v>70</v>
      </c>
      <c r="D11" t="s">
        <v>71</v>
      </c>
      <c r="E11" t="s">
        <v>72</v>
      </c>
      <c r="F11" s="1">
        <v>85224</v>
      </c>
      <c r="G11">
        <v>6860028</v>
      </c>
      <c r="H11" t="s">
        <v>73</v>
      </c>
      <c r="I11">
        <v>338</v>
      </c>
      <c r="K11">
        <v>1</v>
      </c>
      <c r="O11" t="s">
        <v>28</v>
      </c>
      <c r="P11">
        <v>1</v>
      </c>
      <c r="U11" t="s">
        <v>28</v>
      </c>
      <c r="W11" t="s">
        <v>74</v>
      </c>
    </row>
    <row r="12" spans="1:23" x14ac:dyDescent="0.2">
      <c r="A12" t="s">
        <v>63</v>
      </c>
      <c r="B12" t="s">
        <v>64</v>
      </c>
      <c r="C12" t="s">
        <v>70</v>
      </c>
      <c r="D12" t="s">
        <v>75</v>
      </c>
      <c r="E12" t="s">
        <v>76</v>
      </c>
      <c r="F12" s="1">
        <v>85306</v>
      </c>
      <c r="G12">
        <v>6860013</v>
      </c>
      <c r="H12" t="s">
        <v>77</v>
      </c>
      <c r="I12">
        <v>595</v>
      </c>
      <c r="K12">
        <v>1</v>
      </c>
      <c r="O12" t="s">
        <v>28</v>
      </c>
      <c r="Q12">
        <v>1</v>
      </c>
      <c r="U12" t="s">
        <v>28</v>
      </c>
      <c r="W12" t="s">
        <v>78</v>
      </c>
    </row>
    <row r="13" spans="1:23" x14ac:dyDescent="0.2">
      <c r="A13" t="s">
        <v>63</v>
      </c>
      <c r="B13" t="s">
        <v>64</v>
      </c>
      <c r="C13" t="s">
        <v>70</v>
      </c>
      <c r="D13" t="s">
        <v>79</v>
      </c>
      <c r="E13" t="s">
        <v>80</v>
      </c>
      <c r="F13" s="1">
        <v>85395</v>
      </c>
      <c r="G13">
        <v>6860027</v>
      </c>
      <c r="H13" t="s">
        <v>81</v>
      </c>
      <c r="I13">
        <v>188</v>
      </c>
      <c r="K13">
        <v>1</v>
      </c>
      <c r="O13" t="s">
        <v>28</v>
      </c>
      <c r="Q13">
        <v>1</v>
      </c>
      <c r="U13" t="s">
        <v>28</v>
      </c>
      <c r="W13" t="s">
        <v>82</v>
      </c>
    </row>
    <row r="14" spans="1:23" x14ac:dyDescent="0.2">
      <c r="A14" t="s">
        <v>63</v>
      </c>
      <c r="B14" t="s">
        <v>64</v>
      </c>
      <c r="C14" t="s">
        <v>70</v>
      </c>
      <c r="D14" t="s">
        <v>83</v>
      </c>
      <c r="E14" t="s">
        <v>84</v>
      </c>
      <c r="F14" s="1">
        <v>85202</v>
      </c>
      <c r="G14">
        <v>6860016</v>
      </c>
      <c r="H14" t="s">
        <v>85</v>
      </c>
      <c r="I14">
        <v>605</v>
      </c>
      <c r="K14">
        <v>1</v>
      </c>
      <c r="L14">
        <v>1</v>
      </c>
      <c r="O14" t="s">
        <v>28</v>
      </c>
      <c r="Q14">
        <v>1</v>
      </c>
      <c r="S14">
        <v>1</v>
      </c>
      <c r="U14" t="s">
        <v>28</v>
      </c>
      <c r="W14" t="s">
        <v>86</v>
      </c>
    </row>
    <row r="15" spans="1:23" x14ac:dyDescent="0.2">
      <c r="A15" t="s">
        <v>63</v>
      </c>
      <c r="B15" t="s">
        <v>64</v>
      </c>
      <c r="C15" t="s">
        <v>70</v>
      </c>
      <c r="D15" t="s">
        <v>87</v>
      </c>
      <c r="E15" t="s">
        <v>88</v>
      </c>
      <c r="F15" s="1">
        <v>85006</v>
      </c>
      <c r="G15">
        <v>6860250</v>
      </c>
      <c r="H15" t="s">
        <v>89</v>
      </c>
      <c r="I15">
        <v>698</v>
      </c>
      <c r="K15">
        <v>1</v>
      </c>
      <c r="O15" t="s">
        <v>28</v>
      </c>
      <c r="P15">
        <v>1</v>
      </c>
      <c r="U15" t="s">
        <v>28</v>
      </c>
      <c r="W15" t="s">
        <v>90</v>
      </c>
    </row>
    <row r="16" spans="1:23" x14ac:dyDescent="0.2">
      <c r="A16" t="s">
        <v>63</v>
      </c>
      <c r="B16" t="s">
        <v>64</v>
      </c>
      <c r="C16" t="s">
        <v>70</v>
      </c>
      <c r="D16" t="s">
        <v>91</v>
      </c>
      <c r="E16" t="s">
        <v>88</v>
      </c>
      <c r="F16" s="1">
        <v>85013</v>
      </c>
      <c r="G16">
        <v>6860280</v>
      </c>
      <c r="H16" t="s">
        <v>92</v>
      </c>
      <c r="I16">
        <v>594</v>
      </c>
      <c r="K16">
        <v>1</v>
      </c>
      <c r="O16" t="s">
        <v>28</v>
      </c>
      <c r="P16">
        <v>1</v>
      </c>
      <c r="U16" t="s">
        <v>28</v>
      </c>
      <c r="W16" t="s">
        <v>93</v>
      </c>
    </row>
    <row r="17" spans="1:23" x14ac:dyDescent="0.2">
      <c r="A17" t="s">
        <v>63</v>
      </c>
      <c r="B17" t="s">
        <v>64</v>
      </c>
      <c r="C17" t="s">
        <v>70</v>
      </c>
      <c r="D17" t="s">
        <v>94</v>
      </c>
      <c r="E17" t="s">
        <v>88</v>
      </c>
      <c r="F17" s="1">
        <v>85027</v>
      </c>
      <c r="G17">
        <v>6860325</v>
      </c>
      <c r="H17" t="s">
        <v>95</v>
      </c>
      <c r="I17">
        <v>204</v>
      </c>
      <c r="K17">
        <v>1</v>
      </c>
      <c r="O17" t="s">
        <v>28</v>
      </c>
      <c r="Q17">
        <v>1</v>
      </c>
      <c r="U17" t="s">
        <v>28</v>
      </c>
      <c r="W17" t="s">
        <v>96</v>
      </c>
    </row>
    <row r="18" spans="1:23" x14ac:dyDescent="0.2">
      <c r="A18" t="s">
        <v>63</v>
      </c>
      <c r="B18" t="s">
        <v>64</v>
      </c>
      <c r="C18" t="s">
        <v>70</v>
      </c>
      <c r="D18" t="s">
        <v>97</v>
      </c>
      <c r="E18" t="s">
        <v>88</v>
      </c>
      <c r="F18" s="1">
        <v>85020</v>
      </c>
      <c r="G18">
        <v>6860253</v>
      </c>
      <c r="H18" t="s">
        <v>98</v>
      </c>
      <c r="I18">
        <v>262</v>
      </c>
      <c r="K18">
        <v>1</v>
      </c>
      <c r="O18" t="s">
        <v>28</v>
      </c>
      <c r="P18">
        <v>1</v>
      </c>
      <c r="U18" t="s">
        <v>28</v>
      </c>
      <c r="W18" t="s">
        <v>99</v>
      </c>
    </row>
    <row r="19" spans="1:23" x14ac:dyDescent="0.2">
      <c r="A19" t="s">
        <v>63</v>
      </c>
      <c r="B19" t="s">
        <v>64</v>
      </c>
      <c r="C19" t="s">
        <v>70</v>
      </c>
      <c r="D19" t="s">
        <v>100</v>
      </c>
      <c r="E19" t="s">
        <v>88</v>
      </c>
      <c r="F19" s="1">
        <v>85016</v>
      </c>
      <c r="G19">
        <v>6860210</v>
      </c>
      <c r="H19" t="s">
        <v>101</v>
      </c>
      <c r="I19">
        <v>403</v>
      </c>
      <c r="L19">
        <v>1</v>
      </c>
      <c r="O19" t="s">
        <v>28</v>
      </c>
      <c r="R19">
        <v>1</v>
      </c>
      <c r="U19" t="s">
        <v>28</v>
      </c>
      <c r="W19" t="s">
        <v>102</v>
      </c>
    </row>
    <row r="20" spans="1:23" x14ac:dyDescent="0.2">
      <c r="A20" t="s">
        <v>63</v>
      </c>
      <c r="B20" t="s">
        <v>64</v>
      </c>
      <c r="C20" t="s">
        <v>70</v>
      </c>
      <c r="D20" t="s">
        <v>103</v>
      </c>
      <c r="E20" t="s">
        <v>88</v>
      </c>
      <c r="F20" s="1">
        <v>85008</v>
      </c>
      <c r="G20">
        <v>6860255</v>
      </c>
      <c r="H20" t="s">
        <v>104</v>
      </c>
      <c r="I20">
        <v>544</v>
      </c>
      <c r="J20">
        <v>45</v>
      </c>
      <c r="K20">
        <v>1</v>
      </c>
      <c r="M20">
        <v>1</v>
      </c>
      <c r="N20">
        <v>1</v>
      </c>
      <c r="O20" t="s">
        <v>28</v>
      </c>
      <c r="P20">
        <v>1</v>
      </c>
      <c r="T20" t="s">
        <v>28</v>
      </c>
      <c r="U20" t="s">
        <v>28</v>
      </c>
      <c r="V20" t="s">
        <v>39</v>
      </c>
      <c r="W20" t="s">
        <v>105</v>
      </c>
    </row>
    <row r="21" spans="1:23" x14ac:dyDescent="0.2">
      <c r="A21" t="s">
        <v>63</v>
      </c>
      <c r="B21" t="s">
        <v>64</v>
      </c>
      <c r="C21" t="s">
        <v>70</v>
      </c>
      <c r="D21" t="s">
        <v>106</v>
      </c>
      <c r="E21" t="s">
        <v>107</v>
      </c>
      <c r="F21" s="1">
        <v>85251</v>
      </c>
      <c r="G21">
        <v>6860376</v>
      </c>
      <c r="H21" t="s">
        <v>108</v>
      </c>
      <c r="I21">
        <v>341</v>
      </c>
      <c r="K21">
        <v>1</v>
      </c>
      <c r="O21" t="s">
        <v>28</v>
      </c>
      <c r="P21">
        <v>1</v>
      </c>
      <c r="U21" t="s">
        <v>28</v>
      </c>
      <c r="W21" t="s">
        <v>109</v>
      </c>
    </row>
    <row r="22" spans="1:23" x14ac:dyDescent="0.2">
      <c r="A22" t="s">
        <v>63</v>
      </c>
      <c r="B22" t="s">
        <v>64</v>
      </c>
      <c r="C22" t="s">
        <v>110</v>
      </c>
      <c r="D22" t="s">
        <v>111</v>
      </c>
      <c r="E22" t="s">
        <v>112</v>
      </c>
      <c r="F22" s="1">
        <v>85719</v>
      </c>
      <c r="G22">
        <v>6860516</v>
      </c>
      <c r="H22" t="s">
        <v>113</v>
      </c>
      <c r="I22">
        <v>584</v>
      </c>
      <c r="J22">
        <v>35</v>
      </c>
      <c r="K22">
        <v>1</v>
      </c>
      <c r="L22">
        <v>1</v>
      </c>
      <c r="M22">
        <v>1</v>
      </c>
      <c r="N22">
        <v>1</v>
      </c>
      <c r="O22" t="s">
        <v>28</v>
      </c>
      <c r="P22">
        <v>1</v>
      </c>
      <c r="S22">
        <v>1</v>
      </c>
      <c r="T22" t="s">
        <v>114</v>
      </c>
      <c r="U22" t="s">
        <v>28</v>
      </c>
      <c r="V22" t="s">
        <v>39</v>
      </c>
      <c r="W22" t="s">
        <v>115</v>
      </c>
    </row>
    <row r="23" spans="1:23" x14ac:dyDescent="0.2">
      <c r="A23" t="s">
        <v>63</v>
      </c>
      <c r="B23" t="s">
        <v>64</v>
      </c>
      <c r="C23" t="s">
        <v>110</v>
      </c>
      <c r="D23" t="s">
        <v>116</v>
      </c>
      <c r="E23" t="s">
        <v>112</v>
      </c>
      <c r="F23" s="1">
        <v>85718</v>
      </c>
      <c r="G23">
        <v>6860460</v>
      </c>
      <c r="H23" t="s">
        <v>117</v>
      </c>
      <c r="I23">
        <v>486</v>
      </c>
      <c r="K23">
        <v>1</v>
      </c>
      <c r="O23" t="s">
        <v>39</v>
      </c>
      <c r="P23">
        <v>1</v>
      </c>
      <c r="U23" t="s">
        <v>28</v>
      </c>
      <c r="W23" t="s">
        <v>118</v>
      </c>
    </row>
    <row r="24" spans="1:23" x14ac:dyDescent="0.2">
      <c r="A24" t="s">
        <v>119</v>
      </c>
      <c r="B24" t="s">
        <v>120</v>
      </c>
      <c r="C24" t="s">
        <v>121</v>
      </c>
      <c r="D24" t="s">
        <v>122</v>
      </c>
      <c r="E24" t="s">
        <v>123</v>
      </c>
      <c r="F24" s="1">
        <v>71913</v>
      </c>
      <c r="G24">
        <v>6710300</v>
      </c>
      <c r="H24" t="s">
        <v>124</v>
      </c>
      <c r="I24">
        <v>254</v>
      </c>
      <c r="K24">
        <v>1</v>
      </c>
      <c r="O24" t="s">
        <v>39</v>
      </c>
      <c r="Q24">
        <v>1</v>
      </c>
      <c r="U24" t="s">
        <v>28</v>
      </c>
      <c r="W24" t="s">
        <v>125</v>
      </c>
    </row>
    <row r="25" spans="1:23" x14ac:dyDescent="0.2">
      <c r="A25" t="s">
        <v>119</v>
      </c>
      <c r="B25" t="s">
        <v>120</v>
      </c>
      <c r="C25" t="s">
        <v>126</v>
      </c>
      <c r="D25" t="s">
        <v>127</v>
      </c>
      <c r="E25" t="s">
        <v>128</v>
      </c>
      <c r="F25" s="1">
        <v>72202</v>
      </c>
      <c r="G25">
        <v>6710340</v>
      </c>
      <c r="H25" t="s">
        <v>129</v>
      </c>
      <c r="I25">
        <v>336</v>
      </c>
      <c r="J25">
        <v>10</v>
      </c>
      <c r="L25">
        <v>1</v>
      </c>
      <c r="M25">
        <v>1</v>
      </c>
      <c r="N25">
        <v>1</v>
      </c>
      <c r="O25" t="s">
        <v>28</v>
      </c>
      <c r="R25">
        <v>1</v>
      </c>
      <c r="T25" t="s">
        <v>39</v>
      </c>
      <c r="U25" t="s">
        <v>28</v>
      </c>
      <c r="V25" t="s">
        <v>39</v>
      </c>
      <c r="W25" t="s">
        <v>130</v>
      </c>
    </row>
    <row r="26" spans="1:23" x14ac:dyDescent="0.2">
      <c r="A26" t="s">
        <v>119</v>
      </c>
      <c r="B26" t="s">
        <v>120</v>
      </c>
      <c r="C26" t="s">
        <v>126</v>
      </c>
      <c r="D26" t="s">
        <v>131</v>
      </c>
      <c r="E26" t="s">
        <v>128</v>
      </c>
      <c r="F26" s="1">
        <v>72205</v>
      </c>
      <c r="G26">
        <v>6710440</v>
      </c>
      <c r="H26" t="s">
        <v>132</v>
      </c>
      <c r="I26">
        <v>522</v>
      </c>
      <c r="K26">
        <v>1</v>
      </c>
      <c r="O26" t="s">
        <v>28</v>
      </c>
      <c r="P26">
        <v>1</v>
      </c>
      <c r="U26" t="s">
        <v>28</v>
      </c>
      <c r="W26" t="s">
        <v>133</v>
      </c>
    </row>
    <row r="27" spans="1:23" x14ac:dyDescent="0.2">
      <c r="A27" t="s">
        <v>119</v>
      </c>
      <c r="B27" t="s">
        <v>120</v>
      </c>
      <c r="C27" t="s">
        <v>126</v>
      </c>
      <c r="D27" t="s">
        <v>134</v>
      </c>
      <c r="E27" t="s">
        <v>135</v>
      </c>
      <c r="F27" s="1">
        <v>72205</v>
      </c>
      <c r="G27">
        <v>6710335</v>
      </c>
      <c r="H27" t="s">
        <v>136</v>
      </c>
      <c r="I27">
        <v>740</v>
      </c>
      <c r="K27">
        <v>1</v>
      </c>
      <c r="O27" t="s">
        <v>39</v>
      </c>
      <c r="Q27">
        <v>1</v>
      </c>
      <c r="U27" t="s">
        <v>28</v>
      </c>
      <c r="W27" t="s">
        <v>137</v>
      </c>
    </row>
    <row r="28" spans="1:23" x14ac:dyDescent="0.2">
      <c r="A28" t="s">
        <v>119</v>
      </c>
      <c r="B28" t="s">
        <v>120</v>
      </c>
      <c r="C28" t="s">
        <v>126</v>
      </c>
      <c r="D28" t="s">
        <v>138</v>
      </c>
      <c r="E28" t="s">
        <v>135</v>
      </c>
      <c r="F28" s="1">
        <v>72205</v>
      </c>
      <c r="G28">
        <v>6710400</v>
      </c>
      <c r="H28" t="s">
        <v>139</v>
      </c>
      <c r="I28">
        <v>600</v>
      </c>
      <c r="K28">
        <v>1</v>
      </c>
      <c r="O28" t="s">
        <v>39</v>
      </c>
      <c r="Q28">
        <v>1</v>
      </c>
      <c r="U28" t="s">
        <v>28</v>
      </c>
      <c r="W28" t="s">
        <v>140</v>
      </c>
    </row>
    <row r="29" spans="1:23" x14ac:dyDescent="0.2">
      <c r="A29" t="s">
        <v>119</v>
      </c>
      <c r="B29" t="s">
        <v>120</v>
      </c>
      <c r="C29" t="s">
        <v>141</v>
      </c>
      <c r="D29" t="s">
        <v>142</v>
      </c>
      <c r="E29" t="s">
        <v>143</v>
      </c>
      <c r="F29" s="1">
        <v>72703</v>
      </c>
      <c r="G29">
        <v>6710195</v>
      </c>
      <c r="H29" t="s">
        <v>144</v>
      </c>
      <c r="I29">
        <v>342</v>
      </c>
      <c r="K29">
        <v>1</v>
      </c>
      <c r="O29" t="s">
        <v>39</v>
      </c>
      <c r="Q29">
        <v>1</v>
      </c>
      <c r="U29" t="s">
        <v>28</v>
      </c>
      <c r="W29" t="s">
        <v>145</v>
      </c>
    </row>
    <row r="30" spans="1:23" x14ac:dyDescent="0.2">
      <c r="A30" t="s">
        <v>146</v>
      </c>
      <c r="B30" t="s">
        <v>147</v>
      </c>
      <c r="C30" t="s">
        <v>148</v>
      </c>
      <c r="D30" t="s">
        <v>149</v>
      </c>
      <c r="E30" t="s">
        <v>150</v>
      </c>
      <c r="F30" s="1">
        <v>94602</v>
      </c>
      <c r="G30">
        <v>6930275</v>
      </c>
      <c r="H30" t="s">
        <v>151</v>
      </c>
      <c r="I30">
        <v>438</v>
      </c>
      <c r="K30">
        <v>1</v>
      </c>
      <c r="O30" t="s">
        <v>28</v>
      </c>
      <c r="P30">
        <v>1</v>
      </c>
      <c r="U30" t="s">
        <v>28</v>
      </c>
      <c r="W30" t="s">
        <v>152</v>
      </c>
    </row>
    <row r="31" spans="1:23" x14ac:dyDescent="0.2">
      <c r="A31" t="s">
        <v>146</v>
      </c>
      <c r="B31" t="s">
        <v>147</v>
      </c>
      <c r="C31" t="s">
        <v>148</v>
      </c>
      <c r="D31" t="s">
        <v>153</v>
      </c>
      <c r="E31" t="s">
        <v>154</v>
      </c>
      <c r="F31" s="1">
        <v>94546</v>
      </c>
      <c r="G31">
        <v>6930133</v>
      </c>
      <c r="H31" t="s">
        <v>155</v>
      </c>
      <c r="I31">
        <v>122</v>
      </c>
      <c r="K31">
        <v>1</v>
      </c>
      <c r="O31" t="s">
        <v>28</v>
      </c>
      <c r="Q31">
        <v>1</v>
      </c>
      <c r="U31" t="s">
        <v>28</v>
      </c>
      <c r="W31" t="s">
        <v>156</v>
      </c>
    </row>
    <row r="32" spans="1:23" x14ac:dyDescent="0.2">
      <c r="A32" t="s">
        <v>146</v>
      </c>
      <c r="B32" t="s">
        <v>147</v>
      </c>
      <c r="C32" t="s">
        <v>148</v>
      </c>
      <c r="D32" t="s">
        <v>157</v>
      </c>
      <c r="E32" t="s">
        <v>150</v>
      </c>
      <c r="F32" s="1">
        <v>94609</v>
      </c>
      <c r="G32">
        <v>6932180</v>
      </c>
      <c r="H32" t="s">
        <v>158</v>
      </c>
      <c r="I32">
        <v>191</v>
      </c>
      <c r="L32">
        <v>1</v>
      </c>
      <c r="O32" t="s">
        <v>28</v>
      </c>
      <c r="R32">
        <v>1</v>
      </c>
      <c r="U32" t="s">
        <v>28</v>
      </c>
      <c r="W32" t="s">
        <v>159</v>
      </c>
    </row>
    <row r="33" spans="1:23" x14ac:dyDescent="0.2">
      <c r="A33" t="s">
        <v>146</v>
      </c>
      <c r="B33" t="s">
        <v>147</v>
      </c>
      <c r="C33" t="s">
        <v>160</v>
      </c>
      <c r="D33" t="s">
        <v>161</v>
      </c>
      <c r="E33" t="s">
        <v>162</v>
      </c>
      <c r="F33" s="1">
        <v>95926</v>
      </c>
      <c r="G33">
        <v>6930096</v>
      </c>
      <c r="H33" t="s">
        <v>163</v>
      </c>
      <c r="I33">
        <v>229</v>
      </c>
      <c r="K33">
        <v>1</v>
      </c>
      <c r="O33" t="s">
        <v>28</v>
      </c>
      <c r="Q33">
        <v>1</v>
      </c>
      <c r="U33" t="s">
        <v>28</v>
      </c>
      <c r="W33" t="s">
        <v>164</v>
      </c>
    </row>
    <row r="34" spans="1:23" x14ac:dyDescent="0.2">
      <c r="A34" t="s">
        <v>146</v>
      </c>
      <c r="B34" t="s">
        <v>147</v>
      </c>
      <c r="C34" t="s">
        <v>165</v>
      </c>
      <c r="D34" t="s">
        <v>166</v>
      </c>
      <c r="E34" t="s">
        <v>167</v>
      </c>
      <c r="F34" s="1">
        <v>94598</v>
      </c>
      <c r="G34">
        <v>6933853</v>
      </c>
      <c r="H34" t="s">
        <v>168</v>
      </c>
      <c r="I34">
        <v>420</v>
      </c>
      <c r="K34">
        <v>1</v>
      </c>
      <c r="O34" t="s">
        <v>28</v>
      </c>
      <c r="Q34">
        <v>1</v>
      </c>
      <c r="U34" t="s">
        <v>28</v>
      </c>
      <c r="W34" t="s">
        <v>169</v>
      </c>
    </row>
    <row r="35" spans="1:23" x14ac:dyDescent="0.2">
      <c r="A35" t="s">
        <v>146</v>
      </c>
      <c r="B35" t="s">
        <v>147</v>
      </c>
      <c r="C35" t="s">
        <v>170</v>
      </c>
      <c r="D35" t="s">
        <v>171</v>
      </c>
      <c r="E35" t="s">
        <v>170</v>
      </c>
      <c r="F35" s="1">
        <v>93721</v>
      </c>
      <c r="G35">
        <v>6930790</v>
      </c>
      <c r="H35" t="s">
        <v>172</v>
      </c>
      <c r="I35">
        <v>852</v>
      </c>
      <c r="J35">
        <v>10</v>
      </c>
      <c r="K35">
        <v>1</v>
      </c>
      <c r="M35">
        <v>1</v>
      </c>
      <c r="N35">
        <v>1</v>
      </c>
      <c r="O35" t="s">
        <v>28</v>
      </c>
      <c r="P35">
        <v>1</v>
      </c>
      <c r="T35" t="s">
        <v>28</v>
      </c>
      <c r="U35" t="s">
        <v>28</v>
      </c>
      <c r="V35" t="s">
        <v>28</v>
      </c>
      <c r="W35" t="s">
        <v>173</v>
      </c>
    </row>
    <row r="36" spans="1:23" x14ac:dyDescent="0.2">
      <c r="A36" t="s">
        <v>146</v>
      </c>
      <c r="B36" t="s">
        <v>147</v>
      </c>
      <c r="C36" t="s">
        <v>174</v>
      </c>
      <c r="D36" t="s">
        <v>175</v>
      </c>
      <c r="E36" t="s">
        <v>176</v>
      </c>
      <c r="F36" s="1">
        <v>93301</v>
      </c>
      <c r="G36">
        <v>6930079</v>
      </c>
      <c r="H36" t="s">
        <v>177</v>
      </c>
      <c r="I36">
        <v>372</v>
      </c>
      <c r="J36">
        <v>7</v>
      </c>
      <c r="M36">
        <v>1</v>
      </c>
      <c r="N36">
        <v>1</v>
      </c>
      <c r="T36" t="s">
        <v>40</v>
      </c>
      <c r="V36" t="s">
        <v>28</v>
      </c>
      <c r="W36" t="s">
        <v>178</v>
      </c>
    </row>
    <row r="37" spans="1:23" x14ac:dyDescent="0.2">
      <c r="A37" t="s">
        <v>146</v>
      </c>
      <c r="B37" t="s">
        <v>147</v>
      </c>
      <c r="C37" t="s">
        <v>179</v>
      </c>
      <c r="D37" t="s">
        <v>180</v>
      </c>
      <c r="E37" t="s">
        <v>181</v>
      </c>
      <c r="F37" s="1">
        <v>93534</v>
      </c>
      <c r="G37">
        <v>6931178</v>
      </c>
      <c r="H37" t="s">
        <v>182</v>
      </c>
      <c r="I37">
        <v>368</v>
      </c>
      <c r="K37">
        <v>1</v>
      </c>
      <c r="O37" t="s">
        <v>28</v>
      </c>
      <c r="Q37">
        <v>1</v>
      </c>
      <c r="U37" t="s">
        <v>28</v>
      </c>
      <c r="W37" t="s">
        <v>183</v>
      </c>
    </row>
    <row r="38" spans="1:23" x14ac:dyDescent="0.2">
      <c r="A38" t="s">
        <v>146</v>
      </c>
      <c r="B38" t="s">
        <v>147</v>
      </c>
      <c r="C38" t="s">
        <v>179</v>
      </c>
      <c r="D38" t="s">
        <v>184</v>
      </c>
      <c r="E38" t="s">
        <v>185</v>
      </c>
      <c r="F38" s="1">
        <v>90048</v>
      </c>
      <c r="G38">
        <v>6930444</v>
      </c>
      <c r="H38" t="s">
        <v>186</v>
      </c>
      <c r="I38">
        <v>889</v>
      </c>
      <c r="K38">
        <v>1</v>
      </c>
      <c r="O38" t="s">
        <v>28</v>
      </c>
      <c r="P38">
        <v>1</v>
      </c>
      <c r="U38" t="s">
        <v>28</v>
      </c>
      <c r="W38" t="s">
        <v>187</v>
      </c>
    </row>
    <row r="39" spans="1:23" x14ac:dyDescent="0.2">
      <c r="A39" t="s">
        <v>146</v>
      </c>
      <c r="B39" t="s">
        <v>147</v>
      </c>
      <c r="C39" t="s">
        <v>179</v>
      </c>
      <c r="D39" t="s">
        <v>188</v>
      </c>
      <c r="E39" t="s">
        <v>189</v>
      </c>
      <c r="F39" s="1">
        <v>90027</v>
      </c>
      <c r="G39">
        <v>6931470</v>
      </c>
      <c r="H39" t="s">
        <v>190</v>
      </c>
      <c r="I39">
        <v>379</v>
      </c>
      <c r="L39">
        <v>1</v>
      </c>
      <c r="O39" t="s">
        <v>28</v>
      </c>
      <c r="R39">
        <v>1</v>
      </c>
      <c r="U39" t="s">
        <v>28</v>
      </c>
      <c r="W39" t="s">
        <v>191</v>
      </c>
    </row>
    <row r="40" spans="1:23" x14ac:dyDescent="0.2">
      <c r="A40" t="s">
        <v>146</v>
      </c>
      <c r="B40" t="s">
        <v>147</v>
      </c>
      <c r="C40" t="s">
        <v>179</v>
      </c>
      <c r="D40" t="s">
        <v>192</v>
      </c>
      <c r="E40" t="s">
        <v>193</v>
      </c>
      <c r="F40" s="1">
        <v>91767</v>
      </c>
      <c r="G40">
        <v>6932450</v>
      </c>
      <c r="H40" t="s">
        <v>194</v>
      </c>
      <c r="I40">
        <v>412</v>
      </c>
      <c r="K40">
        <v>1</v>
      </c>
      <c r="O40" t="s">
        <v>28</v>
      </c>
      <c r="Q40">
        <v>1</v>
      </c>
      <c r="U40" t="s">
        <v>28</v>
      </c>
      <c r="W40" t="s">
        <v>195</v>
      </c>
    </row>
    <row r="41" spans="1:23" x14ac:dyDescent="0.2">
      <c r="A41" t="s">
        <v>146</v>
      </c>
      <c r="B41" t="s">
        <v>147</v>
      </c>
      <c r="C41" t="s">
        <v>179</v>
      </c>
      <c r="D41" t="s">
        <v>196</v>
      </c>
      <c r="E41" t="s">
        <v>197</v>
      </c>
      <c r="F41" s="1">
        <v>90262</v>
      </c>
      <c r="G41">
        <v>6931790</v>
      </c>
      <c r="H41" t="s">
        <v>198</v>
      </c>
      <c r="I41">
        <v>323</v>
      </c>
      <c r="K41">
        <v>1</v>
      </c>
      <c r="O41" t="s">
        <v>28</v>
      </c>
      <c r="Q41">
        <v>1</v>
      </c>
      <c r="U41" t="s">
        <v>28</v>
      </c>
      <c r="W41" t="s">
        <v>199</v>
      </c>
    </row>
    <row r="42" spans="1:23" x14ac:dyDescent="0.2">
      <c r="A42" t="s">
        <v>146</v>
      </c>
      <c r="B42" t="s">
        <v>147</v>
      </c>
      <c r="C42" t="s">
        <v>179</v>
      </c>
      <c r="D42" t="s">
        <v>200</v>
      </c>
      <c r="E42" t="s">
        <v>201</v>
      </c>
      <c r="F42" s="1">
        <v>91345</v>
      </c>
      <c r="G42">
        <v>6932860</v>
      </c>
      <c r="H42" t="s">
        <v>202</v>
      </c>
      <c r="I42">
        <v>377</v>
      </c>
      <c r="K42">
        <v>1</v>
      </c>
      <c r="O42" t="s">
        <v>28</v>
      </c>
      <c r="Q42">
        <v>1</v>
      </c>
      <c r="U42" t="s">
        <v>28</v>
      </c>
      <c r="W42" t="s">
        <v>203</v>
      </c>
    </row>
    <row r="43" spans="1:23" x14ac:dyDescent="0.2">
      <c r="A43" t="s">
        <v>146</v>
      </c>
      <c r="B43" t="s">
        <v>147</v>
      </c>
      <c r="C43" t="s">
        <v>179</v>
      </c>
      <c r="D43" t="s">
        <v>204</v>
      </c>
      <c r="E43" t="s">
        <v>179</v>
      </c>
      <c r="F43" s="1">
        <v>90095</v>
      </c>
      <c r="G43">
        <v>6931755</v>
      </c>
      <c r="H43" t="s">
        <v>205</v>
      </c>
      <c r="I43">
        <v>445</v>
      </c>
      <c r="K43">
        <v>1</v>
      </c>
      <c r="O43" t="s">
        <v>28</v>
      </c>
      <c r="P43">
        <v>1</v>
      </c>
      <c r="U43" t="s">
        <v>28</v>
      </c>
      <c r="W43" t="s">
        <v>206</v>
      </c>
    </row>
    <row r="44" spans="1:23" x14ac:dyDescent="0.2">
      <c r="A44" t="s">
        <v>146</v>
      </c>
      <c r="B44" t="s">
        <v>147</v>
      </c>
      <c r="C44" t="s">
        <v>179</v>
      </c>
      <c r="D44" t="s">
        <v>207</v>
      </c>
      <c r="E44" t="s">
        <v>208</v>
      </c>
      <c r="F44" s="1">
        <v>91307</v>
      </c>
      <c r="G44">
        <v>6930379</v>
      </c>
      <c r="H44" t="s">
        <v>209</v>
      </c>
      <c r="I44">
        <v>225</v>
      </c>
      <c r="J44">
        <v>8</v>
      </c>
      <c r="M44">
        <v>1</v>
      </c>
      <c r="T44" t="s">
        <v>28</v>
      </c>
      <c r="V44" t="s">
        <v>28</v>
      </c>
      <c r="W44" t="s">
        <v>210</v>
      </c>
    </row>
    <row r="45" spans="1:23" x14ac:dyDescent="0.2">
      <c r="A45" t="s">
        <v>146</v>
      </c>
      <c r="B45" t="s">
        <v>147</v>
      </c>
      <c r="C45" t="s">
        <v>179</v>
      </c>
      <c r="D45" t="s">
        <v>211</v>
      </c>
      <c r="E45" t="s">
        <v>212</v>
      </c>
      <c r="F45" s="1">
        <v>90505</v>
      </c>
      <c r="G45">
        <v>6933679</v>
      </c>
      <c r="H45" t="s">
        <v>213</v>
      </c>
      <c r="I45">
        <v>436</v>
      </c>
      <c r="J45">
        <v>12</v>
      </c>
      <c r="M45">
        <v>1</v>
      </c>
      <c r="N45">
        <v>1</v>
      </c>
      <c r="T45" t="s">
        <v>28</v>
      </c>
      <c r="V45" t="s">
        <v>28</v>
      </c>
      <c r="W45" t="s">
        <v>214</v>
      </c>
    </row>
    <row r="46" spans="1:23" x14ac:dyDescent="0.2">
      <c r="A46" t="s">
        <v>146</v>
      </c>
      <c r="B46" t="s">
        <v>147</v>
      </c>
      <c r="C46" t="s">
        <v>189</v>
      </c>
      <c r="D46" t="s">
        <v>215</v>
      </c>
      <c r="E46" t="s">
        <v>179</v>
      </c>
      <c r="F46" s="1">
        <v>90015</v>
      </c>
      <c r="G46">
        <v>6931440</v>
      </c>
      <c r="H46" t="s">
        <v>216</v>
      </c>
      <c r="I46">
        <v>318</v>
      </c>
      <c r="K46">
        <v>1</v>
      </c>
      <c r="O46" t="s">
        <v>28</v>
      </c>
      <c r="Q46">
        <v>1</v>
      </c>
      <c r="U46" t="s">
        <v>28</v>
      </c>
      <c r="W46" t="s">
        <v>217</v>
      </c>
    </row>
    <row r="47" spans="1:23" x14ac:dyDescent="0.2">
      <c r="A47" t="s">
        <v>146</v>
      </c>
      <c r="B47" t="s">
        <v>147</v>
      </c>
      <c r="C47" t="s">
        <v>189</v>
      </c>
      <c r="D47" t="s">
        <v>218</v>
      </c>
      <c r="E47" t="s">
        <v>219</v>
      </c>
      <c r="F47" s="1">
        <v>91335</v>
      </c>
      <c r="G47">
        <v>6932118</v>
      </c>
      <c r="H47" t="s">
        <v>220</v>
      </c>
      <c r="I47">
        <v>394</v>
      </c>
      <c r="K47">
        <v>1</v>
      </c>
      <c r="O47" t="s">
        <v>28</v>
      </c>
      <c r="Q47">
        <v>1</v>
      </c>
      <c r="U47" t="s">
        <v>28</v>
      </c>
      <c r="W47" t="s">
        <v>221</v>
      </c>
    </row>
    <row r="48" spans="1:23" x14ac:dyDescent="0.2">
      <c r="A48" t="s">
        <v>146</v>
      </c>
      <c r="B48" t="s">
        <v>147</v>
      </c>
      <c r="C48" t="s">
        <v>189</v>
      </c>
      <c r="D48" t="s">
        <v>222</v>
      </c>
      <c r="E48" t="s">
        <v>212</v>
      </c>
      <c r="F48" s="1">
        <v>90502</v>
      </c>
      <c r="G48">
        <v>6933683</v>
      </c>
      <c r="H48" t="s">
        <v>223</v>
      </c>
      <c r="I48">
        <v>453</v>
      </c>
      <c r="K48">
        <v>1</v>
      </c>
      <c r="O48" t="s">
        <v>28</v>
      </c>
      <c r="P48">
        <v>1</v>
      </c>
      <c r="U48" t="s">
        <v>28</v>
      </c>
      <c r="W48" t="s">
        <v>224</v>
      </c>
    </row>
    <row r="49" spans="1:23" x14ac:dyDescent="0.2">
      <c r="A49" t="s">
        <v>146</v>
      </c>
      <c r="B49" t="s">
        <v>147</v>
      </c>
      <c r="C49" t="s">
        <v>189</v>
      </c>
      <c r="D49" t="s">
        <v>225</v>
      </c>
      <c r="E49" t="s">
        <v>226</v>
      </c>
      <c r="F49" s="1">
        <v>91355</v>
      </c>
      <c r="G49">
        <v>6933488</v>
      </c>
      <c r="H49" t="s">
        <v>227</v>
      </c>
      <c r="I49">
        <v>238</v>
      </c>
      <c r="K49">
        <v>1</v>
      </c>
      <c r="O49" t="s">
        <v>28</v>
      </c>
      <c r="Q49">
        <v>1</v>
      </c>
      <c r="U49" t="s">
        <v>28</v>
      </c>
      <c r="W49" t="s">
        <v>228</v>
      </c>
    </row>
    <row r="50" spans="1:23" x14ac:dyDescent="0.2">
      <c r="A50" t="s">
        <v>146</v>
      </c>
      <c r="B50" t="s">
        <v>147</v>
      </c>
      <c r="C50" t="s">
        <v>189</v>
      </c>
      <c r="D50" t="s">
        <v>229</v>
      </c>
      <c r="E50" t="s">
        <v>230</v>
      </c>
      <c r="F50" s="1">
        <v>91105</v>
      </c>
      <c r="G50">
        <v>6932350</v>
      </c>
      <c r="H50" t="s">
        <v>231</v>
      </c>
      <c r="I50">
        <v>619</v>
      </c>
      <c r="K50">
        <v>1</v>
      </c>
      <c r="O50" t="s">
        <v>28</v>
      </c>
      <c r="Q50">
        <v>1</v>
      </c>
      <c r="U50" t="s">
        <v>28</v>
      </c>
      <c r="W50" t="s">
        <v>232</v>
      </c>
    </row>
    <row r="51" spans="1:23" x14ac:dyDescent="0.2">
      <c r="A51" t="s">
        <v>146</v>
      </c>
      <c r="B51" t="s">
        <v>147</v>
      </c>
      <c r="C51" t="s">
        <v>189</v>
      </c>
      <c r="D51" t="s">
        <v>233</v>
      </c>
      <c r="E51" t="s">
        <v>179</v>
      </c>
      <c r="F51" s="1">
        <v>90033</v>
      </c>
      <c r="G51">
        <v>6931580</v>
      </c>
      <c r="H51" t="s">
        <v>234</v>
      </c>
      <c r="I51">
        <v>538</v>
      </c>
      <c r="J51">
        <v>20</v>
      </c>
      <c r="K51">
        <v>1</v>
      </c>
      <c r="M51">
        <v>1</v>
      </c>
      <c r="N51">
        <v>1</v>
      </c>
      <c r="O51" t="s">
        <v>28</v>
      </c>
      <c r="P51">
        <v>1</v>
      </c>
      <c r="T51" t="s">
        <v>40</v>
      </c>
      <c r="U51" t="s">
        <v>28</v>
      </c>
      <c r="V51" t="s">
        <v>28</v>
      </c>
      <c r="W51" t="s">
        <v>235</v>
      </c>
    </row>
    <row r="52" spans="1:23" x14ac:dyDescent="0.2">
      <c r="A52" t="s">
        <v>146</v>
      </c>
      <c r="B52" t="s">
        <v>147</v>
      </c>
      <c r="C52" t="s">
        <v>189</v>
      </c>
      <c r="D52" t="s">
        <v>236</v>
      </c>
      <c r="E52" t="s">
        <v>237</v>
      </c>
      <c r="F52" s="1">
        <v>90806</v>
      </c>
      <c r="G52">
        <v>6931370</v>
      </c>
      <c r="H52" t="s">
        <v>238</v>
      </c>
      <c r="I52">
        <v>412</v>
      </c>
      <c r="K52">
        <v>1</v>
      </c>
      <c r="O52" t="s">
        <v>28</v>
      </c>
      <c r="Q52">
        <v>1</v>
      </c>
      <c r="U52" t="s">
        <v>28</v>
      </c>
      <c r="W52" t="s">
        <v>239</v>
      </c>
    </row>
    <row r="53" spans="1:23" x14ac:dyDescent="0.2">
      <c r="A53" t="s">
        <v>146</v>
      </c>
      <c r="B53" t="s">
        <v>147</v>
      </c>
      <c r="C53" t="s">
        <v>189</v>
      </c>
      <c r="D53" t="s">
        <v>240</v>
      </c>
      <c r="E53" t="s">
        <v>237</v>
      </c>
      <c r="F53" s="1">
        <v>90813</v>
      </c>
      <c r="G53">
        <v>6931360</v>
      </c>
      <c r="H53" t="s">
        <v>241</v>
      </c>
      <c r="I53">
        <v>307</v>
      </c>
      <c r="K53">
        <v>1</v>
      </c>
      <c r="O53" t="s">
        <v>28</v>
      </c>
      <c r="Q53">
        <v>1</v>
      </c>
      <c r="U53" t="s">
        <v>28</v>
      </c>
      <c r="W53" t="s">
        <v>242</v>
      </c>
    </row>
    <row r="54" spans="1:23" x14ac:dyDescent="0.2">
      <c r="A54" t="s">
        <v>146</v>
      </c>
      <c r="B54" t="s">
        <v>147</v>
      </c>
      <c r="C54" t="s">
        <v>243</v>
      </c>
      <c r="D54" t="s">
        <v>244</v>
      </c>
      <c r="E54" t="s">
        <v>243</v>
      </c>
      <c r="F54" s="1">
        <v>93636</v>
      </c>
      <c r="G54">
        <v>6930814</v>
      </c>
      <c r="H54" t="s">
        <v>245</v>
      </c>
      <c r="I54">
        <v>208</v>
      </c>
      <c r="L54">
        <v>1</v>
      </c>
      <c r="O54" t="s">
        <v>28</v>
      </c>
      <c r="S54">
        <v>1</v>
      </c>
      <c r="U54" t="s">
        <v>28</v>
      </c>
      <c r="W54" t="s">
        <v>246</v>
      </c>
    </row>
    <row r="55" spans="1:23" x14ac:dyDescent="0.2">
      <c r="A55" t="s">
        <v>146</v>
      </c>
      <c r="B55" t="s">
        <v>147</v>
      </c>
      <c r="C55" t="s">
        <v>247</v>
      </c>
      <c r="D55" t="s">
        <v>248</v>
      </c>
      <c r="E55" t="s">
        <v>249</v>
      </c>
      <c r="F55" s="1">
        <v>93906</v>
      </c>
      <c r="G55">
        <v>6932720</v>
      </c>
      <c r="H55" t="s">
        <v>250</v>
      </c>
      <c r="I55">
        <v>161</v>
      </c>
      <c r="K55">
        <v>1</v>
      </c>
      <c r="O55" t="s">
        <v>28</v>
      </c>
      <c r="Q55">
        <v>1</v>
      </c>
      <c r="U55" t="s">
        <v>28</v>
      </c>
      <c r="W55" t="s">
        <v>251</v>
      </c>
    </row>
    <row r="56" spans="1:23" x14ac:dyDescent="0.2">
      <c r="A56" t="s">
        <v>146</v>
      </c>
      <c r="B56" t="s">
        <v>147</v>
      </c>
      <c r="C56" t="s">
        <v>252</v>
      </c>
      <c r="D56" t="s">
        <v>253</v>
      </c>
      <c r="E56" t="s">
        <v>254</v>
      </c>
      <c r="F56" s="1">
        <v>92691</v>
      </c>
      <c r="G56">
        <v>6931915</v>
      </c>
      <c r="H56" t="s">
        <v>255</v>
      </c>
      <c r="I56">
        <v>275</v>
      </c>
      <c r="K56">
        <v>1</v>
      </c>
      <c r="L56">
        <v>1</v>
      </c>
      <c r="O56" t="s">
        <v>28</v>
      </c>
      <c r="Q56">
        <v>1</v>
      </c>
      <c r="S56">
        <v>1</v>
      </c>
      <c r="U56" t="s">
        <v>28</v>
      </c>
      <c r="W56" t="s">
        <v>256</v>
      </c>
    </row>
    <row r="57" spans="1:23" x14ac:dyDescent="0.2">
      <c r="A57" t="s">
        <v>146</v>
      </c>
      <c r="B57" t="s">
        <v>147</v>
      </c>
      <c r="C57" t="s">
        <v>252</v>
      </c>
      <c r="D57" t="s">
        <v>257</v>
      </c>
      <c r="E57" t="s">
        <v>252</v>
      </c>
      <c r="F57" s="1">
        <v>92868</v>
      </c>
      <c r="G57">
        <v>6932290</v>
      </c>
      <c r="H57" t="s">
        <v>258</v>
      </c>
      <c r="I57">
        <v>418</v>
      </c>
      <c r="J57">
        <v>8</v>
      </c>
      <c r="K57">
        <v>1</v>
      </c>
      <c r="L57">
        <v>1</v>
      </c>
      <c r="M57">
        <v>1</v>
      </c>
      <c r="N57">
        <v>1</v>
      </c>
      <c r="O57" t="s">
        <v>28</v>
      </c>
      <c r="P57">
        <v>1</v>
      </c>
      <c r="S57">
        <v>1</v>
      </c>
      <c r="T57" t="s">
        <v>28</v>
      </c>
      <c r="U57" t="s">
        <v>28</v>
      </c>
      <c r="V57" t="s">
        <v>28</v>
      </c>
      <c r="W57" t="s">
        <v>259</v>
      </c>
    </row>
    <row r="58" spans="1:23" x14ac:dyDescent="0.2">
      <c r="A58" t="s">
        <v>146</v>
      </c>
      <c r="B58" t="s">
        <v>147</v>
      </c>
      <c r="C58" t="s">
        <v>260</v>
      </c>
      <c r="D58" t="s">
        <v>261</v>
      </c>
      <c r="E58" t="s">
        <v>252</v>
      </c>
      <c r="F58" s="1">
        <v>92868</v>
      </c>
      <c r="G58">
        <v>6932287</v>
      </c>
      <c r="H58" t="s">
        <v>262</v>
      </c>
      <c r="I58">
        <v>334</v>
      </c>
      <c r="L58">
        <v>1</v>
      </c>
      <c r="O58" t="s">
        <v>28</v>
      </c>
      <c r="S58">
        <v>1</v>
      </c>
      <c r="U58" t="s">
        <v>28</v>
      </c>
      <c r="W58" t="s">
        <v>263</v>
      </c>
    </row>
    <row r="59" spans="1:23" x14ac:dyDescent="0.2">
      <c r="A59" t="s">
        <v>146</v>
      </c>
      <c r="B59" t="s">
        <v>147</v>
      </c>
      <c r="C59" t="s">
        <v>260</v>
      </c>
      <c r="D59" t="s">
        <v>264</v>
      </c>
      <c r="E59" t="s">
        <v>265</v>
      </c>
      <c r="F59" s="1">
        <v>92705</v>
      </c>
      <c r="G59">
        <v>6933377</v>
      </c>
      <c r="H59" t="s">
        <v>266</v>
      </c>
      <c r="I59">
        <v>282</v>
      </c>
      <c r="J59">
        <v>7</v>
      </c>
      <c r="K59">
        <v>1</v>
      </c>
      <c r="M59">
        <v>1</v>
      </c>
      <c r="N59">
        <v>1</v>
      </c>
      <c r="O59" t="s">
        <v>28</v>
      </c>
      <c r="Q59">
        <v>1</v>
      </c>
      <c r="T59" t="s">
        <v>39</v>
      </c>
      <c r="U59" t="s">
        <v>28</v>
      </c>
      <c r="V59" t="s">
        <v>28</v>
      </c>
      <c r="W59" t="s">
        <v>267</v>
      </c>
    </row>
    <row r="60" spans="1:23" x14ac:dyDescent="0.2">
      <c r="A60" t="s">
        <v>146</v>
      </c>
      <c r="B60" t="s">
        <v>147</v>
      </c>
      <c r="C60" t="s">
        <v>268</v>
      </c>
      <c r="D60" t="s">
        <v>269</v>
      </c>
      <c r="E60" t="s">
        <v>270</v>
      </c>
      <c r="F60" s="1">
        <v>95661</v>
      </c>
      <c r="G60">
        <v>6932645</v>
      </c>
      <c r="H60" t="s">
        <v>271</v>
      </c>
      <c r="I60">
        <v>328</v>
      </c>
      <c r="K60">
        <v>1</v>
      </c>
      <c r="O60" t="s">
        <v>28</v>
      </c>
      <c r="Q60">
        <v>1</v>
      </c>
      <c r="U60" t="s">
        <v>28</v>
      </c>
      <c r="W60" t="s">
        <v>272</v>
      </c>
    </row>
    <row r="61" spans="1:23" x14ac:dyDescent="0.2">
      <c r="A61" t="s">
        <v>146</v>
      </c>
      <c r="B61" t="s">
        <v>147</v>
      </c>
      <c r="C61" t="s">
        <v>273</v>
      </c>
      <c r="D61" t="s">
        <v>274</v>
      </c>
      <c r="E61" t="s">
        <v>275</v>
      </c>
      <c r="F61" s="1">
        <v>92262</v>
      </c>
      <c r="G61">
        <v>6932325</v>
      </c>
      <c r="H61" t="s">
        <v>276</v>
      </c>
      <c r="I61">
        <v>367</v>
      </c>
      <c r="K61">
        <v>1</v>
      </c>
      <c r="O61" t="s">
        <v>28</v>
      </c>
      <c r="Q61">
        <v>1</v>
      </c>
      <c r="U61" t="s">
        <v>28</v>
      </c>
      <c r="W61" t="s">
        <v>277</v>
      </c>
    </row>
    <row r="62" spans="1:23" x14ac:dyDescent="0.2">
      <c r="A62" t="s">
        <v>146</v>
      </c>
      <c r="B62" t="s">
        <v>147</v>
      </c>
      <c r="C62" t="s">
        <v>278</v>
      </c>
      <c r="D62" t="s">
        <v>279</v>
      </c>
      <c r="E62" t="s">
        <v>278</v>
      </c>
      <c r="F62" s="1">
        <v>92501</v>
      </c>
      <c r="G62">
        <v>6932585</v>
      </c>
      <c r="H62" t="s">
        <v>280</v>
      </c>
      <c r="I62">
        <v>373</v>
      </c>
      <c r="K62">
        <v>1</v>
      </c>
      <c r="O62" t="s">
        <v>28</v>
      </c>
      <c r="Q62">
        <v>1</v>
      </c>
      <c r="U62" t="s">
        <v>28</v>
      </c>
      <c r="W62" t="s">
        <v>281</v>
      </c>
    </row>
    <row r="63" spans="1:23" x14ac:dyDescent="0.2">
      <c r="A63" t="s">
        <v>146</v>
      </c>
      <c r="B63" t="s">
        <v>147</v>
      </c>
      <c r="C63" t="s">
        <v>278</v>
      </c>
      <c r="D63" t="s">
        <v>282</v>
      </c>
      <c r="E63" t="s">
        <v>283</v>
      </c>
      <c r="F63" s="1">
        <v>92595</v>
      </c>
      <c r="G63">
        <v>6930640</v>
      </c>
      <c r="H63" t="s">
        <v>284</v>
      </c>
      <c r="I63">
        <v>122</v>
      </c>
      <c r="K63">
        <v>1</v>
      </c>
      <c r="O63" t="s">
        <v>28</v>
      </c>
      <c r="Q63">
        <v>1</v>
      </c>
      <c r="U63" t="s">
        <v>28</v>
      </c>
      <c r="W63" t="s">
        <v>285</v>
      </c>
    </row>
    <row r="64" spans="1:23" x14ac:dyDescent="0.2">
      <c r="A64" t="s">
        <v>146</v>
      </c>
      <c r="B64" t="s">
        <v>147</v>
      </c>
      <c r="C64" t="s">
        <v>278</v>
      </c>
      <c r="D64" t="s">
        <v>286</v>
      </c>
      <c r="E64" t="s">
        <v>287</v>
      </c>
      <c r="F64" s="1">
        <v>92555</v>
      </c>
      <c r="G64">
        <v>6930110</v>
      </c>
      <c r="H64" t="s">
        <v>288</v>
      </c>
      <c r="I64">
        <v>439</v>
      </c>
      <c r="K64">
        <v>1</v>
      </c>
      <c r="O64" t="s">
        <v>28</v>
      </c>
      <c r="P64">
        <v>1</v>
      </c>
      <c r="U64" t="s">
        <v>28</v>
      </c>
      <c r="W64" t="s">
        <v>289</v>
      </c>
    </row>
    <row r="65" spans="1:23" x14ac:dyDescent="0.2">
      <c r="A65" t="s">
        <v>146</v>
      </c>
      <c r="B65" t="s">
        <v>147</v>
      </c>
      <c r="C65" t="s">
        <v>290</v>
      </c>
      <c r="D65" t="s">
        <v>291</v>
      </c>
      <c r="E65" t="s">
        <v>292</v>
      </c>
      <c r="F65" s="1">
        <v>95608</v>
      </c>
      <c r="G65">
        <v>6930037</v>
      </c>
      <c r="H65" t="s">
        <v>293</v>
      </c>
      <c r="I65">
        <v>370</v>
      </c>
      <c r="K65">
        <v>1</v>
      </c>
      <c r="O65" t="s">
        <v>28</v>
      </c>
      <c r="Q65">
        <v>1</v>
      </c>
      <c r="U65" t="s">
        <v>28</v>
      </c>
      <c r="W65" t="s">
        <v>294</v>
      </c>
    </row>
    <row r="66" spans="1:23" x14ac:dyDescent="0.2">
      <c r="A66" t="s">
        <v>146</v>
      </c>
      <c r="B66" t="s">
        <v>147</v>
      </c>
      <c r="C66" t="s">
        <v>290</v>
      </c>
      <c r="D66" t="s">
        <v>295</v>
      </c>
      <c r="E66" t="s">
        <v>296</v>
      </c>
      <c r="F66" s="1">
        <v>95823</v>
      </c>
      <c r="G66">
        <v>6932673</v>
      </c>
      <c r="H66" t="s">
        <v>297</v>
      </c>
      <c r="I66">
        <v>241</v>
      </c>
      <c r="K66">
        <v>1</v>
      </c>
      <c r="O66" t="s">
        <v>28</v>
      </c>
      <c r="Q66">
        <v>1</v>
      </c>
      <c r="U66" t="s">
        <v>28</v>
      </c>
      <c r="W66" t="s">
        <v>298</v>
      </c>
    </row>
    <row r="67" spans="1:23" x14ac:dyDescent="0.2">
      <c r="A67" t="s">
        <v>146</v>
      </c>
      <c r="B67" t="s">
        <v>147</v>
      </c>
      <c r="C67" t="s">
        <v>290</v>
      </c>
      <c r="D67" t="s">
        <v>299</v>
      </c>
      <c r="E67" t="s">
        <v>296</v>
      </c>
      <c r="F67" s="1">
        <v>95817</v>
      </c>
      <c r="G67">
        <v>6932680</v>
      </c>
      <c r="H67" t="s">
        <v>300</v>
      </c>
      <c r="I67">
        <v>634</v>
      </c>
      <c r="J67">
        <v>12</v>
      </c>
      <c r="K67">
        <v>1</v>
      </c>
      <c r="L67">
        <v>1</v>
      </c>
      <c r="M67">
        <v>1</v>
      </c>
      <c r="O67" t="s">
        <v>28</v>
      </c>
      <c r="P67">
        <v>1</v>
      </c>
      <c r="R67">
        <v>1</v>
      </c>
      <c r="T67" t="s">
        <v>28</v>
      </c>
      <c r="U67" t="s">
        <v>28</v>
      </c>
      <c r="V67" t="s">
        <v>28</v>
      </c>
      <c r="W67" t="s">
        <v>301</v>
      </c>
    </row>
    <row r="68" spans="1:23" x14ac:dyDescent="0.2">
      <c r="A68" t="s">
        <v>146</v>
      </c>
      <c r="B68" t="s">
        <v>147</v>
      </c>
      <c r="C68" t="s">
        <v>290</v>
      </c>
      <c r="D68" t="s">
        <v>302</v>
      </c>
      <c r="E68" t="s">
        <v>296</v>
      </c>
      <c r="F68" s="1">
        <v>95817</v>
      </c>
      <c r="G68">
        <v>6933080</v>
      </c>
      <c r="H68" t="s">
        <v>303</v>
      </c>
      <c r="I68">
        <v>80</v>
      </c>
      <c r="J68">
        <v>10</v>
      </c>
      <c r="N68">
        <v>1</v>
      </c>
      <c r="T68" t="s">
        <v>28</v>
      </c>
      <c r="V68" t="s">
        <v>28</v>
      </c>
      <c r="W68" t="s">
        <v>304</v>
      </c>
    </row>
    <row r="69" spans="1:23" x14ac:dyDescent="0.2">
      <c r="A69" t="s">
        <v>146</v>
      </c>
      <c r="B69" t="s">
        <v>147</v>
      </c>
      <c r="C69" t="s">
        <v>305</v>
      </c>
      <c r="D69" t="s">
        <v>306</v>
      </c>
      <c r="E69" t="s">
        <v>307</v>
      </c>
      <c r="F69" s="1">
        <v>92324</v>
      </c>
      <c r="G69">
        <v>6932770</v>
      </c>
      <c r="H69" t="s">
        <v>308</v>
      </c>
      <c r="I69">
        <v>456</v>
      </c>
      <c r="J69">
        <v>14</v>
      </c>
      <c r="K69">
        <v>1</v>
      </c>
      <c r="M69">
        <v>1</v>
      </c>
      <c r="N69">
        <v>1</v>
      </c>
      <c r="O69" t="s">
        <v>28</v>
      </c>
      <c r="Q69">
        <v>1</v>
      </c>
      <c r="T69" t="s">
        <v>39</v>
      </c>
      <c r="U69" t="s">
        <v>28</v>
      </c>
      <c r="V69" t="s">
        <v>28</v>
      </c>
      <c r="W69" t="s">
        <v>309</v>
      </c>
    </row>
    <row r="70" spans="1:23" x14ac:dyDescent="0.2">
      <c r="A70" t="s">
        <v>146</v>
      </c>
      <c r="B70" t="s">
        <v>147</v>
      </c>
      <c r="C70" t="s">
        <v>305</v>
      </c>
      <c r="D70" t="s">
        <v>310</v>
      </c>
      <c r="E70" t="s">
        <v>311</v>
      </c>
      <c r="F70" s="1">
        <v>92354</v>
      </c>
      <c r="G70">
        <v>6930053</v>
      </c>
      <c r="H70" t="s">
        <v>312</v>
      </c>
      <c r="I70">
        <v>533</v>
      </c>
      <c r="K70">
        <v>1</v>
      </c>
      <c r="L70">
        <v>1</v>
      </c>
      <c r="O70" t="s">
        <v>28</v>
      </c>
      <c r="P70">
        <v>1</v>
      </c>
      <c r="R70">
        <v>1</v>
      </c>
      <c r="U70" t="s">
        <v>28</v>
      </c>
      <c r="W70" t="s">
        <v>313</v>
      </c>
    </row>
    <row r="71" spans="1:23" x14ac:dyDescent="0.2">
      <c r="A71" t="s">
        <v>146</v>
      </c>
      <c r="B71" t="s">
        <v>147</v>
      </c>
      <c r="C71" t="s">
        <v>314</v>
      </c>
      <c r="D71" t="s">
        <v>315</v>
      </c>
      <c r="E71" t="s">
        <v>316</v>
      </c>
      <c r="F71" s="1">
        <v>92029</v>
      </c>
      <c r="G71">
        <v>6930660</v>
      </c>
      <c r="H71" t="s">
        <v>317</v>
      </c>
      <c r="I71">
        <v>288</v>
      </c>
      <c r="K71">
        <v>1</v>
      </c>
      <c r="O71" t="s">
        <v>28</v>
      </c>
      <c r="Q71">
        <v>1</v>
      </c>
      <c r="U71" t="s">
        <v>28</v>
      </c>
      <c r="W71" t="s">
        <v>318</v>
      </c>
    </row>
    <row r="72" spans="1:23" x14ac:dyDescent="0.2">
      <c r="A72" t="s">
        <v>146</v>
      </c>
      <c r="B72" t="s">
        <v>147</v>
      </c>
      <c r="C72" t="s">
        <v>314</v>
      </c>
      <c r="D72" t="s">
        <v>319</v>
      </c>
      <c r="E72" t="s">
        <v>314</v>
      </c>
      <c r="F72" s="1">
        <v>92123</v>
      </c>
      <c r="G72">
        <v>6932775</v>
      </c>
      <c r="H72" t="s">
        <v>320</v>
      </c>
      <c r="I72">
        <v>326</v>
      </c>
      <c r="L72">
        <v>1</v>
      </c>
      <c r="O72" t="s">
        <v>28</v>
      </c>
      <c r="R72">
        <v>1</v>
      </c>
      <c r="U72" t="s">
        <v>28</v>
      </c>
      <c r="W72" t="s">
        <v>321</v>
      </c>
    </row>
    <row r="73" spans="1:23" x14ac:dyDescent="0.2">
      <c r="A73" t="s">
        <v>146</v>
      </c>
      <c r="B73" t="s">
        <v>147</v>
      </c>
      <c r="C73" t="s">
        <v>314</v>
      </c>
      <c r="D73" t="s">
        <v>322</v>
      </c>
      <c r="E73" t="s">
        <v>323</v>
      </c>
      <c r="F73" s="1">
        <v>92037</v>
      </c>
      <c r="G73">
        <v>6931130</v>
      </c>
      <c r="H73" t="s">
        <v>324</v>
      </c>
      <c r="I73">
        <v>426</v>
      </c>
      <c r="K73">
        <v>1</v>
      </c>
      <c r="O73" t="s">
        <v>28</v>
      </c>
      <c r="Q73">
        <v>1</v>
      </c>
      <c r="U73" t="s">
        <v>28</v>
      </c>
      <c r="W73" t="s">
        <v>325</v>
      </c>
    </row>
    <row r="74" spans="1:23" x14ac:dyDescent="0.2">
      <c r="A74" t="s">
        <v>146</v>
      </c>
      <c r="B74" t="s">
        <v>147</v>
      </c>
      <c r="C74" t="s">
        <v>314</v>
      </c>
      <c r="D74" t="s">
        <v>326</v>
      </c>
      <c r="E74" t="s">
        <v>314</v>
      </c>
      <c r="F74" s="1">
        <v>92103</v>
      </c>
      <c r="G74">
        <v>6932810</v>
      </c>
      <c r="H74" t="s">
        <v>327</v>
      </c>
      <c r="I74">
        <v>392</v>
      </c>
      <c r="K74">
        <v>1</v>
      </c>
      <c r="O74" t="s">
        <v>28</v>
      </c>
      <c r="P74">
        <v>1</v>
      </c>
      <c r="U74" t="s">
        <v>28</v>
      </c>
      <c r="W74" t="s">
        <v>328</v>
      </c>
    </row>
    <row r="75" spans="1:23" x14ac:dyDescent="0.2">
      <c r="A75" t="s">
        <v>146</v>
      </c>
      <c r="B75" t="s">
        <v>147</v>
      </c>
      <c r="C75" t="s">
        <v>314</v>
      </c>
      <c r="D75" t="s">
        <v>329</v>
      </c>
      <c r="E75" t="s">
        <v>314</v>
      </c>
      <c r="F75" s="1">
        <v>92123</v>
      </c>
      <c r="G75">
        <v>6932785</v>
      </c>
      <c r="H75" t="s">
        <v>330</v>
      </c>
      <c r="I75">
        <v>459</v>
      </c>
      <c r="K75">
        <v>1</v>
      </c>
      <c r="O75" t="s">
        <v>28</v>
      </c>
      <c r="Q75">
        <v>1</v>
      </c>
      <c r="U75" t="s">
        <v>28</v>
      </c>
      <c r="W75" t="s">
        <v>331</v>
      </c>
    </row>
    <row r="76" spans="1:23" x14ac:dyDescent="0.2">
      <c r="A76" t="s">
        <v>146</v>
      </c>
      <c r="B76" t="s">
        <v>147</v>
      </c>
      <c r="C76" t="s">
        <v>314</v>
      </c>
      <c r="D76" t="s">
        <v>332</v>
      </c>
      <c r="E76" t="s">
        <v>314</v>
      </c>
      <c r="F76" s="1">
        <v>92103</v>
      </c>
      <c r="G76">
        <v>6932820</v>
      </c>
      <c r="H76" t="s">
        <v>333</v>
      </c>
      <c r="I76">
        <v>723</v>
      </c>
      <c r="J76">
        <v>8</v>
      </c>
      <c r="K76">
        <v>1</v>
      </c>
      <c r="M76">
        <v>1</v>
      </c>
      <c r="N76">
        <v>1</v>
      </c>
      <c r="O76" t="s">
        <v>28</v>
      </c>
      <c r="P76">
        <v>1</v>
      </c>
      <c r="T76" t="s">
        <v>28</v>
      </c>
      <c r="U76" t="s">
        <v>28</v>
      </c>
      <c r="V76" t="s">
        <v>28</v>
      </c>
      <c r="W76" t="s">
        <v>334</v>
      </c>
    </row>
    <row r="77" spans="1:23" x14ac:dyDescent="0.2">
      <c r="A77" t="s">
        <v>146</v>
      </c>
      <c r="B77" t="s">
        <v>147</v>
      </c>
      <c r="C77" t="s">
        <v>335</v>
      </c>
      <c r="D77" t="s">
        <v>336</v>
      </c>
      <c r="E77" t="s">
        <v>337</v>
      </c>
      <c r="F77" s="1">
        <v>94110</v>
      </c>
      <c r="G77">
        <v>6933060</v>
      </c>
      <c r="H77" t="s">
        <v>338</v>
      </c>
      <c r="I77">
        <v>297</v>
      </c>
      <c r="K77">
        <v>1</v>
      </c>
      <c r="O77" t="s">
        <v>28</v>
      </c>
      <c r="P77">
        <v>1</v>
      </c>
      <c r="U77" t="s">
        <v>28</v>
      </c>
      <c r="W77" t="s">
        <v>339</v>
      </c>
    </row>
    <row r="78" spans="1:23" x14ac:dyDescent="0.2">
      <c r="A78" t="s">
        <v>146</v>
      </c>
      <c r="B78" t="s">
        <v>147</v>
      </c>
      <c r="C78" t="s">
        <v>335</v>
      </c>
      <c r="D78" t="s">
        <v>340</v>
      </c>
      <c r="E78" t="s">
        <v>337</v>
      </c>
      <c r="F78" s="1">
        <v>94109</v>
      </c>
      <c r="G78">
        <v>6933020</v>
      </c>
      <c r="H78" t="s">
        <v>341</v>
      </c>
      <c r="I78">
        <v>239</v>
      </c>
      <c r="J78">
        <v>16</v>
      </c>
      <c r="M78">
        <v>1</v>
      </c>
      <c r="N78">
        <v>1</v>
      </c>
      <c r="T78" t="s">
        <v>28</v>
      </c>
      <c r="V78" t="s">
        <v>28</v>
      </c>
      <c r="W78" t="s">
        <v>342</v>
      </c>
    </row>
    <row r="79" spans="1:23" x14ac:dyDescent="0.2">
      <c r="A79" t="s">
        <v>146</v>
      </c>
      <c r="B79" t="s">
        <v>147</v>
      </c>
      <c r="C79" t="s">
        <v>343</v>
      </c>
      <c r="D79" t="s">
        <v>344</v>
      </c>
      <c r="E79" t="s">
        <v>345</v>
      </c>
      <c r="F79" s="1">
        <v>95231</v>
      </c>
      <c r="G79">
        <v>6930780</v>
      </c>
      <c r="H79" t="s">
        <v>346</v>
      </c>
      <c r="I79">
        <v>110</v>
      </c>
      <c r="K79">
        <v>1</v>
      </c>
      <c r="O79" t="s">
        <v>28</v>
      </c>
      <c r="Q79">
        <v>1</v>
      </c>
      <c r="U79" t="s">
        <v>28</v>
      </c>
      <c r="W79" t="s">
        <v>347</v>
      </c>
    </row>
    <row r="80" spans="1:23" x14ac:dyDescent="0.2">
      <c r="A80" t="s">
        <v>146</v>
      </c>
      <c r="B80" t="s">
        <v>147</v>
      </c>
      <c r="C80" t="s">
        <v>348</v>
      </c>
      <c r="D80" t="s">
        <v>349</v>
      </c>
      <c r="E80" t="s">
        <v>350</v>
      </c>
      <c r="F80" s="1">
        <v>94305</v>
      </c>
      <c r="G80">
        <v>6932330</v>
      </c>
      <c r="H80" t="s">
        <v>351</v>
      </c>
      <c r="I80">
        <v>602</v>
      </c>
      <c r="K80">
        <v>1</v>
      </c>
      <c r="L80">
        <v>1</v>
      </c>
      <c r="O80" t="s">
        <v>28</v>
      </c>
      <c r="P80">
        <v>1</v>
      </c>
      <c r="R80">
        <v>1</v>
      </c>
      <c r="U80" t="s">
        <v>28</v>
      </c>
      <c r="W80" t="s">
        <v>352</v>
      </c>
    </row>
    <row r="81" spans="1:23" x14ac:dyDescent="0.2">
      <c r="A81" t="s">
        <v>146</v>
      </c>
      <c r="B81" t="s">
        <v>147</v>
      </c>
      <c r="C81" t="s">
        <v>353</v>
      </c>
      <c r="D81" t="s">
        <v>354</v>
      </c>
      <c r="E81" t="s">
        <v>353</v>
      </c>
      <c r="F81" s="1">
        <v>93105</v>
      </c>
      <c r="G81">
        <v>6933375</v>
      </c>
      <c r="H81" t="s">
        <v>355</v>
      </c>
      <c r="I81">
        <v>430</v>
      </c>
      <c r="K81">
        <v>1</v>
      </c>
      <c r="O81" t="s">
        <v>28</v>
      </c>
      <c r="P81">
        <v>1</v>
      </c>
      <c r="U81" t="s">
        <v>28</v>
      </c>
      <c r="W81" t="s">
        <v>356</v>
      </c>
    </row>
    <row r="82" spans="1:23" x14ac:dyDescent="0.2">
      <c r="A82" t="s">
        <v>146</v>
      </c>
      <c r="B82" t="s">
        <v>147</v>
      </c>
      <c r="C82" t="s">
        <v>348</v>
      </c>
      <c r="D82" t="s">
        <v>357</v>
      </c>
      <c r="E82" t="s">
        <v>358</v>
      </c>
      <c r="F82" s="1">
        <v>95128</v>
      </c>
      <c r="G82">
        <v>6933240</v>
      </c>
      <c r="H82" t="s">
        <v>359</v>
      </c>
      <c r="I82">
        <v>481</v>
      </c>
      <c r="J82">
        <v>8</v>
      </c>
      <c r="K82">
        <v>1</v>
      </c>
      <c r="L82">
        <v>1</v>
      </c>
      <c r="M82">
        <v>1</v>
      </c>
      <c r="N82">
        <v>1</v>
      </c>
      <c r="O82" t="s">
        <v>28</v>
      </c>
      <c r="P82">
        <v>1</v>
      </c>
      <c r="S82">
        <v>1</v>
      </c>
      <c r="T82" t="s">
        <v>28</v>
      </c>
      <c r="U82" t="s">
        <v>28</v>
      </c>
      <c r="V82" t="s">
        <v>28</v>
      </c>
      <c r="W82" t="s">
        <v>360</v>
      </c>
    </row>
    <row r="83" spans="1:23" x14ac:dyDescent="0.2">
      <c r="A83" t="s">
        <v>146</v>
      </c>
      <c r="B83" t="s">
        <v>147</v>
      </c>
      <c r="C83" t="s">
        <v>361</v>
      </c>
      <c r="D83" t="s">
        <v>362</v>
      </c>
      <c r="E83" t="s">
        <v>358</v>
      </c>
      <c r="F83" s="1">
        <v>95116</v>
      </c>
      <c r="G83">
        <v>6933199</v>
      </c>
      <c r="H83" t="s">
        <v>363</v>
      </c>
      <c r="I83">
        <v>247</v>
      </c>
      <c r="K83">
        <v>1</v>
      </c>
      <c r="O83" t="s">
        <v>28</v>
      </c>
      <c r="Q83">
        <v>1</v>
      </c>
      <c r="U83" t="s">
        <v>28</v>
      </c>
      <c r="W83" t="s">
        <v>364</v>
      </c>
    </row>
    <row r="84" spans="1:23" x14ac:dyDescent="0.2">
      <c r="A84" t="s">
        <v>146</v>
      </c>
      <c r="B84" t="s">
        <v>147</v>
      </c>
      <c r="C84" t="s">
        <v>365</v>
      </c>
      <c r="D84" t="s">
        <v>366</v>
      </c>
      <c r="E84" t="s">
        <v>367</v>
      </c>
      <c r="F84" s="1">
        <v>96001</v>
      </c>
      <c r="G84">
        <v>6932520</v>
      </c>
      <c r="H84" t="s">
        <v>368</v>
      </c>
      <c r="I84">
        <v>260</v>
      </c>
      <c r="K84">
        <v>1</v>
      </c>
      <c r="O84" t="s">
        <v>28</v>
      </c>
      <c r="Q84">
        <v>1</v>
      </c>
      <c r="U84" t="s">
        <v>28</v>
      </c>
      <c r="W84" t="s">
        <v>369</v>
      </c>
    </row>
    <row r="85" spans="1:23" x14ac:dyDescent="0.2">
      <c r="A85" t="s">
        <v>146</v>
      </c>
      <c r="B85" t="s">
        <v>147</v>
      </c>
      <c r="C85" t="s">
        <v>370</v>
      </c>
      <c r="D85" t="s">
        <v>371</v>
      </c>
      <c r="E85" t="s">
        <v>372</v>
      </c>
      <c r="F85" s="1">
        <v>95688</v>
      </c>
      <c r="G85">
        <v>6930422</v>
      </c>
      <c r="H85" t="s">
        <v>373</v>
      </c>
      <c r="I85">
        <v>144</v>
      </c>
      <c r="K85">
        <v>1</v>
      </c>
      <c r="O85" t="s">
        <v>28</v>
      </c>
      <c r="Q85">
        <v>1</v>
      </c>
      <c r="U85" t="s">
        <v>28</v>
      </c>
      <c r="W85" t="s">
        <v>374</v>
      </c>
    </row>
    <row r="86" spans="1:23" x14ac:dyDescent="0.2">
      <c r="A86" t="s">
        <v>146</v>
      </c>
      <c r="B86" t="s">
        <v>147</v>
      </c>
      <c r="C86" t="s">
        <v>370</v>
      </c>
      <c r="D86" t="s">
        <v>375</v>
      </c>
      <c r="E86" t="s">
        <v>376</v>
      </c>
      <c r="F86" s="1">
        <v>94533</v>
      </c>
      <c r="G86">
        <v>6930403</v>
      </c>
      <c r="H86" t="s">
        <v>377</v>
      </c>
      <c r="I86">
        <v>190</v>
      </c>
      <c r="K86">
        <v>1</v>
      </c>
      <c r="O86" t="s">
        <v>28</v>
      </c>
      <c r="Q86">
        <v>1</v>
      </c>
      <c r="U86" t="s">
        <v>28</v>
      </c>
      <c r="W86" t="s">
        <v>378</v>
      </c>
    </row>
    <row r="87" spans="1:23" x14ac:dyDescent="0.2">
      <c r="A87" t="s">
        <v>146</v>
      </c>
      <c r="B87" t="s">
        <v>147</v>
      </c>
      <c r="C87" t="s">
        <v>379</v>
      </c>
      <c r="D87" t="s">
        <v>380</v>
      </c>
      <c r="E87" t="s">
        <v>381</v>
      </c>
      <c r="F87" s="1">
        <v>95405</v>
      </c>
      <c r="G87">
        <v>6930109</v>
      </c>
      <c r="H87" t="s">
        <v>382</v>
      </c>
      <c r="I87">
        <v>283</v>
      </c>
      <c r="K87">
        <v>1</v>
      </c>
      <c r="O87" t="s">
        <v>28</v>
      </c>
      <c r="Q87">
        <v>1</v>
      </c>
      <c r="U87" t="s">
        <v>28</v>
      </c>
      <c r="W87" t="s">
        <v>383</v>
      </c>
    </row>
    <row r="88" spans="1:23" x14ac:dyDescent="0.2">
      <c r="A88" t="s">
        <v>146</v>
      </c>
      <c r="B88" t="s">
        <v>147</v>
      </c>
      <c r="C88" t="s">
        <v>384</v>
      </c>
      <c r="D88" t="s">
        <v>385</v>
      </c>
      <c r="E88" t="s">
        <v>386</v>
      </c>
      <c r="F88" s="1">
        <v>95350</v>
      </c>
      <c r="G88">
        <v>6930016</v>
      </c>
      <c r="H88" t="s">
        <v>387</v>
      </c>
      <c r="I88">
        <v>461</v>
      </c>
      <c r="K88">
        <v>1</v>
      </c>
      <c r="O88" t="s">
        <v>28</v>
      </c>
      <c r="Q88">
        <v>1</v>
      </c>
      <c r="U88" t="s">
        <v>28</v>
      </c>
      <c r="W88" t="s">
        <v>388</v>
      </c>
    </row>
    <row r="89" spans="1:23" x14ac:dyDescent="0.2">
      <c r="A89" t="s">
        <v>146</v>
      </c>
      <c r="B89" t="s">
        <v>147</v>
      </c>
      <c r="C89" t="s">
        <v>384</v>
      </c>
      <c r="D89" t="s">
        <v>389</v>
      </c>
      <c r="E89" t="s">
        <v>386</v>
      </c>
      <c r="F89" s="1">
        <v>95355</v>
      </c>
      <c r="G89">
        <v>6931929</v>
      </c>
      <c r="H89" t="s">
        <v>390</v>
      </c>
      <c r="I89">
        <v>220</v>
      </c>
      <c r="K89">
        <v>1</v>
      </c>
      <c r="O89" t="s">
        <v>28</v>
      </c>
      <c r="Q89">
        <v>1</v>
      </c>
      <c r="U89" t="s">
        <v>28</v>
      </c>
      <c r="W89" t="s">
        <v>391</v>
      </c>
    </row>
    <row r="90" spans="1:23" x14ac:dyDescent="0.2">
      <c r="A90" t="s">
        <v>146</v>
      </c>
      <c r="B90" t="s">
        <v>147</v>
      </c>
      <c r="C90" t="s">
        <v>392</v>
      </c>
      <c r="D90" t="s">
        <v>393</v>
      </c>
      <c r="E90" t="s">
        <v>392</v>
      </c>
      <c r="F90" s="1">
        <v>93003</v>
      </c>
      <c r="G90">
        <v>6933820</v>
      </c>
      <c r="H90" t="s">
        <v>394</v>
      </c>
      <c r="I90">
        <v>214</v>
      </c>
      <c r="K90">
        <v>1</v>
      </c>
      <c r="O90" t="s">
        <v>28</v>
      </c>
      <c r="Q90">
        <v>1</v>
      </c>
      <c r="U90" t="s">
        <v>28</v>
      </c>
      <c r="W90" t="s">
        <v>395</v>
      </c>
    </row>
    <row r="91" spans="1:23" x14ac:dyDescent="0.2">
      <c r="A91" t="s">
        <v>146</v>
      </c>
      <c r="B91" t="s">
        <v>147</v>
      </c>
      <c r="C91" t="s">
        <v>396</v>
      </c>
      <c r="D91" t="s">
        <v>397</v>
      </c>
      <c r="E91" t="s">
        <v>398</v>
      </c>
      <c r="F91" s="1">
        <v>91360</v>
      </c>
      <c r="G91">
        <v>6933672</v>
      </c>
      <c r="H91" t="s">
        <v>399</v>
      </c>
      <c r="I91">
        <v>382</v>
      </c>
      <c r="K91">
        <v>1</v>
      </c>
      <c r="O91" t="s">
        <v>28</v>
      </c>
      <c r="Q91">
        <v>1</v>
      </c>
      <c r="U91" t="s">
        <v>28</v>
      </c>
      <c r="W91" t="s">
        <v>400</v>
      </c>
    </row>
    <row r="92" spans="1:23" x14ac:dyDescent="0.2">
      <c r="A92" t="s">
        <v>401</v>
      </c>
      <c r="B92" t="s">
        <v>402</v>
      </c>
      <c r="C92" t="s">
        <v>403</v>
      </c>
      <c r="D92" t="s">
        <v>404</v>
      </c>
      <c r="E92" t="s">
        <v>405</v>
      </c>
      <c r="F92" s="1">
        <v>80045</v>
      </c>
      <c r="G92">
        <v>6840280</v>
      </c>
      <c r="H92" t="s">
        <v>406</v>
      </c>
      <c r="I92">
        <v>434</v>
      </c>
      <c r="J92">
        <v>3</v>
      </c>
      <c r="L92">
        <v>1</v>
      </c>
      <c r="N92">
        <v>1</v>
      </c>
      <c r="O92" t="s">
        <v>28</v>
      </c>
      <c r="R92">
        <v>1</v>
      </c>
      <c r="T92" t="s">
        <v>39</v>
      </c>
      <c r="U92" t="s">
        <v>28</v>
      </c>
      <c r="V92" t="s">
        <v>39</v>
      </c>
      <c r="W92" t="s">
        <v>407</v>
      </c>
    </row>
    <row r="93" spans="1:23" x14ac:dyDescent="0.2">
      <c r="A93" t="s">
        <v>401</v>
      </c>
      <c r="B93" t="s">
        <v>402</v>
      </c>
      <c r="C93" t="s">
        <v>403</v>
      </c>
      <c r="D93" t="s">
        <v>408</v>
      </c>
      <c r="E93" t="s">
        <v>405</v>
      </c>
      <c r="F93" s="1">
        <v>80045</v>
      </c>
      <c r="G93">
        <v>6840430</v>
      </c>
      <c r="H93" t="s">
        <v>409</v>
      </c>
      <c r="I93">
        <v>825</v>
      </c>
      <c r="J93">
        <v>19</v>
      </c>
      <c r="K93">
        <v>1</v>
      </c>
      <c r="M93">
        <v>1</v>
      </c>
      <c r="O93" t="s">
        <v>28</v>
      </c>
      <c r="P93">
        <v>1</v>
      </c>
      <c r="T93" t="s">
        <v>28</v>
      </c>
      <c r="U93" t="s">
        <v>28</v>
      </c>
      <c r="V93" t="s">
        <v>39</v>
      </c>
      <c r="W93" t="s">
        <v>410</v>
      </c>
    </row>
    <row r="94" spans="1:23" x14ac:dyDescent="0.2">
      <c r="A94" t="s">
        <v>401</v>
      </c>
      <c r="B94" t="s">
        <v>402</v>
      </c>
      <c r="C94" t="s">
        <v>403</v>
      </c>
      <c r="D94" t="s">
        <v>411</v>
      </c>
      <c r="E94" t="s">
        <v>412</v>
      </c>
      <c r="F94" s="1">
        <v>80229</v>
      </c>
      <c r="G94">
        <v>6840458</v>
      </c>
      <c r="H94" t="s">
        <v>413</v>
      </c>
      <c r="I94">
        <v>147</v>
      </c>
      <c r="K94">
        <v>1</v>
      </c>
      <c r="O94" t="s">
        <v>39</v>
      </c>
      <c r="Q94">
        <v>1</v>
      </c>
      <c r="U94" t="s">
        <v>28</v>
      </c>
      <c r="W94" t="s">
        <v>414</v>
      </c>
    </row>
    <row r="95" spans="1:23" x14ac:dyDescent="0.2">
      <c r="A95" t="s">
        <v>401</v>
      </c>
      <c r="B95" t="s">
        <v>402</v>
      </c>
      <c r="C95" t="s">
        <v>415</v>
      </c>
      <c r="D95" t="s">
        <v>416</v>
      </c>
      <c r="E95" t="s">
        <v>417</v>
      </c>
      <c r="F95" s="1">
        <v>80113</v>
      </c>
      <c r="G95">
        <v>6840530</v>
      </c>
      <c r="H95" t="s">
        <v>418</v>
      </c>
      <c r="I95">
        <v>389</v>
      </c>
      <c r="J95">
        <v>20</v>
      </c>
      <c r="K95">
        <v>1</v>
      </c>
      <c r="M95">
        <v>1</v>
      </c>
      <c r="N95">
        <v>1</v>
      </c>
      <c r="O95" t="s">
        <v>28</v>
      </c>
      <c r="P95">
        <v>1</v>
      </c>
      <c r="T95" t="s">
        <v>39</v>
      </c>
      <c r="U95" t="s">
        <v>28</v>
      </c>
      <c r="V95" t="s">
        <v>39</v>
      </c>
      <c r="W95" t="s">
        <v>419</v>
      </c>
    </row>
    <row r="96" spans="1:23" x14ac:dyDescent="0.2">
      <c r="A96" t="s">
        <v>401</v>
      </c>
      <c r="B96" t="s">
        <v>402</v>
      </c>
      <c r="C96" t="s">
        <v>415</v>
      </c>
      <c r="D96" t="s">
        <v>420</v>
      </c>
      <c r="E96" t="s">
        <v>405</v>
      </c>
      <c r="F96" s="1">
        <v>80012</v>
      </c>
      <c r="G96">
        <v>6840014</v>
      </c>
      <c r="H96" t="s">
        <v>421</v>
      </c>
      <c r="I96">
        <v>346</v>
      </c>
      <c r="K96">
        <v>1</v>
      </c>
      <c r="O96" t="s">
        <v>28</v>
      </c>
      <c r="Q96">
        <v>1</v>
      </c>
      <c r="U96" t="s">
        <v>28</v>
      </c>
      <c r="W96" t="s">
        <v>422</v>
      </c>
    </row>
    <row r="97" spans="1:23" x14ac:dyDescent="0.2">
      <c r="A97" t="s">
        <v>401</v>
      </c>
      <c r="B97" t="s">
        <v>402</v>
      </c>
      <c r="C97" t="s">
        <v>415</v>
      </c>
      <c r="D97" t="s">
        <v>423</v>
      </c>
      <c r="E97" t="s">
        <v>424</v>
      </c>
      <c r="F97" s="1">
        <v>80122</v>
      </c>
      <c r="G97">
        <v>6840805</v>
      </c>
      <c r="H97" t="s">
        <v>425</v>
      </c>
      <c r="I97">
        <v>231</v>
      </c>
      <c r="K97">
        <v>1</v>
      </c>
      <c r="O97" t="s">
        <v>28</v>
      </c>
      <c r="Q97">
        <v>1</v>
      </c>
      <c r="U97" t="s">
        <v>28</v>
      </c>
      <c r="W97" t="s">
        <v>426</v>
      </c>
    </row>
    <row r="98" spans="1:23" x14ac:dyDescent="0.2">
      <c r="A98" t="s">
        <v>401</v>
      </c>
      <c r="B98" t="s">
        <v>402</v>
      </c>
      <c r="C98" t="s">
        <v>427</v>
      </c>
      <c r="D98" t="s">
        <v>428</v>
      </c>
      <c r="E98" t="s">
        <v>429</v>
      </c>
      <c r="F98" s="1">
        <v>80026</v>
      </c>
      <c r="G98">
        <v>6840021</v>
      </c>
      <c r="H98" t="s">
        <v>430</v>
      </c>
      <c r="I98">
        <v>234</v>
      </c>
      <c r="K98">
        <v>1</v>
      </c>
      <c r="O98" t="s">
        <v>28</v>
      </c>
      <c r="Q98">
        <v>1</v>
      </c>
      <c r="U98" t="s">
        <v>28</v>
      </c>
      <c r="W98" t="s">
        <v>431</v>
      </c>
    </row>
    <row r="99" spans="1:23" x14ac:dyDescent="0.2">
      <c r="A99" t="s">
        <v>401</v>
      </c>
      <c r="B99" t="s">
        <v>402</v>
      </c>
      <c r="C99" t="s">
        <v>427</v>
      </c>
      <c r="D99" t="s">
        <v>432</v>
      </c>
      <c r="E99" t="s">
        <v>427</v>
      </c>
      <c r="F99" s="1">
        <v>80304</v>
      </c>
      <c r="G99">
        <v>6840237</v>
      </c>
      <c r="H99" t="s">
        <v>433</v>
      </c>
      <c r="I99">
        <v>157</v>
      </c>
      <c r="K99">
        <v>1</v>
      </c>
      <c r="O99" t="s">
        <v>39</v>
      </c>
      <c r="Q99">
        <v>1</v>
      </c>
      <c r="U99" t="s">
        <v>28</v>
      </c>
      <c r="W99" t="s">
        <v>434</v>
      </c>
    </row>
    <row r="100" spans="1:23" x14ac:dyDescent="0.2">
      <c r="A100" t="s">
        <v>401</v>
      </c>
      <c r="B100" t="s">
        <v>402</v>
      </c>
      <c r="C100" t="s">
        <v>435</v>
      </c>
      <c r="D100" t="s">
        <v>436</v>
      </c>
      <c r="E100" t="s">
        <v>435</v>
      </c>
      <c r="F100" s="1">
        <v>80204</v>
      </c>
      <c r="G100">
        <v>6840290</v>
      </c>
      <c r="H100" t="s">
        <v>437</v>
      </c>
      <c r="I100">
        <v>525</v>
      </c>
      <c r="K100">
        <v>1</v>
      </c>
      <c r="L100">
        <v>1</v>
      </c>
      <c r="O100" t="s">
        <v>28</v>
      </c>
      <c r="P100">
        <v>1</v>
      </c>
      <c r="S100">
        <v>1</v>
      </c>
      <c r="U100" t="s">
        <v>28</v>
      </c>
      <c r="W100" t="s">
        <v>438</v>
      </c>
    </row>
    <row r="101" spans="1:23" x14ac:dyDescent="0.2">
      <c r="A101" t="s">
        <v>401</v>
      </c>
      <c r="B101" t="s">
        <v>402</v>
      </c>
      <c r="C101" t="s">
        <v>439</v>
      </c>
      <c r="D101" t="s">
        <v>440</v>
      </c>
      <c r="E101" t="s">
        <v>441</v>
      </c>
      <c r="F101" s="1">
        <v>80124</v>
      </c>
      <c r="G101">
        <v>6840023</v>
      </c>
      <c r="H101" t="s">
        <v>442</v>
      </c>
      <c r="I101">
        <v>284</v>
      </c>
      <c r="K101">
        <v>1</v>
      </c>
      <c r="O101" t="s">
        <v>28</v>
      </c>
      <c r="Q101">
        <v>1</v>
      </c>
      <c r="U101" t="s">
        <v>28</v>
      </c>
      <c r="W101" t="s">
        <v>443</v>
      </c>
    </row>
    <row r="102" spans="1:23" x14ac:dyDescent="0.2">
      <c r="A102" t="s">
        <v>401</v>
      </c>
      <c r="B102" t="s">
        <v>402</v>
      </c>
      <c r="C102" t="s">
        <v>439</v>
      </c>
      <c r="D102" t="s">
        <v>444</v>
      </c>
      <c r="E102" t="s">
        <v>445</v>
      </c>
      <c r="F102" s="1">
        <v>80138</v>
      </c>
      <c r="G102">
        <v>6840022</v>
      </c>
      <c r="H102" t="s">
        <v>446</v>
      </c>
      <c r="I102">
        <v>163</v>
      </c>
      <c r="K102">
        <v>1</v>
      </c>
      <c r="O102" t="s">
        <v>28</v>
      </c>
      <c r="Q102">
        <v>1</v>
      </c>
      <c r="U102" t="s">
        <v>28</v>
      </c>
      <c r="W102" t="s">
        <v>447</v>
      </c>
    </row>
    <row r="103" spans="1:23" x14ac:dyDescent="0.2">
      <c r="A103" t="s">
        <v>401</v>
      </c>
      <c r="B103" t="s">
        <v>402</v>
      </c>
      <c r="C103" t="s">
        <v>448</v>
      </c>
      <c r="D103" t="s">
        <v>449</v>
      </c>
      <c r="E103" t="s">
        <v>450</v>
      </c>
      <c r="F103" s="1">
        <v>80907</v>
      </c>
      <c r="G103">
        <v>6840145</v>
      </c>
      <c r="H103" t="s">
        <v>451</v>
      </c>
      <c r="I103">
        <v>552</v>
      </c>
      <c r="K103">
        <v>1</v>
      </c>
      <c r="O103" t="s">
        <v>28</v>
      </c>
      <c r="P103">
        <v>1</v>
      </c>
      <c r="U103" t="s">
        <v>28</v>
      </c>
      <c r="W103" t="s">
        <v>452</v>
      </c>
    </row>
    <row r="104" spans="1:23" x14ac:dyDescent="0.2">
      <c r="A104" t="s">
        <v>401</v>
      </c>
      <c r="B104" t="s">
        <v>402</v>
      </c>
      <c r="C104" t="s">
        <v>448</v>
      </c>
      <c r="D104" t="s">
        <v>453</v>
      </c>
      <c r="E104" t="s">
        <v>450</v>
      </c>
      <c r="F104" s="1">
        <v>80909</v>
      </c>
      <c r="G104">
        <v>6840190</v>
      </c>
      <c r="H104" t="s">
        <v>454</v>
      </c>
      <c r="I104">
        <v>512</v>
      </c>
      <c r="K104">
        <v>1</v>
      </c>
      <c r="O104" t="s">
        <v>28</v>
      </c>
      <c r="P104">
        <v>1</v>
      </c>
      <c r="U104" t="s">
        <v>28</v>
      </c>
      <c r="W104" t="s">
        <v>455</v>
      </c>
    </row>
    <row r="105" spans="1:23" x14ac:dyDescent="0.2">
      <c r="A105" t="s">
        <v>401</v>
      </c>
      <c r="B105" t="s">
        <v>402</v>
      </c>
      <c r="C105" t="s">
        <v>448</v>
      </c>
      <c r="D105" t="s">
        <v>456</v>
      </c>
      <c r="E105" t="s">
        <v>450</v>
      </c>
      <c r="F105" s="1">
        <v>80920</v>
      </c>
      <c r="G105">
        <v>6840104</v>
      </c>
      <c r="H105" t="s">
        <v>457</v>
      </c>
      <c r="I105">
        <v>115</v>
      </c>
      <c r="L105">
        <v>1</v>
      </c>
      <c r="O105" t="s">
        <v>28</v>
      </c>
      <c r="S105">
        <v>1</v>
      </c>
      <c r="U105" t="s">
        <v>28</v>
      </c>
      <c r="W105" t="s">
        <v>458</v>
      </c>
    </row>
    <row r="106" spans="1:23" x14ac:dyDescent="0.2">
      <c r="A106" t="s">
        <v>401</v>
      </c>
      <c r="B106" t="s">
        <v>402</v>
      </c>
      <c r="C106" t="s">
        <v>42</v>
      </c>
      <c r="D106" t="s">
        <v>459</v>
      </c>
      <c r="E106" t="s">
        <v>460</v>
      </c>
      <c r="F106" s="1">
        <v>80228</v>
      </c>
      <c r="G106">
        <v>6840385</v>
      </c>
      <c r="H106" t="s">
        <v>461</v>
      </c>
      <c r="I106">
        <v>237</v>
      </c>
      <c r="K106">
        <v>1</v>
      </c>
      <c r="O106" t="s">
        <v>28</v>
      </c>
      <c r="P106">
        <v>1</v>
      </c>
      <c r="U106" t="s">
        <v>28</v>
      </c>
      <c r="W106" t="s">
        <v>462</v>
      </c>
    </row>
    <row r="107" spans="1:23" x14ac:dyDescent="0.2">
      <c r="A107" t="s">
        <v>401</v>
      </c>
      <c r="B107" t="s">
        <v>402</v>
      </c>
      <c r="C107" t="s">
        <v>42</v>
      </c>
      <c r="D107" t="s">
        <v>463</v>
      </c>
      <c r="E107" t="s">
        <v>464</v>
      </c>
      <c r="F107" s="1">
        <v>80033</v>
      </c>
      <c r="G107">
        <v>6840012</v>
      </c>
      <c r="H107" t="s">
        <v>465</v>
      </c>
      <c r="I107">
        <v>336</v>
      </c>
      <c r="K107">
        <v>1</v>
      </c>
      <c r="O107" t="s">
        <v>28</v>
      </c>
      <c r="Q107">
        <v>1</v>
      </c>
      <c r="U107" t="s">
        <v>28</v>
      </c>
      <c r="W107" t="s">
        <v>466</v>
      </c>
    </row>
    <row r="108" spans="1:23" x14ac:dyDescent="0.2">
      <c r="A108" t="s">
        <v>401</v>
      </c>
      <c r="B108" t="s">
        <v>402</v>
      </c>
      <c r="C108" t="s">
        <v>467</v>
      </c>
      <c r="D108" t="s">
        <v>468</v>
      </c>
      <c r="E108" t="s">
        <v>469</v>
      </c>
      <c r="F108" s="1">
        <v>80538</v>
      </c>
      <c r="G108">
        <v>6840033</v>
      </c>
      <c r="H108" t="s">
        <v>470</v>
      </c>
      <c r="I108">
        <v>166</v>
      </c>
      <c r="K108">
        <v>1</v>
      </c>
      <c r="O108" t="s">
        <v>28</v>
      </c>
      <c r="Q108">
        <v>1</v>
      </c>
      <c r="U108" t="s">
        <v>28</v>
      </c>
      <c r="W108" t="s">
        <v>471</v>
      </c>
    </row>
    <row r="109" spans="1:23" x14ac:dyDescent="0.2">
      <c r="A109" t="s">
        <v>401</v>
      </c>
      <c r="B109" t="s">
        <v>402</v>
      </c>
      <c r="C109" t="s">
        <v>84</v>
      </c>
      <c r="D109" t="s">
        <v>472</v>
      </c>
      <c r="E109" t="s">
        <v>473</v>
      </c>
      <c r="F109" s="1">
        <v>81501</v>
      </c>
      <c r="G109">
        <v>6840625</v>
      </c>
      <c r="H109" t="s">
        <v>474</v>
      </c>
      <c r="I109">
        <v>310</v>
      </c>
      <c r="K109">
        <v>1</v>
      </c>
      <c r="O109" t="s">
        <v>28</v>
      </c>
      <c r="Q109">
        <v>1</v>
      </c>
      <c r="U109" t="s">
        <v>28</v>
      </c>
      <c r="W109" t="s">
        <v>475</v>
      </c>
    </row>
    <row r="110" spans="1:23" x14ac:dyDescent="0.2">
      <c r="A110" t="s">
        <v>401</v>
      </c>
      <c r="B110" t="s">
        <v>402</v>
      </c>
      <c r="C110" t="s">
        <v>476</v>
      </c>
      <c r="D110" t="s">
        <v>477</v>
      </c>
      <c r="E110" t="s">
        <v>478</v>
      </c>
      <c r="F110" s="1">
        <v>80631</v>
      </c>
      <c r="G110">
        <v>6840650</v>
      </c>
      <c r="H110" t="s">
        <v>479</v>
      </c>
      <c r="I110">
        <v>369</v>
      </c>
      <c r="J110">
        <v>10</v>
      </c>
      <c r="K110">
        <v>1</v>
      </c>
      <c r="M110">
        <v>1</v>
      </c>
      <c r="O110" t="s">
        <v>28</v>
      </c>
      <c r="Q110">
        <v>1</v>
      </c>
      <c r="T110" t="s">
        <v>28</v>
      </c>
      <c r="U110" t="s">
        <v>28</v>
      </c>
      <c r="V110" t="s">
        <v>39</v>
      </c>
      <c r="W110" t="s">
        <v>480</v>
      </c>
    </row>
    <row r="111" spans="1:23" x14ac:dyDescent="0.2">
      <c r="A111" t="s">
        <v>481</v>
      </c>
      <c r="B111" t="s">
        <v>482</v>
      </c>
      <c r="C111" t="s">
        <v>376</v>
      </c>
      <c r="D111" t="s">
        <v>483</v>
      </c>
      <c r="E111" t="s">
        <v>484</v>
      </c>
      <c r="F111" s="2" t="s">
        <v>485</v>
      </c>
      <c r="G111">
        <v>6160002</v>
      </c>
      <c r="H111" t="s">
        <v>486</v>
      </c>
      <c r="I111">
        <v>501</v>
      </c>
      <c r="J111">
        <v>9</v>
      </c>
      <c r="K111">
        <v>1</v>
      </c>
      <c r="M111">
        <v>1</v>
      </c>
      <c r="O111" t="s">
        <v>28</v>
      </c>
      <c r="Q111">
        <v>1</v>
      </c>
      <c r="T111" t="s">
        <v>28</v>
      </c>
      <c r="U111" t="s">
        <v>28</v>
      </c>
      <c r="V111" t="s">
        <v>28</v>
      </c>
      <c r="W111" t="s">
        <v>487</v>
      </c>
    </row>
    <row r="112" spans="1:23" x14ac:dyDescent="0.2">
      <c r="A112" t="s">
        <v>481</v>
      </c>
      <c r="B112" t="s">
        <v>482</v>
      </c>
      <c r="C112" t="s">
        <v>376</v>
      </c>
      <c r="D112" t="s">
        <v>488</v>
      </c>
      <c r="E112" t="s">
        <v>489</v>
      </c>
      <c r="F112" s="2" t="s">
        <v>490</v>
      </c>
      <c r="G112">
        <v>6160100</v>
      </c>
      <c r="H112" t="s">
        <v>491</v>
      </c>
      <c r="I112">
        <v>456</v>
      </c>
      <c r="K112">
        <v>1</v>
      </c>
      <c r="O112" t="s">
        <v>28</v>
      </c>
      <c r="Q112">
        <v>1</v>
      </c>
      <c r="U112" t="s">
        <v>28</v>
      </c>
      <c r="W112" t="s">
        <v>492</v>
      </c>
    </row>
    <row r="113" spans="1:23" x14ac:dyDescent="0.2">
      <c r="A113" t="s">
        <v>481</v>
      </c>
      <c r="B113" t="s">
        <v>482</v>
      </c>
      <c r="C113" t="s">
        <v>376</v>
      </c>
      <c r="D113" t="s">
        <v>493</v>
      </c>
      <c r="E113" t="s">
        <v>494</v>
      </c>
      <c r="F113" s="2" t="s">
        <v>495</v>
      </c>
      <c r="G113">
        <v>6160530</v>
      </c>
      <c r="H113" t="s">
        <v>496</v>
      </c>
      <c r="I113">
        <v>366</v>
      </c>
      <c r="K113">
        <v>1</v>
      </c>
      <c r="O113" t="s">
        <v>28</v>
      </c>
      <c r="Q113">
        <v>1</v>
      </c>
      <c r="U113" t="s">
        <v>28</v>
      </c>
      <c r="W113" t="s">
        <v>497</v>
      </c>
    </row>
    <row r="114" spans="1:23" x14ac:dyDescent="0.2">
      <c r="A114" t="s">
        <v>481</v>
      </c>
      <c r="B114" t="s">
        <v>482</v>
      </c>
      <c r="C114" t="s">
        <v>376</v>
      </c>
      <c r="D114" t="s">
        <v>498</v>
      </c>
      <c r="E114" t="s">
        <v>484</v>
      </c>
      <c r="F114" s="2" t="s">
        <v>499</v>
      </c>
      <c r="G114">
        <v>6160010</v>
      </c>
      <c r="H114" t="s">
        <v>500</v>
      </c>
      <c r="I114">
        <v>473</v>
      </c>
      <c r="K114">
        <v>1</v>
      </c>
      <c r="O114" t="s">
        <v>28</v>
      </c>
      <c r="Q114">
        <v>1</v>
      </c>
      <c r="U114" t="s">
        <v>28</v>
      </c>
      <c r="W114" t="s">
        <v>501</v>
      </c>
    </row>
    <row r="115" spans="1:23" x14ac:dyDescent="0.2">
      <c r="A115" t="s">
        <v>481</v>
      </c>
      <c r="B115" t="s">
        <v>482</v>
      </c>
      <c r="C115" t="s">
        <v>376</v>
      </c>
      <c r="D115" t="s">
        <v>502</v>
      </c>
      <c r="E115" t="s">
        <v>503</v>
      </c>
      <c r="F115" s="2" t="s">
        <v>504</v>
      </c>
      <c r="G115">
        <v>6160009</v>
      </c>
      <c r="H115" t="s">
        <v>505</v>
      </c>
      <c r="I115">
        <v>305</v>
      </c>
      <c r="K115">
        <v>1</v>
      </c>
      <c r="O115" t="s">
        <v>28</v>
      </c>
      <c r="Q115">
        <v>1</v>
      </c>
      <c r="U115" t="s">
        <v>28</v>
      </c>
      <c r="W115" t="s">
        <v>506</v>
      </c>
    </row>
    <row r="116" spans="1:23" x14ac:dyDescent="0.2">
      <c r="A116" t="s">
        <v>481</v>
      </c>
      <c r="B116" t="s">
        <v>482</v>
      </c>
      <c r="C116" t="s">
        <v>507</v>
      </c>
      <c r="D116" t="s">
        <v>508</v>
      </c>
      <c r="E116" t="s">
        <v>507</v>
      </c>
      <c r="F116" s="2" t="s">
        <v>509</v>
      </c>
      <c r="G116">
        <v>6160450</v>
      </c>
      <c r="H116" t="s">
        <v>510</v>
      </c>
      <c r="I116">
        <v>185</v>
      </c>
      <c r="L116">
        <v>1</v>
      </c>
      <c r="O116" t="s">
        <v>28</v>
      </c>
      <c r="R116">
        <v>1</v>
      </c>
      <c r="U116" t="s">
        <v>28</v>
      </c>
      <c r="W116" t="s">
        <v>511</v>
      </c>
    </row>
    <row r="117" spans="1:23" x14ac:dyDescent="0.2">
      <c r="A117" t="s">
        <v>481</v>
      </c>
      <c r="B117" t="s">
        <v>482</v>
      </c>
      <c r="C117" t="s">
        <v>507</v>
      </c>
      <c r="D117" t="s">
        <v>512</v>
      </c>
      <c r="E117" t="s">
        <v>507</v>
      </c>
      <c r="F117" s="2" t="s">
        <v>513</v>
      </c>
      <c r="G117">
        <v>6160003</v>
      </c>
      <c r="H117" t="s">
        <v>514</v>
      </c>
      <c r="I117">
        <v>867</v>
      </c>
      <c r="K117">
        <v>1</v>
      </c>
      <c r="O117" t="s">
        <v>28</v>
      </c>
      <c r="P117">
        <v>1</v>
      </c>
      <c r="U117" t="s">
        <v>28</v>
      </c>
      <c r="W117" t="s">
        <v>511</v>
      </c>
    </row>
    <row r="118" spans="1:23" x14ac:dyDescent="0.2">
      <c r="A118" t="s">
        <v>481</v>
      </c>
      <c r="B118" t="s">
        <v>482</v>
      </c>
      <c r="C118" t="s">
        <v>507</v>
      </c>
      <c r="D118" t="s">
        <v>515</v>
      </c>
      <c r="E118" t="s">
        <v>507</v>
      </c>
      <c r="F118" s="2" t="s">
        <v>516</v>
      </c>
      <c r="G118">
        <v>6160004</v>
      </c>
      <c r="H118" t="s">
        <v>517</v>
      </c>
      <c r="I118">
        <v>617</v>
      </c>
      <c r="K118">
        <v>1</v>
      </c>
      <c r="O118" t="s">
        <v>28</v>
      </c>
      <c r="P118">
        <v>1</v>
      </c>
      <c r="U118" t="s">
        <v>28</v>
      </c>
      <c r="W118" t="s">
        <v>518</v>
      </c>
    </row>
    <row r="119" spans="1:23" x14ac:dyDescent="0.2">
      <c r="A119" t="s">
        <v>481</v>
      </c>
      <c r="B119" t="s">
        <v>482</v>
      </c>
      <c r="C119" t="s">
        <v>519</v>
      </c>
      <c r="D119" t="s">
        <v>520</v>
      </c>
      <c r="E119" t="s">
        <v>521</v>
      </c>
      <c r="F119" s="2" t="s">
        <v>522</v>
      </c>
      <c r="G119">
        <v>6160740</v>
      </c>
      <c r="H119" t="s">
        <v>523</v>
      </c>
      <c r="I119">
        <v>379</v>
      </c>
      <c r="K119">
        <v>1</v>
      </c>
      <c r="O119" t="s">
        <v>28</v>
      </c>
      <c r="Q119">
        <v>1</v>
      </c>
      <c r="U119" t="s">
        <v>28</v>
      </c>
      <c r="W119" t="s">
        <v>524</v>
      </c>
    </row>
    <row r="120" spans="1:23" x14ac:dyDescent="0.2">
      <c r="A120" t="s">
        <v>481</v>
      </c>
      <c r="B120" t="s">
        <v>482</v>
      </c>
      <c r="C120" t="s">
        <v>519</v>
      </c>
      <c r="D120" t="s">
        <v>525</v>
      </c>
      <c r="E120" t="s">
        <v>521</v>
      </c>
      <c r="F120" s="2" t="s">
        <v>526</v>
      </c>
      <c r="G120">
        <v>6160750</v>
      </c>
      <c r="H120" t="s">
        <v>527</v>
      </c>
      <c r="I120">
        <v>357</v>
      </c>
      <c r="K120">
        <v>1</v>
      </c>
      <c r="O120" t="s">
        <v>28</v>
      </c>
      <c r="Q120">
        <v>1</v>
      </c>
      <c r="U120" t="s">
        <v>28</v>
      </c>
      <c r="W120" t="s">
        <v>528</v>
      </c>
    </row>
    <row r="121" spans="1:23" x14ac:dyDescent="0.2">
      <c r="A121" t="s">
        <v>481</v>
      </c>
      <c r="B121" t="s">
        <v>482</v>
      </c>
      <c r="C121" t="s">
        <v>519</v>
      </c>
      <c r="D121" t="s">
        <v>529</v>
      </c>
      <c r="E121" t="s">
        <v>519</v>
      </c>
      <c r="F121" s="2" t="s">
        <v>530</v>
      </c>
      <c r="G121">
        <v>6160400</v>
      </c>
      <c r="H121" t="s">
        <v>531</v>
      </c>
      <c r="I121">
        <v>1573</v>
      </c>
      <c r="K121">
        <v>1</v>
      </c>
      <c r="L121">
        <v>1</v>
      </c>
      <c r="O121" t="s">
        <v>28</v>
      </c>
      <c r="P121">
        <v>1</v>
      </c>
      <c r="R121">
        <v>1</v>
      </c>
      <c r="U121" t="s">
        <v>28</v>
      </c>
      <c r="W121" t="s">
        <v>532</v>
      </c>
    </row>
    <row r="122" spans="1:23" x14ac:dyDescent="0.2">
      <c r="A122" t="s">
        <v>481</v>
      </c>
      <c r="B122" t="s">
        <v>482</v>
      </c>
      <c r="C122" t="s">
        <v>519</v>
      </c>
      <c r="D122" t="s">
        <v>533</v>
      </c>
      <c r="E122" t="s">
        <v>519</v>
      </c>
      <c r="F122" s="2" t="s">
        <v>534</v>
      </c>
      <c r="G122">
        <v>6160410</v>
      </c>
      <c r="H122" t="s">
        <v>535</v>
      </c>
      <c r="I122">
        <v>573</v>
      </c>
      <c r="K122">
        <v>1</v>
      </c>
      <c r="O122" t="s">
        <v>39</v>
      </c>
      <c r="Q122">
        <v>1</v>
      </c>
      <c r="U122" t="s">
        <v>28</v>
      </c>
      <c r="W122" t="s">
        <v>536</v>
      </c>
    </row>
    <row r="123" spans="1:23" x14ac:dyDescent="0.2">
      <c r="A123" t="s">
        <v>537</v>
      </c>
      <c r="B123" t="s">
        <v>538</v>
      </c>
      <c r="C123" t="s">
        <v>539</v>
      </c>
      <c r="D123" t="s">
        <v>540</v>
      </c>
      <c r="E123" t="s">
        <v>541</v>
      </c>
      <c r="F123" s="1">
        <v>19713</v>
      </c>
      <c r="G123">
        <v>6310120</v>
      </c>
      <c r="H123" t="s">
        <v>542</v>
      </c>
      <c r="I123">
        <v>1140</v>
      </c>
      <c r="K123">
        <v>1</v>
      </c>
      <c r="O123" t="s">
        <v>28</v>
      </c>
      <c r="P123">
        <v>1</v>
      </c>
      <c r="U123" t="s">
        <v>28</v>
      </c>
      <c r="W123" t="s">
        <v>543</v>
      </c>
    </row>
    <row r="124" spans="1:23" x14ac:dyDescent="0.2">
      <c r="A124" t="s">
        <v>537</v>
      </c>
      <c r="B124" t="s">
        <v>538</v>
      </c>
      <c r="C124" t="s">
        <v>539</v>
      </c>
      <c r="D124" t="s">
        <v>544</v>
      </c>
      <c r="E124" t="s">
        <v>545</v>
      </c>
      <c r="F124" s="1">
        <v>19803</v>
      </c>
      <c r="G124">
        <v>6310110</v>
      </c>
      <c r="H124" t="s">
        <v>546</v>
      </c>
      <c r="I124">
        <v>137</v>
      </c>
      <c r="L124">
        <v>1</v>
      </c>
      <c r="O124" t="s">
        <v>28</v>
      </c>
      <c r="R124">
        <v>1</v>
      </c>
      <c r="U124" t="s">
        <v>28</v>
      </c>
      <c r="W124" t="s">
        <v>547</v>
      </c>
    </row>
    <row r="125" spans="1:23" x14ac:dyDescent="0.2">
      <c r="A125" t="s">
        <v>548</v>
      </c>
      <c r="B125" t="s">
        <v>549</v>
      </c>
      <c r="C125" t="s">
        <v>548</v>
      </c>
      <c r="D125" t="s">
        <v>550</v>
      </c>
      <c r="E125" t="s">
        <v>141</v>
      </c>
      <c r="F125" s="1">
        <v>20010</v>
      </c>
      <c r="G125">
        <v>6330120</v>
      </c>
      <c r="H125" t="s">
        <v>551</v>
      </c>
      <c r="I125">
        <v>926</v>
      </c>
      <c r="J125">
        <v>10</v>
      </c>
      <c r="K125">
        <v>1</v>
      </c>
      <c r="M125">
        <v>1</v>
      </c>
      <c r="O125" t="s">
        <v>28</v>
      </c>
      <c r="P125">
        <v>1</v>
      </c>
      <c r="T125" t="s">
        <v>28</v>
      </c>
      <c r="U125" t="s">
        <v>28</v>
      </c>
      <c r="V125" t="s">
        <v>28</v>
      </c>
      <c r="W125" t="s">
        <v>552</v>
      </c>
    </row>
    <row r="126" spans="1:23" x14ac:dyDescent="0.2">
      <c r="A126" t="s">
        <v>548</v>
      </c>
      <c r="B126" t="s">
        <v>549</v>
      </c>
      <c r="C126" t="s">
        <v>548</v>
      </c>
      <c r="D126" t="s">
        <v>553</v>
      </c>
      <c r="E126" t="s">
        <v>141</v>
      </c>
      <c r="F126" s="1">
        <v>20037</v>
      </c>
      <c r="G126">
        <v>6330140</v>
      </c>
      <c r="H126" t="s">
        <v>554</v>
      </c>
      <c r="I126">
        <v>371</v>
      </c>
      <c r="K126">
        <v>1</v>
      </c>
      <c r="O126" t="s">
        <v>28</v>
      </c>
      <c r="P126">
        <v>1</v>
      </c>
      <c r="U126" t="s">
        <v>28</v>
      </c>
      <c r="W126" t="s">
        <v>555</v>
      </c>
    </row>
    <row r="127" spans="1:23" x14ac:dyDescent="0.2">
      <c r="A127" t="s">
        <v>548</v>
      </c>
      <c r="B127" t="s">
        <v>549</v>
      </c>
      <c r="C127" t="s">
        <v>548</v>
      </c>
      <c r="D127" t="s">
        <v>556</v>
      </c>
      <c r="E127" t="s">
        <v>141</v>
      </c>
      <c r="F127" s="1">
        <v>20060</v>
      </c>
      <c r="G127">
        <v>6330100</v>
      </c>
      <c r="H127" t="s">
        <v>557</v>
      </c>
      <c r="I127">
        <v>300</v>
      </c>
      <c r="K127">
        <v>1</v>
      </c>
      <c r="O127" t="s">
        <v>28</v>
      </c>
      <c r="P127">
        <v>1</v>
      </c>
      <c r="U127" t="s">
        <v>28</v>
      </c>
      <c r="W127" t="s">
        <v>558</v>
      </c>
    </row>
    <row r="128" spans="1:23" x14ac:dyDescent="0.2">
      <c r="A128" t="s">
        <v>548</v>
      </c>
      <c r="B128" t="s">
        <v>549</v>
      </c>
      <c r="C128" t="s">
        <v>548</v>
      </c>
      <c r="D128" t="s">
        <v>559</v>
      </c>
      <c r="E128" t="s">
        <v>141</v>
      </c>
      <c r="F128" s="1">
        <v>20010</v>
      </c>
      <c r="G128">
        <v>6330030</v>
      </c>
      <c r="H128" t="s">
        <v>560</v>
      </c>
      <c r="I128">
        <v>323</v>
      </c>
      <c r="J128">
        <v>31</v>
      </c>
      <c r="L128">
        <v>1</v>
      </c>
      <c r="N128">
        <v>1</v>
      </c>
      <c r="O128" t="s">
        <v>28</v>
      </c>
      <c r="R128">
        <v>1</v>
      </c>
      <c r="T128" t="s">
        <v>39</v>
      </c>
      <c r="U128" t="s">
        <v>28</v>
      </c>
      <c r="V128" t="s">
        <v>28</v>
      </c>
      <c r="W128" t="s">
        <v>561</v>
      </c>
    </row>
    <row r="129" spans="1:23" x14ac:dyDescent="0.2">
      <c r="A129" t="s">
        <v>562</v>
      </c>
      <c r="B129" t="s">
        <v>563</v>
      </c>
      <c r="C129" t="s">
        <v>564</v>
      </c>
      <c r="D129" t="s">
        <v>565</v>
      </c>
      <c r="E129" t="s">
        <v>566</v>
      </c>
      <c r="F129" s="1">
        <v>32610</v>
      </c>
      <c r="G129">
        <v>6390283</v>
      </c>
      <c r="H129" t="s">
        <v>567</v>
      </c>
      <c r="I129">
        <v>1162</v>
      </c>
      <c r="J129">
        <v>27</v>
      </c>
      <c r="K129">
        <v>1</v>
      </c>
      <c r="M129">
        <v>1</v>
      </c>
      <c r="O129" t="s">
        <v>28</v>
      </c>
      <c r="P129">
        <v>1</v>
      </c>
      <c r="T129" t="s">
        <v>28</v>
      </c>
      <c r="U129" t="s">
        <v>28</v>
      </c>
      <c r="V129" t="s">
        <v>28</v>
      </c>
      <c r="W129" t="s">
        <v>568</v>
      </c>
    </row>
    <row r="130" spans="1:23" x14ac:dyDescent="0.2">
      <c r="A130" t="s">
        <v>562</v>
      </c>
      <c r="B130" t="s">
        <v>563</v>
      </c>
      <c r="C130" t="s">
        <v>569</v>
      </c>
      <c r="D130" t="s">
        <v>570</v>
      </c>
      <c r="E130" t="s">
        <v>571</v>
      </c>
      <c r="F130" s="1">
        <v>32401</v>
      </c>
      <c r="G130">
        <v>6390775</v>
      </c>
      <c r="H130" t="s">
        <v>572</v>
      </c>
      <c r="I130">
        <v>202</v>
      </c>
      <c r="K130">
        <v>1</v>
      </c>
      <c r="O130" t="s">
        <v>39</v>
      </c>
      <c r="Q130">
        <v>1</v>
      </c>
      <c r="U130" t="s">
        <v>28</v>
      </c>
      <c r="W130" t="s">
        <v>573</v>
      </c>
    </row>
    <row r="131" spans="1:23" x14ac:dyDescent="0.2">
      <c r="A131" t="s">
        <v>562</v>
      </c>
      <c r="B131" t="s">
        <v>563</v>
      </c>
      <c r="C131" t="s">
        <v>574</v>
      </c>
      <c r="D131" t="s">
        <v>575</v>
      </c>
      <c r="E131" t="s">
        <v>576</v>
      </c>
      <c r="F131" s="1">
        <v>32901</v>
      </c>
      <c r="G131">
        <v>6390530</v>
      </c>
      <c r="H131" t="s">
        <v>577</v>
      </c>
      <c r="I131">
        <v>514</v>
      </c>
      <c r="K131">
        <v>1</v>
      </c>
      <c r="O131" t="s">
        <v>39</v>
      </c>
      <c r="Q131">
        <v>1</v>
      </c>
      <c r="U131" t="s">
        <v>28</v>
      </c>
      <c r="W131" t="s">
        <v>578</v>
      </c>
    </row>
    <row r="132" spans="1:23" x14ac:dyDescent="0.2">
      <c r="A132" t="s">
        <v>562</v>
      </c>
      <c r="B132" t="s">
        <v>563</v>
      </c>
      <c r="C132" t="s">
        <v>579</v>
      </c>
      <c r="D132" t="s">
        <v>580</v>
      </c>
      <c r="E132" t="s">
        <v>581</v>
      </c>
      <c r="F132" s="1">
        <v>33021</v>
      </c>
      <c r="G132">
        <v>6390295</v>
      </c>
      <c r="H132" t="s">
        <v>582</v>
      </c>
      <c r="I132">
        <v>797</v>
      </c>
      <c r="K132">
        <v>1</v>
      </c>
      <c r="L132">
        <v>1</v>
      </c>
      <c r="O132" t="s">
        <v>28</v>
      </c>
      <c r="P132">
        <v>1</v>
      </c>
      <c r="S132">
        <v>1</v>
      </c>
      <c r="U132" t="s">
        <v>28</v>
      </c>
      <c r="W132" t="s">
        <v>583</v>
      </c>
    </row>
    <row r="133" spans="1:23" x14ac:dyDescent="0.2">
      <c r="A133" t="s">
        <v>562</v>
      </c>
      <c r="B133" t="s">
        <v>563</v>
      </c>
      <c r="C133" t="s">
        <v>579</v>
      </c>
      <c r="D133" t="s">
        <v>584</v>
      </c>
      <c r="E133" t="s">
        <v>585</v>
      </c>
      <c r="F133" s="1">
        <v>33316</v>
      </c>
      <c r="G133">
        <v>6390210</v>
      </c>
      <c r="H133" t="s">
        <v>586</v>
      </c>
      <c r="I133">
        <v>716</v>
      </c>
      <c r="K133">
        <v>1</v>
      </c>
      <c r="O133" t="s">
        <v>39</v>
      </c>
      <c r="P133">
        <v>1</v>
      </c>
      <c r="U133" t="s">
        <v>28</v>
      </c>
      <c r="W133" t="s">
        <v>587</v>
      </c>
    </row>
    <row r="134" spans="1:23" x14ac:dyDescent="0.2">
      <c r="A134" t="s">
        <v>562</v>
      </c>
      <c r="B134" t="s">
        <v>563</v>
      </c>
      <c r="C134" t="s">
        <v>579</v>
      </c>
      <c r="D134" t="s">
        <v>588</v>
      </c>
      <c r="E134" t="s">
        <v>589</v>
      </c>
      <c r="F134" s="1">
        <v>33064</v>
      </c>
      <c r="G134">
        <v>6390849</v>
      </c>
      <c r="H134" t="s">
        <v>590</v>
      </c>
      <c r="I134">
        <v>331</v>
      </c>
      <c r="K134">
        <v>1</v>
      </c>
      <c r="O134" t="s">
        <v>39</v>
      </c>
      <c r="Q134">
        <v>1</v>
      </c>
      <c r="U134" t="s">
        <v>28</v>
      </c>
      <c r="W134" t="s">
        <v>591</v>
      </c>
    </row>
    <row r="135" spans="1:23" x14ac:dyDescent="0.2">
      <c r="A135" t="s">
        <v>562</v>
      </c>
      <c r="B135" t="s">
        <v>563</v>
      </c>
      <c r="C135" t="s">
        <v>592</v>
      </c>
      <c r="D135" t="s">
        <v>593</v>
      </c>
      <c r="E135" t="s">
        <v>594</v>
      </c>
      <c r="F135" s="1">
        <v>32073</v>
      </c>
      <c r="G135">
        <v>6390700</v>
      </c>
      <c r="H135" t="s">
        <v>595</v>
      </c>
      <c r="I135">
        <v>365</v>
      </c>
      <c r="K135">
        <v>1</v>
      </c>
      <c r="O135" t="s">
        <v>39</v>
      </c>
      <c r="Q135">
        <v>1</v>
      </c>
      <c r="U135" t="s">
        <v>28</v>
      </c>
      <c r="W135" t="s">
        <v>596</v>
      </c>
    </row>
    <row r="136" spans="1:23" x14ac:dyDescent="0.2">
      <c r="A136" t="s">
        <v>562</v>
      </c>
      <c r="B136" t="s">
        <v>563</v>
      </c>
      <c r="C136" t="s">
        <v>597</v>
      </c>
      <c r="D136" t="s">
        <v>598</v>
      </c>
      <c r="E136" t="s">
        <v>599</v>
      </c>
      <c r="F136" s="1">
        <v>32209</v>
      </c>
      <c r="G136">
        <v>6390082</v>
      </c>
      <c r="H136" t="s">
        <v>600</v>
      </c>
      <c r="I136">
        <v>695</v>
      </c>
      <c r="K136">
        <v>1</v>
      </c>
      <c r="O136" t="s">
        <v>28</v>
      </c>
      <c r="P136">
        <v>1</v>
      </c>
      <c r="U136" t="s">
        <v>28</v>
      </c>
      <c r="W136" t="s">
        <v>601</v>
      </c>
    </row>
    <row r="137" spans="1:23" x14ac:dyDescent="0.2">
      <c r="A137" t="s">
        <v>562</v>
      </c>
      <c r="B137" t="s">
        <v>563</v>
      </c>
      <c r="C137" t="s">
        <v>597</v>
      </c>
      <c r="D137" t="s">
        <v>602</v>
      </c>
      <c r="E137" t="s">
        <v>599</v>
      </c>
      <c r="F137" s="1">
        <v>32207</v>
      </c>
      <c r="G137">
        <v>6390134</v>
      </c>
      <c r="H137" t="s">
        <v>603</v>
      </c>
      <c r="I137">
        <v>216</v>
      </c>
      <c r="L137">
        <v>1</v>
      </c>
      <c r="O137" t="s">
        <v>39</v>
      </c>
      <c r="R137">
        <v>1</v>
      </c>
      <c r="U137" t="s">
        <v>28</v>
      </c>
      <c r="W137" t="s">
        <v>604</v>
      </c>
    </row>
    <row r="138" spans="1:23" x14ac:dyDescent="0.2">
      <c r="A138" t="s">
        <v>562</v>
      </c>
      <c r="B138" t="s">
        <v>563</v>
      </c>
      <c r="C138" t="s">
        <v>605</v>
      </c>
      <c r="D138" t="s">
        <v>606</v>
      </c>
      <c r="E138" t="s">
        <v>607</v>
      </c>
      <c r="F138" s="1">
        <v>32501</v>
      </c>
      <c r="G138">
        <v>6390792</v>
      </c>
      <c r="H138" t="s">
        <v>608</v>
      </c>
      <c r="I138">
        <v>264</v>
      </c>
      <c r="K138">
        <v>1</v>
      </c>
      <c r="O138" t="s">
        <v>39</v>
      </c>
      <c r="Q138">
        <v>1</v>
      </c>
      <c r="U138" t="s">
        <v>28</v>
      </c>
      <c r="W138" t="s">
        <v>609</v>
      </c>
    </row>
    <row r="139" spans="1:23" x14ac:dyDescent="0.2">
      <c r="A139" t="s">
        <v>562</v>
      </c>
      <c r="B139" t="s">
        <v>563</v>
      </c>
      <c r="C139" t="s">
        <v>605</v>
      </c>
      <c r="D139" t="s">
        <v>610</v>
      </c>
      <c r="E139" t="s">
        <v>607</v>
      </c>
      <c r="F139" s="1">
        <v>32504</v>
      </c>
      <c r="G139">
        <v>6390830</v>
      </c>
      <c r="H139" t="s">
        <v>611</v>
      </c>
      <c r="I139">
        <v>566</v>
      </c>
      <c r="K139">
        <v>1</v>
      </c>
      <c r="L139">
        <v>1</v>
      </c>
      <c r="O139" t="s">
        <v>39</v>
      </c>
      <c r="Q139">
        <v>1</v>
      </c>
      <c r="S139">
        <v>1</v>
      </c>
      <c r="U139" t="s">
        <v>28</v>
      </c>
      <c r="W139" t="s">
        <v>612</v>
      </c>
    </row>
    <row r="140" spans="1:23" x14ac:dyDescent="0.2">
      <c r="A140" t="s">
        <v>562</v>
      </c>
      <c r="B140" t="s">
        <v>563</v>
      </c>
      <c r="C140" t="s">
        <v>613</v>
      </c>
      <c r="D140" t="s">
        <v>614</v>
      </c>
      <c r="E140" t="s">
        <v>615</v>
      </c>
      <c r="F140" s="1">
        <v>33606</v>
      </c>
      <c r="G140">
        <v>6391060</v>
      </c>
      <c r="H140" t="s">
        <v>616</v>
      </c>
      <c r="I140">
        <v>1041</v>
      </c>
      <c r="J140">
        <v>18</v>
      </c>
      <c r="K140">
        <v>1</v>
      </c>
      <c r="L140">
        <v>1</v>
      </c>
      <c r="M140">
        <v>1</v>
      </c>
      <c r="N140">
        <v>1</v>
      </c>
      <c r="O140" t="s">
        <v>28</v>
      </c>
      <c r="P140">
        <v>1</v>
      </c>
      <c r="R140">
        <v>1</v>
      </c>
      <c r="T140" t="s">
        <v>28</v>
      </c>
      <c r="U140" t="s">
        <v>28</v>
      </c>
      <c r="V140" t="s">
        <v>28</v>
      </c>
      <c r="W140" t="s">
        <v>617</v>
      </c>
    </row>
    <row r="141" spans="1:23" x14ac:dyDescent="0.2">
      <c r="A141" t="s">
        <v>562</v>
      </c>
      <c r="B141" t="s">
        <v>563</v>
      </c>
      <c r="C141" t="s">
        <v>613</v>
      </c>
      <c r="D141" t="s">
        <v>618</v>
      </c>
      <c r="E141" t="s">
        <v>615</v>
      </c>
      <c r="F141" s="1">
        <v>33607</v>
      </c>
      <c r="G141">
        <v>6390053</v>
      </c>
      <c r="H141" t="s">
        <v>619</v>
      </c>
      <c r="I141">
        <v>774</v>
      </c>
      <c r="K141">
        <v>1</v>
      </c>
      <c r="L141">
        <v>1</v>
      </c>
      <c r="O141" t="s">
        <v>39</v>
      </c>
      <c r="Q141">
        <v>1</v>
      </c>
      <c r="S141">
        <v>1</v>
      </c>
      <c r="U141" t="s">
        <v>28</v>
      </c>
      <c r="W141" t="s">
        <v>620</v>
      </c>
    </row>
    <row r="142" spans="1:23" x14ac:dyDescent="0.2">
      <c r="A142" t="s">
        <v>562</v>
      </c>
      <c r="B142" t="s">
        <v>563</v>
      </c>
      <c r="C142" t="s">
        <v>621</v>
      </c>
      <c r="D142" t="s">
        <v>622</v>
      </c>
      <c r="E142" t="s">
        <v>623</v>
      </c>
      <c r="F142" s="1">
        <v>33901</v>
      </c>
      <c r="G142">
        <v>6390240</v>
      </c>
      <c r="H142" t="s">
        <v>624</v>
      </c>
      <c r="I142">
        <v>414</v>
      </c>
      <c r="K142">
        <v>1</v>
      </c>
      <c r="O142" t="s">
        <v>39</v>
      </c>
      <c r="Q142">
        <v>1</v>
      </c>
      <c r="U142" t="s">
        <v>28</v>
      </c>
      <c r="W142" t="s">
        <v>625</v>
      </c>
    </row>
    <row r="143" spans="1:23" x14ac:dyDescent="0.2">
      <c r="A143" t="s">
        <v>562</v>
      </c>
      <c r="B143" t="s">
        <v>563</v>
      </c>
      <c r="C143" t="s">
        <v>626</v>
      </c>
      <c r="D143" t="s">
        <v>627</v>
      </c>
      <c r="E143" t="s">
        <v>628</v>
      </c>
      <c r="F143" s="1">
        <v>32308</v>
      </c>
      <c r="G143">
        <v>6391030</v>
      </c>
      <c r="H143" t="s">
        <v>629</v>
      </c>
      <c r="I143">
        <v>772</v>
      </c>
      <c r="K143">
        <v>1</v>
      </c>
      <c r="O143" t="s">
        <v>39</v>
      </c>
      <c r="Q143">
        <v>1</v>
      </c>
      <c r="U143" t="s">
        <v>28</v>
      </c>
      <c r="W143" t="s">
        <v>630</v>
      </c>
    </row>
    <row r="144" spans="1:23" x14ac:dyDescent="0.2">
      <c r="A144" t="s">
        <v>562</v>
      </c>
      <c r="B144" t="s">
        <v>563</v>
      </c>
      <c r="C144" t="s">
        <v>631</v>
      </c>
      <c r="D144" t="s">
        <v>632</v>
      </c>
      <c r="E144" t="s">
        <v>633</v>
      </c>
      <c r="F144" s="1">
        <v>34209</v>
      </c>
      <c r="G144">
        <v>6390055</v>
      </c>
      <c r="H144" t="s">
        <v>634</v>
      </c>
      <c r="I144">
        <v>383</v>
      </c>
      <c r="J144">
        <v>12</v>
      </c>
      <c r="K144">
        <v>1</v>
      </c>
      <c r="M144">
        <v>1</v>
      </c>
      <c r="O144" t="s">
        <v>28</v>
      </c>
      <c r="Q144">
        <v>1</v>
      </c>
      <c r="T144" t="s">
        <v>39</v>
      </c>
      <c r="U144" t="s">
        <v>28</v>
      </c>
      <c r="V144" t="s">
        <v>28</v>
      </c>
      <c r="W144" t="s">
        <v>635</v>
      </c>
    </row>
    <row r="145" spans="1:23" x14ac:dyDescent="0.2">
      <c r="A145" t="s">
        <v>562</v>
      </c>
      <c r="B145" t="s">
        <v>563</v>
      </c>
      <c r="C145" t="s">
        <v>636</v>
      </c>
      <c r="D145" t="s">
        <v>637</v>
      </c>
      <c r="E145" t="s">
        <v>638</v>
      </c>
      <c r="F145" s="1">
        <v>34471</v>
      </c>
      <c r="G145">
        <v>6390680</v>
      </c>
      <c r="H145" t="s">
        <v>639</v>
      </c>
      <c r="I145">
        <v>288</v>
      </c>
      <c r="K145">
        <v>1</v>
      </c>
      <c r="O145" t="s">
        <v>28</v>
      </c>
      <c r="Q145">
        <v>1</v>
      </c>
      <c r="U145" t="s">
        <v>28</v>
      </c>
      <c r="W145" t="s">
        <v>640</v>
      </c>
    </row>
    <row r="146" spans="1:23" x14ac:dyDescent="0.2">
      <c r="A146" t="s">
        <v>562</v>
      </c>
      <c r="B146" t="s">
        <v>563</v>
      </c>
      <c r="C146" t="s">
        <v>641</v>
      </c>
      <c r="D146" t="s">
        <v>642</v>
      </c>
      <c r="E146" t="s">
        <v>643</v>
      </c>
      <c r="F146" s="1">
        <v>33175</v>
      </c>
      <c r="G146">
        <v>6390515</v>
      </c>
      <c r="H146" t="s">
        <v>644</v>
      </c>
      <c r="I146">
        <v>447</v>
      </c>
      <c r="J146">
        <v>18</v>
      </c>
      <c r="K146">
        <v>1</v>
      </c>
      <c r="M146">
        <v>1</v>
      </c>
      <c r="O146" t="s">
        <v>28</v>
      </c>
      <c r="P146">
        <v>1</v>
      </c>
      <c r="T146" t="s">
        <v>28</v>
      </c>
      <c r="U146" t="s">
        <v>28</v>
      </c>
      <c r="V146" t="s">
        <v>28</v>
      </c>
      <c r="W146" t="s">
        <v>645</v>
      </c>
    </row>
    <row r="147" spans="1:23" x14ac:dyDescent="0.2">
      <c r="A147" t="s">
        <v>562</v>
      </c>
      <c r="B147" t="s">
        <v>563</v>
      </c>
      <c r="C147" t="s">
        <v>641</v>
      </c>
      <c r="D147" t="s">
        <v>646</v>
      </c>
      <c r="E147" t="s">
        <v>643</v>
      </c>
      <c r="F147" s="1">
        <v>33136</v>
      </c>
      <c r="G147">
        <v>6390570</v>
      </c>
      <c r="H147" t="s">
        <v>647</v>
      </c>
      <c r="I147">
        <v>1550</v>
      </c>
      <c r="K147">
        <v>1</v>
      </c>
      <c r="M147">
        <v>1</v>
      </c>
      <c r="N147">
        <v>1</v>
      </c>
      <c r="O147" t="s">
        <v>28</v>
      </c>
      <c r="P147">
        <v>1</v>
      </c>
      <c r="T147" t="s">
        <v>28</v>
      </c>
      <c r="U147" t="s">
        <v>28</v>
      </c>
      <c r="V147" t="s">
        <v>28</v>
      </c>
      <c r="W147" t="s">
        <v>648</v>
      </c>
    </row>
    <row r="148" spans="1:23" x14ac:dyDescent="0.2">
      <c r="A148" t="s">
        <v>562</v>
      </c>
      <c r="B148" t="s">
        <v>563</v>
      </c>
      <c r="C148" t="s">
        <v>641</v>
      </c>
      <c r="D148" t="s">
        <v>649</v>
      </c>
      <c r="E148" t="s">
        <v>643</v>
      </c>
      <c r="F148" s="1">
        <v>33155</v>
      </c>
      <c r="G148">
        <v>6390625</v>
      </c>
      <c r="H148" t="s">
        <v>650</v>
      </c>
      <c r="I148">
        <v>309</v>
      </c>
      <c r="L148">
        <v>1</v>
      </c>
      <c r="O148" t="s">
        <v>28</v>
      </c>
      <c r="R148">
        <v>1</v>
      </c>
      <c r="U148" t="s">
        <v>28</v>
      </c>
      <c r="W148" t="s">
        <v>651</v>
      </c>
    </row>
    <row r="149" spans="1:23" x14ac:dyDescent="0.2">
      <c r="A149" t="s">
        <v>562</v>
      </c>
      <c r="B149" t="s">
        <v>563</v>
      </c>
      <c r="C149" t="s">
        <v>641</v>
      </c>
      <c r="D149" t="s">
        <v>652</v>
      </c>
      <c r="E149" t="s">
        <v>643</v>
      </c>
      <c r="F149" s="1">
        <v>33180</v>
      </c>
      <c r="G149">
        <v>6390282</v>
      </c>
      <c r="H149" t="s">
        <v>653</v>
      </c>
      <c r="I149">
        <v>407</v>
      </c>
      <c r="K149">
        <v>1</v>
      </c>
      <c r="O149" t="s">
        <v>39</v>
      </c>
      <c r="Q149">
        <v>1</v>
      </c>
      <c r="U149" t="s">
        <v>28</v>
      </c>
      <c r="W149" t="s">
        <v>654</v>
      </c>
    </row>
    <row r="150" spans="1:23" x14ac:dyDescent="0.2">
      <c r="A150" t="s">
        <v>562</v>
      </c>
      <c r="B150" t="s">
        <v>563</v>
      </c>
      <c r="C150" t="s">
        <v>641</v>
      </c>
      <c r="D150" t="s">
        <v>655</v>
      </c>
      <c r="E150" t="s">
        <v>656</v>
      </c>
      <c r="F150" s="1">
        <v>33157</v>
      </c>
      <c r="G150">
        <v>6390560</v>
      </c>
      <c r="H150" t="s">
        <v>657</v>
      </c>
      <c r="I150">
        <v>192</v>
      </c>
      <c r="K150">
        <v>1</v>
      </c>
      <c r="O150" t="s">
        <v>39</v>
      </c>
      <c r="Q150">
        <v>1</v>
      </c>
      <c r="U150" t="s">
        <v>28</v>
      </c>
      <c r="W150" t="s">
        <v>658</v>
      </c>
    </row>
    <row r="151" spans="1:23" x14ac:dyDescent="0.2">
      <c r="A151" t="s">
        <v>562</v>
      </c>
      <c r="B151" t="s">
        <v>563</v>
      </c>
      <c r="C151" t="s">
        <v>659</v>
      </c>
      <c r="D151" t="s">
        <v>660</v>
      </c>
      <c r="E151" t="s">
        <v>661</v>
      </c>
      <c r="F151" s="1">
        <v>32547</v>
      </c>
      <c r="G151">
        <v>6390253</v>
      </c>
      <c r="H151" t="s">
        <v>662</v>
      </c>
      <c r="I151">
        <v>267</v>
      </c>
      <c r="K151">
        <v>1</v>
      </c>
      <c r="O151" t="s">
        <v>28</v>
      </c>
      <c r="Q151">
        <v>1</v>
      </c>
      <c r="U151" t="s">
        <v>28</v>
      </c>
      <c r="W151" t="s">
        <v>663</v>
      </c>
    </row>
    <row r="152" spans="1:23" x14ac:dyDescent="0.2">
      <c r="A152" t="s">
        <v>562</v>
      </c>
      <c r="B152" t="s">
        <v>563</v>
      </c>
      <c r="C152" t="s">
        <v>252</v>
      </c>
      <c r="D152" t="s">
        <v>664</v>
      </c>
      <c r="E152" t="s">
        <v>665</v>
      </c>
      <c r="F152" s="1">
        <v>32806</v>
      </c>
      <c r="G152">
        <v>6390695</v>
      </c>
      <c r="H152" t="s">
        <v>666</v>
      </c>
      <c r="I152">
        <v>808</v>
      </c>
      <c r="J152">
        <v>10</v>
      </c>
      <c r="K152">
        <v>1</v>
      </c>
      <c r="L152">
        <v>1</v>
      </c>
      <c r="M152">
        <v>1</v>
      </c>
      <c r="O152" t="s">
        <v>28</v>
      </c>
      <c r="P152">
        <v>1</v>
      </c>
      <c r="R152">
        <v>1</v>
      </c>
      <c r="T152" t="s">
        <v>28</v>
      </c>
      <c r="U152" t="s">
        <v>28</v>
      </c>
      <c r="V152" t="s">
        <v>28</v>
      </c>
      <c r="W152" t="s">
        <v>667</v>
      </c>
    </row>
    <row r="153" spans="1:23" x14ac:dyDescent="0.2">
      <c r="A153" t="s">
        <v>562</v>
      </c>
      <c r="B153" t="s">
        <v>563</v>
      </c>
      <c r="C153" t="s">
        <v>668</v>
      </c>
      <c r="D153" t="s">
        <v>669</v>
      </c>
      <c r="E153" t="s">
        <v>670</v>
      </c>
      <c r="F153" s="1">
        <v>34741</v>
      </c>
      <c r="G153">
        <v>6390440</v>
      </c>
      <c r="H153" t="s">
        <v>671</v>
      </c>
      <c r="I153">
        <v>414</v>
      </c>
      <c r="K153">
        <v>1</v>
      </c>
      <c r="O153" t="s">
        <v>39</v>
      </c>
      <c r="Q153">
        <v>1</v>
      </c>
      <c r="U153" t="s">
        <v>28</v>
      </c>
      <c r="W153" t="s">
        <v>672</v>
      </c>
    </row>
    <row r="154" spans="1:23" x14ac:dyDescent="0.2">
      <c r="A154" t="s">
        <v>562</v>
      </c>
      <c r="B154" t="s">
        <v>563</v>
      </c>
      <c r="C154" t="s">
        <v>673</v>
      </c>
      <c r="D154" t="s">
        <v>674</v>
      </c>
      <c r="E154" t="s">
        <v>675</v>
      </c>
      <c r="F154" s="1">
        <v>33484</v>
      </c>
      <c r="G154">
        <v>6390081</v>
      </c>
      <c r="H154" t="s">
        <v>676</v>
      </c>
      <c r="I154">
        <v>523</v>
      </c>
      <c r="K154">
        <v>1</v>
      </c>
      <c r="O154" t="s">
        <v>39</v>
      </c>
      <c r="P154">
        <v>1</v>
      </c>
      <c r="U154" t="s">
        <v>28</v>
      </c>
      <c r="W154" t="s">
        <v>677</v>
      </c>
    </row>
    <row r="155" spans="1:23" x14ac:dyDescent="0.2">
      <c r="A155" t="s">
        <v>562</v>
      </c>
      <c r="B155" t="s">
        <v>563</v>
      </c>
      <c r="C155" t="s">
        <v>673</v>
      </c>
      <c r="D155" t="s">
        <v>678</v>
      </c>
      <c r="E155" t="s">
        <v>679</v>
      </c>
      <c r="F155" s="1">
        <v>33407</v>
      </c>
      <c r="G155">
        <v>6391140</v>
      </c>
      <c r="H155" t="s">
        <v>680</v>
      </c>
      <c r="I155">
        <v>460</v>
      </c>
      <c r="K155">
        <v>1</v>
      </c>
      <c r="O155" t="s">
        <v>39</v>
      </c>
      <c r="P155">
        <v>1</v>
      </c>
      <c r="U155" t="s">
        <v>28</v>
      </c>
      <c r="W155" t="s">
        <v>681</v>
      </c>
    </row>
    <row r="156" spans="1:23" x14ac:dyDescent="0.2">
      <c r="A156" t="s">
        <v>562</v>
      </c>
      <c r="B156" t="s">
        <v>563</v>
      </c>
      <c r="C156" t="s">
        <v>682</v>
      </c>
      <c r="D156" t="s">
        <v>683</v>
      </c>
      <c r="E156" t="s">
        <v>684</v>
      </c>
      <c r="F156" s="1">
        <v>34667</v>
      </c>
      <c r="G156">
        <v>6390385</v>
      </c>
      <c r="H156" t="s">
        <v>685</v>
      </c>
      <c r="I156">
        <v>290</v>
      </c>
      <c r="K156">
        <v>1</v>
      </c>
      <c r="O156" t="s">
        <v>39</v>
      </c>
      <c r="Q156">
        <v>1</v>
      </c>
      <c r="U156" t="s">
        <v>28</v>
      </c>
      <c r="W156" t="s">
        <v>686</v>
      </c>
    </row>
    <row r="157" spans="1:23" x14ac:dyDescent="0.2">
      <c r="A157" t="s">
        <v>562</v>
      </c>
      <c r="B157" t="s">
        <v>563</v>
      </c>
      <c r="C157" t="s">
        <v>687</v>
      </c>
      <c r="D157" t="s">
        <v>688</v>
      </c>
      <c r="E157" t="s">
        <v>689</v>
      </c>
      <c r="F157" s="1">
        <v>33701</v>
      </c>
      <c r="G157">
        <v>6390930</v>
      </c>
      <c r="H157" t="s">
        <v>690</v>
      </c>
      <c r="I157">
        <v>480</v>
      </c>
      <c r="K157">
        <v>1</v>
      </c>
      <c r="O157" t="s">
        <v>39</v>
      </c>
      <c r="Q157">
        <v>1</v>
      </c>
      <c r="U157" t="s">
        <v>28</v>
      </c>
      <c r="W157" t="s">
        <v>691</v>
      </c>
    </row>
    <row r="158" spans="1:23" x14ac:dyDescent="0.2">
      <c r="A158" t="s">
        <v>562</v>
      </c>
      <c r="B158" t="s">
        <v>563</v>
      </c>
      <c r="C158" t="s">
        <v>687</v>
      </c>
      <c r="D158" t="s">
        <v>692</v>
      </c>
      <c r="E158" t="s">
        <v>689</v>
      </c>
      <c r="F158" s="1">
        <v>33701</v>
      </c>
      <c r="G158">
        <v>6390900</v>
      </c>
      <c r="H158" t="s">
        <v>693</v>
      </c>
      <c r="I158">
        <v>259</v>
      </c>
      <c r="L158">
        <v>1</v>
      </c>
      <c r="O158" t="s">
        <v>39</v>
      </c>
      <c r="S158">
        <v>1</v>
      </c>
      <c r="U158" t="s">
        <v>28</v>
      </c>
      <c r="W158" t="s">
        <v>694</v>
      </c>
    </row>
    <row r="159" spans="1:23" x14ac:dyDescent="0.2">
      <c r="A159" t="s">
        <v>562</v>
      </c>
      <c r="B159" t="s">
        <v>563</v>
      </c>
      <c r="C159" t="s">
        <v>695</v>
      </c>
      <c r="D159" t="s">
        <v>696</v>
      </c>
      <c r="E159" t="s">
        <v>697</v>
      </c>
      <c r="F159" s="1">
        <v>33805</v>
      </c>
      <c r="G159">
        <v>6390470</v>
      </c>
      <c r="H159" t="s">
        <v>698</v>
      </c>
      <c r="I159">
        <v>864</v>
      </c>
      <c r="K159">
        <v>1</v>
      </c>
      <c r="O159" t="s">
        <v>39</v>
      </c>
      <c r="Q159">
        <v>1</v>
      </c>
      <c r="U159" t="s">
        <v>28</v>
      </c>
      <c r="W159" t="s">
        <v>699</v>
      </c>
    </row>
    <row r="160" spans="1:23" x14ac:dyDescent="0.2">
      <c r="A160" t="s">
        <v>562</v>
      </c>
      <c r="B160" t="s">
        <v>563</v>
      </c>
      <c r="C160" t="s">
        <v>700</v>
      </c>
      <c r="D160" t="s">
        <v>701</v>
      </c>
      <c r="E160" t="s">
        <v>700</v>
      </c>
      <c r="F160" s="1">
        <v>34239</v>
      </c>
      <c r="G160">
        <v>6390052</v>
      </c>
      <c r="H160" t="s">
        <v>702</v>
      </c>
      <c r="I160">
        <v>839</v>
      </c>
      <c r="K160">
        <v>1</v>
      </c>
      <c r="O160" t="s">
        <v>39</v>
      </c>
      <c r="Q160">
        <v>1</v>
      </c>
      <c r="U160" t="s">
        <v>28</v>
      </c>
      <c r="W160" t="s">
        <v>703</v>
      </c>
    </row>
    <row r="161" spans="1:23" x14ac:dyDescent="0.2">
      <c r="A161" t="s">
        <v>562</v>
      </c>
      <c r="B161" t="s">
        <v>563</v>
      </c>
      <c r="C161" t="s">
        <v>704</v>
      </c>
      <c r="D161" t="s">
        <v>705</v>
      </c>
      <c r="E161" t="s">
        <v>706</v>
      </c>
      <c r="F161" s="1">
        <v>32771</v>
      </c>
      <c r="G161">
        <v>6390955</v>
      </c>
      <c r="H161" t="s">
        <v>707</v>
      </c>
      <c r="I161">
        <v>221</v>
      </c>
      <c r="K161">
        <v>1</v>
      </c>
      <c r="O161" t="s">
        <v>28</v>
      </c>
      <c r="Q161">
        <v>1</v>
      </c>
      <c r="U161" t="s">
        <v>28</v>
      </c>
      <c r="W161" t="s">
        <v>708</v>
      </c>
    </row>
    <row r="162" spans="1:23" x14ac:dyDescent="0.2">
      <c r="A162" t="s">
        <v>562</v>
      </c>
      <c r="B162" t="s">
        <v>563</v>
      </c>
      <c r="C162" t="s">
        <v>709</v>
      </c>
      <c r="D162" t="s">
        <v>710</v>
      </c>
      <c r="E162" t="s">
        <v>711</v>
      </c>
      <c r="F162" s="1">
        <v>34950</v>
      </c>
      <c r="G162">
        <v>6390048</v>
      </c>
      <c r="H162" t="s">
        <v>712</v>
      </c>
      <c r="I162">
        <v>398</v>
      </c>
      <c r="K162">
        <v>1</v>
      </c>
      <c r="O162" t="s">
        <v>28</v>
      </c>
      <c r="Q162">
        <v>1</v>
      </c>
      <c r="U162" t="s">
        <v>28</v>
      </c>
      <c r="W162" t="s">
        <v>713</v>
      </c>
    </row>
    <row r="163" spans="1:23" x14ac:dyDescent="0.2">
      <c r="A163" t="s">
        <v>562</v>
      </c>
      <c r="B163" t="s">
        <v>563</v>
      </c>
      <c r="C163" t="s">
        <v>714</v>
      </c>
      <c r="D163" t="s">
        <v>715</v>
      </c>
      <c r="E163" t="s">
        <v>716</v>
      </c>
      <c r="F163" s="1">
        <v>32114</v>
      </c>
      <c r="G163">
        <v>6390056</v>
      </c>
      <c r="H163" t="s">
        <v>717</v>
      </c>
      <c r="I163">
        <v>563</v>
      </c>
      <c r="K163">
        <v>1</v>
      </c>
      <c r="O163" t="s">
        <v>39</v>
      </c>
      <c r="Q163">
        <v>1</v>
      </c>
      <c r="U163" t="s">
        <v>28</v>
      </c>
      <c r="W163" t="s">
        <v>718</v>
      </c>
    </row>
    <row r="164" spans="1:23" x14ac:dyDescent="0.2">
      <c r="A164" t="s">
        <v>562</v>
      </c>
      <c r="B164" t="s">
        <v>563</v>
      </c>
      <c r="C164" t="s">
        <v>597</v>
      </c>
      <c r="D164" t="s">
        <v>719</v>
      </c>
      <c r="E164" t="s">
        <v>599</v>
      </c>
      <c r="F164" s="1">
        <v>32216</v>
      </c>
      <c r="G164">
        <v>6390409</v>
      </c>
      <c r="H164" t="s">
        <v>720</v>
      </c>
      <c r="I164">
        <v>433</v>
      </c>
      <c r="K164">
        <v>1</v>
      </c>
      <c r="O164" t="s">
        <v>39</v>
      </c>
      <c r="Q164">
        <v>1</v>
      </c>
      <c r="U164" t="s">
        <v>28</v>
      </c>
      <c r="W164" t="s">
        <v>721</v>
      </c>
    </row>
    <row r="165" spans="1:23" x14ac:dyDescent="0.2">
      <c r="A165" t="s">
        <v>722</v>
      </c>
      <c r="B165" t="s">
        <v>723</v>
      </c>
      <c r="C165" t="s">
        <v>724</v>
      </c>
      <c r="D165" t="s">
        <v>725</v>
      </c>
      <c r="E165" t="s">
        <v>726</v>
      </c>
      <c r="F165" s="1">
        <v>30606</v>
      </c>
      <c r="G165">
        <v>6380040</v>
      </c>
      <c r="H165" t="s">
        <v>727</v>
      </c>
      <c r="I165">
        <v>360</v>
      </c>
      <c r="K165">
        <v>1</v>
      </c>
      <c r="O165" t="s">
        <v>39</v>
      </c>
      <c r="Q165">
        <v>1</v>
      </c>
      <c r="U165" t="s">
        <v>28</v>
      </c>
      <c r="W165" t="s">
        <v>728</v>
      </c>
    </row>
    <row r="166" spans="1:23" x14ac:dyDescent="0.2">
      <c r="A166" t="s">
        <v>722</v>
      </c>
      <c r="B166" t="s">
        <v>723</v>
      </c>
      <c r="C166" t="s">
        <v>729</v>
      </c>
      <c r="D166" t="s">
        <v>730</v>
      </c>
      <c r="E166" t="s">
        <v>731</v>
      </c>
      <c r="F166" s="1">
        <v>30312</v>
      </c>
      <c r="G166">
        <v>6380110</v>
      </c>
      <c r="H166" t="s">
        <v>732</v>
      </c>
      <c r="I166">
        <v>762</v>
      </c>
      <c r="K166">
        <v>1</v>
      </c>
      <c r="O166" t="s">
        <v>39</v>
      </c>
      <c r="P166">
        <v>1</v>
      </c>
      <c r="U166" t="s">
        <v>28</v>
      </c>
      <c r="W166" t="s">
        <v>733</v>
      </c>
    </row>
    <row r="167" spans="1:23" x14ac:dyDescent="0.2">
      <c r="A167" t="s">
        <v>722</v>
      </c>
      <c r="B167" t="s">
        <v>723</v>
      </c>
      <c r="C167" t="s">
        <v>734</v>
      </c>
      <c r="D167" t="s">
        <v>735</v>
      </c>
      <c r="E167" t="s">
        <v>731</v>
      </c>
      <c r="F167" s="1">
        <v>30322</v>
      </c>
      <c r="G167">
        <v>6380140</v>
      </c>
      <c r="H167" t="s">
        <v>736</v>
      </c>
      <c r="I167">
        <v>295</v>
      </c>
      <c r="L167">
        <v>1</v>
      </c>
      <c r="O167" t="s">
        <v>28</v>
      </c>
      <c r="R167">
        <v>1</v>
      </c>
      <c r="U167" t="s">
        <v>28</v>
      </c>
      <c r="W167" t="s">
        <v>737</v>
      </c>
    </row>
    <row r="168" spans="1:23" x14ac:dyDescent="0.2">
      <c r="A168" t="s">
        <v>722</v>
      </c>
      <c r="B168" t="s">
        <v>723</v>
      </c>
      <c r="C168" t="s">
        <v>738</v>
      </c>
      <c r="D168" t="s">
        <v>739</v>
      </c>
      <c r="E168" t="s">
        <v>731</v>
      </c>
      <c r="F168" s="1">
        <v>30303</v>
      </c>
      <c r="G168">
        <v>6380130</v>
      </c>
      <c r="H168" t="s">
        <v>740</v>
      </c>
      <c r="I168">
        <v>961</v>
      </c>
      <c r="K168">
        <v>1</v>
      </c>
      <c r="M168">
        <v>1</v>
      </c>
      <c r="N168">
        <v>1</v>
      </c>
      <c r="O168" t="s">
        <v>28</v>
      </c>
      <c r="P168">
        <v>1</v>
      </c>
      <c r="T168" t="s">
        <v>28</v>
      </c>
      <c r="U168" t="s">
        <v>28</v>
      </c>
      <c r="V168" t="s">
        <v>28</v>
      </c>
      <c r="W168" t="s">
        <v>741</v>
      </c>
    </row>
    <row r="169" spans="1:23" x14ac:dyDescent="0.2">
      <c r="A169" t="s">
        <v>722</v>
      </c>
      <c r="B169" t="s">
        <v>723</v>
      </c>
      <c r="C169" t="s">
        <v>738</v>
      </c>
      <c r="D169" t="s">
        <v>742</v>
      </c>
      <c r="E169" t="s">
        <v>731</v>
      </c>
      <c r="F169" s="1">
        <v>30342</v>
      </c>
      <c r="G169">
        <v>6380490</v>
      </c>
      <c r="H169" t="s">
        <v>743</v>
      </c>
      <c r="I169">
        <v>273</v>
      </c>
      <c r="L169">
        <v>1</v>
      </c>
      <c r="O169" t="s">
        <v>39</v>
      </c>
      <c r="S169">
        <v>1</v>
      </c>
      <c r="U169" t="s">
        <v>28</v>
      </c>
      <c r="W169" t="s">
        <v>744</v>
      </c>
    </row>
    <row r="170" spans="1:23" x14ac:dyDescent="0.2">
      <c r="A170" t="s">
        <v>722</v>
      </c>
      <c r="B170" t="s">
        <v>723</v>
      </c>
      <c r="C170" t="s">
        <v>745</v>
      </c>
      <c r="D170" t="s">
        <v>746</v>
      </c>
      <c r="E170" t="s">
        <v>747</v>
      </c>
      <c r="F170" s="1">
        <v>30912</v>
      </c>
      <c r="G170">
        <v>6380254</v>
      </c>
      <c r="H170" t="s">
        <v>748</v>
      </c>
      <c r="I170">
        <v>520</v>
      </c>
      <c r="K170">
        <v>1</v>
      </c>
      <c r="L170">
        <v>1</v>
      </c>
      <c r="O170" t="s">
        <v>28</v>
      </c>
      <c r="P170">
        <v>1</v>
      </c>
      <c r="S170">
        <v>1</v>
      </c>
      <c r="U170" t="s">
        <v>28</v>
      </c>
      <c r="W170" t="s">
        <v>749</v>
      </c>
    </row>
    <row r="171" spans="1:23" x14ac:dyDescent="0.2">
      <c r="A171" t="s">
        <v>722</v>
      </c>
      <c r="B171" t="s">
        <v>723</v>
      </c>
      <c r="C171" t="s">
        <v>745</v>
      </c>
      <c r="D171" t="s">
        <v>750</v>
      </c>
      <c r="E171" t="s">
        <v>747</v>
      </c>
      <c r="F171" s="1">
        <v>30909</v>
      </c>
      <c r="G171">
        <v>6380265</v>
      </c>
      <c r="H171" t="s">
        <v>751</v>
      </c>
      <c r="I171">
        <v>354</v>
      </c>
      <c r="J171">
        <v>99</v>
      </c>
      <c r="K171">
        <v>1</v>
      </c>
      <c r="M171">
        <v>1</v>
      </c>
      <c r="N171">
        <v>1</v>
      </c>
      <c r="O171" t="s">
        <v>28</v>
      </c>
      <c r="Q171">
        <v>1</v>
      </c>
      <c r="T171" t="s">
        <v>28</v>
      </c>
      <c r="U171" t="s">
        <v>28</v>
      </c>
      <c r="V171" t="s">
        <v>28</v>
      </c>
      <c r="W171" t="s">
        <v>752</v>
      </c>
    </row>
    <row r="172" spans="1:23" x14ac:dyDescent="0.2">
      <c r="A172" t="s">
        <v>722</v>
      </c>
      <c r="B172" t="s">
        <v>723</v>
      </c>
      <c r="C172" t="s">
        <v>753</v>
      </c>
      <c r="D172" t="s">
        <v>754</v>
      </c>
      <c r="E172" t="s">
        <v>755</v>
      </c>
      <c r="F172" s="1">
        <v>30106</v>
      </c>
      <c r="G172">
        <v>6380285</v>
      </c>
      <c r="H172" t="s">
        <v>756</v>
      </c>
      <c r="I172">
        <v>382</v>
      </c>
      <c r="J172">
        <v>30</v>
      </c>
      <c r="M172">
        <v>1</v>
      </c>
      <c r="N172">
        <v>1</v>
      </c>
      <c r="T172" t="s">
        <v>39</v>
      </c>
      <c r="V172" t="s">
        <v>39</v>
      </c>
      <c r="W172" t="s">
        <v>757</v>
      </c>
    </row>
    <row r="173" spans="1:23" x14ac:dyDescent="0.2">
      <c r="A173" t="s">
        <v>722</v>
      </c>
      <c r="B173" t="s">
        <v>723</v>
      </c>
      <c r="C173" t="s">
        <v>758</v>
      </c>
      <c r="D173" t="s">
        <v>759</v>
      </c>
      <c r="E173" t="s">
        <v>760</v>
      </c>
      <c r="F173" s="1">
        <v>31904</v>
      </c>
      <c r="G173">
        <v>6380430</v>
      </c>
      <c r="H173" t="s">
        <v>761</v>
      </c>
      <c r="I173">
        <v>583</v>
      </c>
      <c r="K173">
        <v>1</v>
      </c>
      <c r="O173" t="s">
        <v>39</v>
      </c>
      <c r="Q173">
        <v>1</v>
      </c>
      <c r="U173" t="s">
        <v>28</v>
      </c>
      <c r="W173" t="s">
        <v>762</v>
      </c>
    </row>
    <row r="174" spans="1:23" x14ac:dyDescent="0.2">
      <c r="A174" t="s">
        <v>722</v>
      </c>
      <c r="B174" t="s">
        <v>723</v>
      </c>
      <c r="C174" t="s">
        <v>763</v>
      </c>
      <c r="D174" t="s">
        <v>764</v>
      </c>
      <c r="E174" t="s">
        <v>566</v>
      </c>
      <c r="F174" s="1">
        <v>30501</v>
      </c>
      <c r="G174">
        <v>6380019</v>
      </c>
      <c r="H174" t="s">
        <v>765</v>
      </c>
      <c r="I174">
        <v>887</v>
      </c>
      <c r="K174">
        <v>1</v>
      </c>
      <c r="O174" t="s">
        <v>28</v>
      </c>
      <c r="Q174">
        <v>1</v>
      </c>
      <c r="U174" t="s">
        <v>28</v>
      </c>
      <c r="W174" t="s">
        <v>766</v>
      </c>
    </row>
    <row r="175" spans="1:23" x14ac:dyDescent="0.2">
      <c r="A175" t="s">
        <v>722</v>
      </c>
      <c r="B175" t="s">
        <v>723</v>
      </c>
      <c r="C175" t="s">
        <v>767</v>
      </c>
      <c r="D175" t="s">
        <v>768</v>
      </c>
      <c r="E175" t="s">
        <v>769</v>
      </c>
      <c r="F175" s="1">
        <v>30046</v>
      </c>
      <c r="G175">
        <v>6380325</v>
      </c>
      <c r="H175" t="s">
        <v>770</v>
      </c>
      <c r="I175">
        <v>388</v>
      </c>
      <c r="K175">
        <v>1</v>
      </c>
      <c r="O175" t="s">
        <v>39</v>
      </c>
      <c r="Q175">
        <v>1</v>
      </c>
      <c r="U175" t="s">
        <v>28</v>
      </c>
      <c r="W175" t="s">
        <v>771</v>
      </c>
    </row>
    <row r="176" spans="1:23" x14ac:dyDescent="0.2">
      <c r="A176" t="s">
        <v>722</v>
      </c>
      <c r="B176" t="s">
        <v>723</v>
      </c>
      <c r="C176" t="s">
        <v>772</v>
      </c>
      <c r="D176" t="s">
        <v>773</v>
      </c>
      <c r="E176" t="s">
        <v>774</v>
      </c>
      <c r="F176" s="1">
        <v>31201</v>
      </c>
      <c r="G176">
        <v>6380730</v>
      </c>
      <c r="H176" t="s">
        <v>775</v>
      </c>
      <c r="I176">
        <v>637</v>
      </c>
      <c r="K176">
        <v>1</v>
      </c>
      <c r="O176" t="s">
        <v>28</v>
      </c>
      <c r="P176">
        <v>1</v>
      </c>
      <c r="U176" t="s">
        <v>28</v>
      </c>
      <c r="W176" t="s">
        <v>776</v>
      </c>
    </row>
    <row r="177" spans="1:23" x14ac:dyDescent="0.2">
      <c r="A177" t="s">
        <v>722</v>
      </c>
      <c r="B177" t="s">
        <v>723</v>
      </c>
      <c r="C177" t="s">
        <v>753</v>
      </c>
      <c r="D177" t="s">
        <v>777</v>
      </c>
      <c r="E177" t="s">
        <v>778</v>
      </c>
      <c r="F177" s="1">
        <v>30060</v>
      </c>
      <c r="G177">
        <v>6380775</v>
      </c>
      <c r="H177" t="s">
        <v>779</v>
      </c>
      <c r="I177">
        <v>633</v>
      </c>
      <c r="K177">
        <v>1</v>
      </c>
      <c r="O177" t="s">
        <v>28</v>
      </c>
      <c r="Q177">
        <v>1</v>
      </c>
      <c r="U177" t="s">
        <v>28</v>
      </c>
      <c r="W177" t="s">
        <v>780</v>
      </c>
    </row>
    <row r="178" spans="1:23" x14ac:dyDescent="0.2">
      <c r="A178" t="s">
        <v>722</v>
      </c>
      <c r="B178" t="s">
        <v>723</v>
      </c>
      <c r="C178" t="s">
        <v>781</v>
      </c>
      <c r="D178" t="s">
        <v>782</v>
      </c>
      <c r="E178" t="s">
        <v>783</v>
      </c>
      <c r="F178" s="1">
        <v>30165</v>
      </c>
      <c r="G178">
        <v>6380950</v>
      </c>
      <c r="H178" t="s">
        <v>784</v>
      </c>
      <c r="I178">
        <v>304</v>
      </c>
      <c r="K178">
        <v>1</v>
      </c>
      <c r="O178" t="s">
        <v>39</v>
      </c>
      <c r="Q178">
        <v>1</v>
      </c>
      <c r="U178" t="s">
        <v>28</v>
      </c>
      <c r="W178" t="s">
        <v>785</v>
      </c>
    </row>
    <row r="179" spans="1:23" x14ac:dyDescent="0.2">
      <c r="A179" t="s">
        <v>722</v>
      </c>
      <c r="B179" t="s">
        <v>723</v>
      </c>
      <c r="C179" t="s">
        <v>738</v>
      </c>
      <c r="D179" t="s">
        <v>786</v>
      </c>
      <c r="E179" t="s">
        <v>787</v>
      </c>
      <c r="F179" s="1">
        <v>30076</v>
      </c>
      <c r="G179">
        <v>6380995</v>
      </c>
      <c r="H179" t="s">
        <v>788</v>
      </c>
      <c r="I179">
        <v>202</v>
      </c>
      <c r="K179">
        <v>1</v>
      </c>
      <c r="O179" t="s">
        <v>28</v>
      </c>
      <c r="Q179">
        <v>1</v>
      </c>
      <c r="U179" t="s">
        <v>28</v>
      </c>
      <c r="W179" t="s">
        <v>789</v>
      </c>
    </row>
    <row r="180" spans="1:23" x14ac:dyDescent="0.2">
      <c r="A180" t="s">
        <v>722</v>
      </c>
      <c r="B180" t="s">
        <v>723</v>
      </c>
      <c r="C180" t="s">
        <v>729</v>
      </c>
      <c r="D180" t="s">
        <v>790</v>
      </c>
      <c r="E180" t="s">
        <v>791</v>
      </c>
      <c r="F180" s="1">
        <v>31404</v>
      </c>
      <c r="G180">
        <v>6381027</v>
      </c>
      <c r="H180" t="s">
        <v>792</v>
      </c>
      <c r="I180">
        <v>612</v>
      </c>
      <c r="K180">
        <v>1</v>
      </c>
      <c r="O180" t="s">
        <v>39</v>
      </c>
      <c r="P180">
        <v>1</v>
      </c>
      <c r="U180" t="s">
        <v>28</v>
      </c>
      <c r="W180" t="s">
        <v>793</v>
      </c>
    </row>
    <row r="181" spans="1:23" x14ac:dyDescent="0.2">
      <c r="A181" t="s">
        <v>794</v>
      </c>
      <c r="B181" t="s">
        <v>795</v>
      </c>
      <c r="C181" t="s">
        <v>796</v>
      </c>
      <c r="D181" t="s">
        <v>797</v>
      </c>
      <c r="E181" t="s">
        <v>796</v>
      </c>
      <c r="F181" s="1">
        <v>96813</v>
      </c>
      <c r="G181">
        <v>6950380</v>
      </c>
      <c r="H181" t="s">
        <v>798</v>
      </c>
      <c r="I181">
        <v>637</v>
      </c>
      <c r="K181">
        <v>1</v>
      </c>
      <c r="O181" t="s">
        <v>28</v>
      </c>
      <c r="P181">
        <v>1</v>
      </c>
      <c r="U181" t="s">
        <v>28</v>
      </c>
      <c r="W181" t="s">
        <v>799</v>
      </c>
    </row>
    <row r="182" spans="1:23" x14ac:dyDescent="0.2">
      <c r="A182" t="s">
        <v>794</v>
      </c>
      <c r="B182" t="s">
        <v>795</v>
      </c>
      <c r="C182" t="s">
        <v>796</v>
      </c>
      <c r="D182" t="s">
        <v>800</v>
      </c>
      <c r="E182" t="s">
        <v>796</v>
      </c>
      <c r="F182" s="1">
        <v>96859</v>
      </c>
      <c r="G182">
        <v>6950410</v>
      </c>
      <c r="H182" t="s">
        <v>801</v>
      </c>
      <c r="I182">
        <v>450</v>
      </c>
      <c r="K182">
        <v>1</v>
      </c>
      <c r="O182" t="s">
        <v>28</v>
      </c>
      <c r="Q182">
        <v>1</v>
      </c>
      <c r="U182" t="s">
        <v>28</v>
      </c>
      <c r="W182" t="s">
        <v>802</v>
      </c>
    </row>
    <row r="183" spans="1:23" x14ac:dyDescent="0.2">
      <c r="A183" t="s">
        <v>794</v>
      </c>
      <c r="B183" t="s">
        <v>795</v>
      </c>
      <c r="C183" t="s">
        <v>796</v>
      </c>
      <c r="D183" t="s">
        <v>803</v>
      </c>
      <c r="E183" t="s">
        <v>796</v>
      </c>
      <c r="F183" s="1">
        <v>96813</v>
      </c>
      <c r="G183">
        <v>6950405</v>
      </c>
      <c r="H183" t="s">
        <v>804</v>
      </c>
      <c r="I183">
        <v>159</v>
      </c>
      <c r="J183">
        <v>7</v>
      </c>
      <c r="M183">
        <v>1</v>
      </c>
      <c r="N183">
        <v>1</v>
      </c>
      <c r="T183" t="s">
        <v>39</v>
      </c>
      <c r="V183" t="s">
        <v>39</v>
      </c>
      <c r="W183" t="s">
        <v>805</v>
      </c>
    </row>
    <row r="184" spans="1:23" x14ac:dyDescent="0.2">
      <c r="A184" t="s">
        <v>806</v>
      </c>
      <c r="B184" t="s">
        <v>807</v>
      </c>
      <c r="C184" t="s">
        <v>808</v>
      </c>
      <c r="D184" t="s">
        <v>809</v>
      </c>
      <c r="E184" t="s">
        <v>810</v>
      </c>
      <c r="F184" s="1">
        <v>83706</v>
      </c>
      <c r="G184">
        <v>6820040</v>
      </c>
      <c r="H184" t="s">
        <v>811</v>
      </c>
      <c r="I184">
        <v>387</v>
      </c>
      <c r="K184">
        <v>1</v>
      </c>
      <c r="O184" t="s">
        <v>28</v>
      </c>
      <c r="Q184">
        <v>1</v>
      </c>
      <c r="U184" t="s">
        <v>28</v>
      </c>
      <c r="W184" t="s">
        <v>812</v>
      </c>
    </row>
    <row r="185" spans="1:23" x14ac:dyDescent="0.2">
      <c r="A185" t="s">
        <v>806</v>
      </c>
      <c r="B185" t="s">
        <v>807</v>
      </c>
      <c r="C185" t="s">
        <v>813</v>
      </c>
      <c r="D185" t="s">
        <v>814</v>
      </c>
      <c r="E185" t="s">
        <v>815</v>
      </c>
      <c r="F185" s="1">
        <v>83201</v>
      </c>
      <c r="G185">
        <v>6820005</v>
      </c>
      <c r="H185" t="s">
        <v>816</v>
      </c>
      <c r="I185">
        <v>187</v>
      </c>
      <c r="K185">
        <v>1</v>
      </c>
      <c r="O185" t="s">
        <v>28</v>
      </c>
      <c r="Q185">
        <v>1</v>
      </c>
      <c r="U185" t="s">
        <v>28</v>
      </c>
      <c r="W185" t="s">
        <v>817</v>
      </c>
    </row>
    <row r="186" spans="1:23" x14ac:dyDescent="0.2">
      <c r="A186" t="s">
        <v>806</v>
      </c>
      <c r="B186" t="s">
        <v>807</v>
      </c>
      <c r="C186" t="s">
        <v>818</v>
      </c>
      <c r="D186" t="s">
        <v>819</v>
      </c>
      <c r="E186" t="s">
        <v>818</v>
      </c>
      <c r="F186" s="1">
        <v>83404</v>
      </c>
      <c r="G186">
        <v>6820165</v>
      </c>
      <c r="H186" t="s">
        <v>820</v>
      </c>
      <c r="I186">
        <v>318</v>
      </c>
      <c r="J186">
        <v>15</v>
      </c>
      <c r="K186">
        <v>1</v>
      </c>
      <c r="M186">
        <v>1</v>
      </c>
      <c r="N186">
        <v>1</v>
      </c>
      <c r="O186" t="s">
        <v>28</v>
      </c>
      <c r="Q186">
        <v>1</v>
      </c>
      <c r="T186" t="s">
        <v>39</v>
      </c>
      <c r="U186" t="s">
        <v>28</v>
      </c>
      <c r="V186" t="s">
        <v>39</v>
      </c>
      <c r="W186" t="s">
        <v>821</v>
      </c>
    </row>
    <row r="187" spans="1:23" x14ac:dyDescent="0.2">
      <c r="A187" t="s">
        <v>806</v>
      </c>
      <c r="B187" t="s">
        <v>807</v>
      </c>
      <c r="C187" t="s">
        <v>808</v>
      </c>
      <c r="D187" t="s">
        <v>822</v>
      </c>
      <c r="E187" t="s">
        <v>810</v>
      </c>
      <c r="F187" s="1">
        <v>83712</v>
      </c>
      <c r="G187">
        <v>6820084</v>
      </c>
      <c r="H187" t="s">
        <v>823</v>
      </c>
      <c r="I187">
        <v>579</v>
      </c>
      <c r="L187">
        <v>1</v>
      </c>
      <c r="O187" t="s">
        <v>28</v>
      </c>
      <c r="S187">
        <v>1</v>
      </c>
      <c r="U187" t="s">
        <v>28</v>
      </c>
      <c r="W187" t="s">
        <v>824</v>
      </c>
    </row>
    <row r="188" spans="1:23" x14ac:dyDescent="0.2">
      <c r="A188" t="s">
        <v>825</v>
      </c>
      <c r="B188" t="s">
        <v>826</v>
      </c>
      <c r="C188" t="s">
        <v>403</v>
      </c>
      <c r="D188" t="s">
        <v>827</v>
      </c>
      <c r="E188" t="s">
        <v>828</v>
      </c>
      <c r="F188" s="1">
        <v>62301</v>
      </c>
      <c r="G188">
        <v>6432710</v>
      </c>
      <c r="H188" t="s">
        <v>829</v>
      </c>
      <c r="I188">
        <v>327</v>
      </c>
      <c r="K188">
        <v>1</v>
      </c>
      <c r="O188" t="s">
        <v>39</v>
      </c>
      <c r="Q188">
        <v>1</v>
      </c>
      <c r="U188" t="s">
        <v>28</v>
      </c>
      <c r="W188" t="s">
        <v>830</v>
      </c>
    </row>
    <row r="189" spans="1:23" x14ac:dyDescent="0.2">
      <c r="A189" t="s">
        <v>825</v>
      </c>
      <c r="B189" t="s">
        <v>826</v>
      </c>
      <c r="C189" t="s">
        <v>831</v>
      </c>
      <c r="D189" t="s">
        <v>832</v>
      </c>
      <c r="E189" t="s">
        <v>833</v>
      </c>
      <c r="F189" s="1">
        <v>61801</v>
      </c>
      <c r="G189">
        <v>6433070</v>
      </c>
      <c r="H189" t="s">
        <v>834</v>
      </c>
      <c r="I189">
        <v>433</v>
      </c>
      <c r="K189">
        <v>1</v>
      </c>
      <c r="O189" t="s">
        <v>39</v>
      </c>
      <c r="P189">
        <v>1</v>
      </c>
      <c r="U189" t="s">
        <v>28</v>
      </c>
      <c r="W189" t="s">
        <v>835</v>
      </c>
    </row>
    <row r="190" spans="1:23" x14ac:dyDescent="0.2">
      <c r="A190" t="s">
        <v>825</v>
      </c>
      <c r="B190" t="s">
        <v>826</v>
      </c>
      <c r="C190" t="s">
        <v>836</v>
      </c>
      <c r="D190" t="s">
        <v>837</v>
      </c>
      <c r="E190" t="s">
        <v>838</v>
      </c>
      <c r="F190" s="1">
        <v>60153</v>
      </c>
      <c r="G190">
        <v>6430841</v>
      </c>
      <c r="H190" t="s">
        <v>839</v>
      </c>
      <c r="I190">
        <v>547</v>
      </c>
      <c r="J190">
        <v>21</v>
      </c>
      <c r="K190">
        <v>1</v>
      </c>
      <c r="M190">
        <v>1</v>
      </c>
      <c r="N190">
        <v>1</v>
      </c>
      <c r="O190" t="s">
        <v>28</v>
      </c>
      <c r="P190">
        <v>1</v>
      </c>
      <c r="T190" t="s">
        <v>28</v>
      </c>
      <c r="U190" t="s">
        <v>28</v>
      </c>
      <c r="V190" t="s">
        <v>39</v>
      </c>
      <c r="W190" t="s">
        <v>840</v>
      </c>
    </row>
    <row r="191" spans="1:23" x14ac:dyDescent="0.2">
      <c r="A191" t="s">
        <v>825</v>
      </c>
      <c r="B191" t="s">
        <v>826</v>
      </c>
      <c r="C191" t="s">
        <v>836</v>
      </c>
      <c r="D191" t="s">
        <v>841</v>
      </c>
      <c r="E191" t="s">
        <v>842</v>
      </c>
      <c r="F191" s="1">
        <v>60453</v>
      </c>
      <c r="G191">
        <v>6432413</v>
      </c>
      <c r="H191" t="s">
        <v>843</v>
      </c>
      <c r="I191">
        <v>788</v>
      </c>
      <c r="K191">
        <v>1</v>
      </c>
      <c r="O191" t="s">
        <v>39</v>
      </c>
      <c r="P191">
        <v>1</v>
      </c>
      <c r="U191" t="s">
        <v>28</v>
      </c>
      <c r="W191" t="s">
        <v>844</v>
      </c>
    </row>
    <row r="192" spans="1:23" x14ac:dyDescent="0.2">
      <c r="A192" t="s">
        <v>825</v>
      </c>
      <c r="B192" t="s">
        <v>826</v>
      </c>
      <c r="C192" t="s">
        <v>836</v>
      </c>
      <c r="D192" t="s">
        <v>845</v>
      </c>
      <c r="E192" t="s">
        <v>846</v>
      </c>
      <c r="F192" s="1">
        <v>60525</v>
      </c>
      <c r="G192">
        <v>6432055</v>
      </c>
      <c r="H192" t="s">
        <v>847</v>
      </c>
      <c r="I192">
        <v>196</v>
      </c>
      <c r="K192">
        <v>1</v>
      </c>
      <c r="O192" t="s">
        <v>39</v>
      </c>
      <c r="Q192">
        <v>1</v>
      </c>
      <c r="U192" t="s">
        <v>28</v>
      </c>
      <c r="W192" t="s">
        <v>848</v>
      </c>
    </row>
    <row r="193" spans="1:23" x14ac:dyDescent="0.2">
      <c r="A193" t="s">
        <v>825</v>
      </c>
      <c r="B193" t="s">
        <v>826</v>
      </c>
      <c r="C193" t="s">
        <v>836</v>
      </c>
      <c r="D193" t="s">
        <v>849</v>
      </c>
      <c r="E193" t="s">
        <v>850</v>
      </c>
      <c r="F193" s="1">
        <v>60160</v>
      </c>
      <c r="G193">
        <v>6432435</v>
      </c>
      <c r="H193" t="s">
        <v>851</v>
      </c>
      <c r="I193">
        <v>247</v>
      </c>
      <c r="K193">
        <v>1</v>
      </c>
      <c r="O193" t="s">
        <v>39</v>
      </c>
      <c r="Q193">
        <v>1</v>
      </c>
      <c r="U193" t="s">
        <v>28</v>
      </c>
      <c r="W193" t="s">
        <v>852</v>
      </c>
    </row>
    <row r="194" spans="1:23" x14ac:dyDescent="0.2">
      <c r="A194" t="s">
        <v>825</v>
      </c>
      <c r="B194" t="s">
        <v>826</v>
      </c>
      <c r="C194" t="s">
        <v>836</v>
      </c>
      <c r="D194" t="s">
        <v>853</v>
      </c>
      <c r="E194" t="s">
        <v>854</v>
      </c>
      <c r="F194" s="1">
        <v>60402</v>
      </c>
      <c r="G194">
        <v>6430240</v>
      </c>
      <c r="H194" t="s">
        <v>855</v>
      </c>
      <c r="I194">
        <v>374</v>
      </c>
      <c r="K194">
        <v>1</v>
      </c>
      <c r="O194" t="s">
        <v>39</v>
      </c>
      <c r="Q194">
        <v>1</v>
      </c>
      <c r="U194" t="s">
        <v>28</v>
      </c>
      <c r="W194" t="s">
        <v>856</v>
      </c>
    </row>
    <row r="195" spans="1:23" x14ac:dyDescent="0.2">
      <c r="A195" t="s">
        <v>825</v>
      </c>
      <c r="B195" t="s">
        <v>826</v>
      </c>
      <c r="C195" t="s">
        <v>836</v>
      </c>
      <c r="D195" t="s">
        <v>857</v>
      </c>
      <c r="E195" t="s">
        <v>858</v>
      </c>
      <c r="F195" s="1">
        <v>60068</v>
      </c>
      <c r="G195">
        <v>6430405</v>
      </c>
      <c r="H195" t="s">
        <v>859</v>
      </c>
      <c r="I195">
        <v>638</v>
      </c>
      <c r="K195">
        <v>1</v>
      </c>
      <c r="O195" t="s">
        <v>39</v>
      </c>
      <c r="P195">
        <v>1</v>
      </c>
      <c r="U195" t="s">
        <v>28</v>
      </c>
      <c r="W195" t="s">
        <v>860</v>
      </c>
    </row>
    <row r="196" spans="1:23" x14ac:dyDescent="0.2">
      <c r="A196" t="s">
        <v>825</v>
      </c>
      <c r="B196" t="s">
        <v>826</v>
      </c>
      <c r="C196" t="s">
        <v>836</v>
      </c>
      <c r="D196" t="s">
        <v>861</v>
      </c>
      <c r="E196" t="s">
        <v>862</v>
      </c>
      <c r="F196" s="1">
        <v>60007</v>
      </c>
      <c r="G196">
        <v>6431613</v>
      </c>
      <c r="H196" t="s">
        <v>863</v>
      </c>
      <c r="I196">
        <v>376</v>
      </c>
      <c r="K196">
        <v>1</v>
      </c>
      <c r="O196" t="s">
        <v>39</v>
      </c>
      <c r="Q196">
        <v>1</v>
      </c>
      <c r="U196" t="s">
        <v>28</v>
      </c>
      <c r="W196" t="s">
        <v>864</v>
      </c>
    </row>
    <row r="197" spans="1:23" x14ac:dyDescent="0.2">
      <c r="A197" t="s">
        <v>825</v>
      </c>
      <c r="B197" t="s">
        <v>826</v>
      </c>
      <c r="C197" t="s">
        <v>836</v>
      </c>
      <c r="D197" t="s">
        <v>865</v>
      </c>
      <c r="E197" t="s">
        <v>866</v>
      </c>
      <c r="F197" s="1">
        <v>60005</v>
      </c>
      <c r="G197">
        <v>6432485</v>
      </c>
      <c r="H197" t="s">
        <v>867</v>
      </c>
      <c r="I197">
        <v>509</v>
      </c>
      <c r="K197">
        <v>1</v>
      </c>
      <c r="O197" t="s">
        <v>39</v>
      </c>
      <c r="Q197">
        <v>1</v>
      </c>
      <c r="U197" t="s">
        <v>28</v>
      </c>
      <c r="W197" t="s">
        <v>868</v>
      </c>
    </row>
    <row r="198" spans="1:23" x14ac:dyDescent="0.2">
      <c r="A198" t="s">
        <v>825</v>
      </c>
      <c r="B198" t="s">
        <v>826</v>
      </c>
      <c r="C198" t="s">
        <v>836</v>
      </c>
      <c r="D198" t="s">
        <v>869</v>
      </c>
      <c r="E198" t="s">
        <v>870</v>
      </c>
      <c r="F198" s="1">
        <v>60169</v>
      </c>
      <c r="G198">
        <v>6431926</v>
      </c>
      <c r="H198" t="s">
        <v>871</v>
      </c>
      <c r="I198">
        <v>318</v>
      </c>
      <c r="K198">
        <v>1</v>
      </c>
      <c r="O198" t="s">
        <v>39</v>
      </c>
      <c r="Q198">
        <v>1</v>
      </c>
      <c r="U198" t="s">
        <v>28</v>
      </c>
      <c r="W198" t="s">
        <v>872</v>
      </c>
    </row>
    <row r="199" spans="1:23" x14ac:dyDescent="0.2">
      <c r="A199" t="s">
        <v>825</v>
      </c>
      <c r="B199" t="s">
        <v>826</v>
      </c>
      <c r="C199" t="s">
        <v>836</v>
      </c>
      <c r="D199" t="s">
        <v>873</v>
      </c>
      <c r="E199" t="s">
        <v>874</v>
      </c>
      <c r="F199" s="1">
        <v>60201</v>
      </c>
      <c r="G199">
        <v>6431660</v>
      </c>
      <c r="H199" t="s">
        <v>875</v>
      </c>
      <c r="I199">
        <v>374</v>
      </c>
      <c r="K199">
        <v>1</v>
      </c>
      <c r="O199" t="s">
        <v>39</v>
      </c>
      <c r="P199">
        <v>1</v>
      </c>
      <c r="U199" t="s">
        <v>28</v>
      </c>
      <c r="W199" t="s">
        <v>876</v>
      </c>
    </row>
    <row r="200" spans="1:23" x14ac:dyDescent="0.2">
      <c r="A200" t="s">
        <v>825</v>
      </c>
      <c r="B200" t="s">
        <v>826</v>
      </c>
      <c r="C200" t="s">
        <v>836</v>
      </c>
      <c r="D200" t="s">
        <v>877</v>
      </c>
      <c r="E200" t="s">
        <v>878</v>
      </c>
      <c r="F200" s="1">
        <v>60025</v>
      </c>
      <c r="G200">
        <v>6431665</v>
      </c>
      <c r="H200" t="s">
        <v>879</v>
      </c>
      <c r="I200">
        <v>173</v>
      </c>
      <c r="K200">
        <v>1</v>
      </c>
      <c r="O200" t="s">
        <v>39</v>
      </c>
      <c r="Q200">
        <v>1</v>
      </c>
      <c r="U200" t="s">
        <v>28</v>
      </c>
      <c r="W200" t="s">
        <v>880</v>
      </c>
    </row>
    <row r="201" spans="1:23" x14ac:dyDescent="0.2">
      <c r="A201" t="s">
        <v>825</v>
      </c>
      <c r="B201" t="s">
        <v>826</v>
      </c>
      <c r="C201" t="s">
        <v>836</v>
      </c>
      <c r="D201" t="s">
        <v>881</v>
      </c>
      <c r="E201" t="s">
        <v>874</v>
      </c>
      <c r="F201" s="1">
        <v>60202</v>
      </c>
      <c r="G201">
        <v>6431670</v>
      </c>
      <c r="H201" t="s">
        <v>882</v>
      </c>
      <c r="I201">
        <v>197</v>
      </c>
      <c r="K201">
        <v>1</v>
      </c>
      <c r="O201" t="s">
        <v>39</v>
      </c>
      <c r="P201">
        <v>1</v>
      </c>
      <c r="U201" t="s">
        <v>28</v>
      </c>
      <c r="W201" t="s">
        <v>883</v>
      </c>
    </row>
    <row r="202" spans="1:23" x14ac:dyDescent="0.2">
      <c r="A202" t="s">
        <v>825</v>
      </c>
      <c r="B202" t="s">
        <v>826</v>
      </c>
      <c r="C202" t="s">
        <v>836</v>
      </c>
      <c r="D202" t="s">
        <v>884</v>
      </c>
      <c r="E202" t="s">
        <v>885</v>
      </c>
      <c r="F202" s="1">
        <v>60657</v>
      </c>
      <c r="G202">
        <v>6430024</v>
      </c>
      <c r="H202" t="s">
        <v>886</v>
      </c>
      <c r="I202">
        <v>397</v>
      </c>
      <c r="K202">
        <v>1</v>
      </c>
      <c r="O202" t="s">
        <v>39</v>
      </c>
      <c r="P202">
        <v>1</v>
      </c>
      <c r="U202" t="s">
        <v>28</v>
      </c>
      <c r="W202" t="s">
        <v>887</v>
      </c>
    </row>
    <row r="203" spans="1:23" x14ac:dyDescent="0.2">
      <c r="A203" t="s">
        <v>825</v>
      </c>
      <c r="B203" t="s">
        <v>826</v>
      </c>
      <c r="C203" t="s">
        <v>836</v>
      </c>
      <c r="D203" t="s">
        <v>888</v>
      </c>
      <c r="E203" t="s">
        <v>885</v>
      </c>
      <c r="F203" s="1">
        <v>60614</v>
      </c>
      <c r="G203">
        <v>6430560</v>
      </c>
      <c r="H203" t="s">
        <v>889</v>
      </c>
      <c r="I203">
        <v>364</v>
      </c>
      <c r="L203">
        <v>1</v>
      </c>
      <c r="O203" t="s">
        <v>39</v>
      </c>
      <c r="R203">
        <v>1</v>
      </c>
      <c r="U203" t="s">
        <v>28</v>
      </c>
      <c r="W203" t="s">
        <v>890</v>
      </c>
    </row>
    <row r="204" spans="1:23" x14ac:dyDescent="0.2">
      <c r="A204" t="s">
        <v>825</v>
      </c>
      <c r="B204" t="s">
        <v>826</v>
      </c>
      <c r="C204" t="s">
        <v>836</v>
      </c>
      <c r="D204" t="s">
        <v>891</v>
      </c>
      <c r="E204" t="s">
        <v>885</v>
      </c>
      <c r="F204" s="1">
        <v>60612</v>
      </c>
      <c r="G204">
        <v>6430600</v>
      </c>
      <c r="H204" t="s">
        <v>892</v>
      </c>
      <c r="I204">
        <v>450</v>
      </c>
      <c r="J204">
        <v>26</v>
      </c>
      <c r="K204">
        <v>1</v>
      </c>
      <c r="L204">
        <v>1</v>
      </c>
      <c r="M204">
        <v>1</v>
      </c>
      <c r="N204">
        <v>1</v>
      </c>
      <c r="O204" t="s">
        <v>39</v>
      </c>
      <c r="P204">
        <v>1</v>
      </c>
      <c r="R204">
        <v>1</v>
      </c>
      <c r="T204" t="s">
        <v>28</v>
      </c>
      <c r="U204" t="s">
        <v>28</v>
      </c>
      <c r="V204" t="s">
        <v>39</v>
      </c>
      <c r="W204" t="s">
        <v>893</v>
      </c>
    </row>
    <row r="205" spans="1:23" x14ac:dyDescent="0.2">
      <c r="A205" t="s">
        <v>825</v>
      </c>
      <c r="B205" t="s">
        <v>826</v>
      </c>
      <c r="C205" t="s">
        <v>836</v>
      </c>
      <c r="D205" t="s">
        <v>894</v>
      </c>
      <c r="E205" t="s">
        <v>885</v>
      </c>
      <c r="F205" s="1">
        <v>60608</v>
      </c>
      <c r="G205">
        <v>6430930</v>
      </c>
      <c r="H205" t="s">
        <v>895</v>
      </c>
      <c r="I205">
        <v>228</v>
      </c>
      <c r="K205">
        <v>1</v>
      </c>
      <c r="O205" t="s">
        <v>39</v>
      </c>
      <c r="P205">
        <v>1</v>
      </c>
      <c r="U205" t="s">
        <v>28</v>
      </c>
      <c r="W205" t="s">
        <v>896</v>
      </c>
    </row>
    <row r="206" spans="1:23" x14ac:dyDescent="0.2">
      <c r="A206" t="s">
        <v>825</v>
      </c>
      <c r="B206" t="s">
        <v>826</v>
      </c>
      <c r="C206" t="s">
        <v>836</v>
      </c>
      <c r="D206" t="s">
        <v>897</v>
      </c>
      <c r="E206" t="s">
        <v>885</v>
      </c>
      <c r="F206" s="1">
        <v>60611</v>
      </c>
      <c r="G206">
        <v>6430545</v>
      </c>
      <c r="H206" t="s">
        <v>898</v>
      </c>
      <c r="I206">
        <v>894</v>
      </c>
      <c r="K206">
        <v>1</v>
      </c>
      <c r="O206" t="s">
        <v>39</v>
      </c>
      <c r="P206">
        <v>1</v>
      </c>
      <c r="U206" t="s">
        <v>28</v>
      </c>
      <c r="W206" t="s">
        <v>899</v>
      </c>
    </row>
    <row r="207" spans="1:23" x14ac:dyDescent="0.2">
      <c r="A207" t="s">
        <v>825</v>
      </c>
      <c r="B207" t="s">
        <v>826</v>
      </c>
      <c r="C207" t="s">
        <v>836</v>
      </c>
      <c r="D207" t="s">
        <v>900</v>
      </c>
      <c r="E207" t="s">
        <v>885</v>
      </c>
      <c r="F207" s="1">
        <v>60637</v>
      </c>
      <c r="G207">
        <v>6431210</v>
      </c>
      <c r="H207" t="s">
        <v>901</v>
      </c>
      <c r="I207">
        <v>811</v>
      </c>
      <c r="J207">
        <v>14</v>
      </c>
      <c r="K207">
        <v>1</v>
      </c>
      <c r="L207">
        <v>1</v>
      </c>
      <c r="M207">
        <v>1</v>
      </c>
      <c r="N207">
        <v>1</v>
      </c>
      <c r="O207" t="s">
        <v>39</v>
      </c>
      <c r="P207">
        <v>1</v>
      </c>
      <c r="R207">
        <v>1</v>
      </c>
      <c r="T207" t="s">
        <v>28</v>
      </c>
      <c r="U207" t="s">
        <v>28</v>
      </c>
      <c r="V207" t="s">
        <v>39</v>
      </c>
      <c r="W207" t="s">
        <v>902</v>
      </c>
    </row>
    <row r="208" spans="1:23" x14ac:dyDescent="0.2">
      <c r="A208" t="s">
        <v>825</v>
      </c>
      <c r="B208" t="s">
        <v>826</v>
      </c>
      <c r="C208" t="s">
        <v>903</v>
      </c>
      <c r="D208" t="s">
        <v>904</v>
      </c>
      <c r="E208" t="s">
        <v>905</v>
      </c>
      <c r="F208" s="1">
        <v>60139</v>
      </c>
      <c r="G208">
        <v>6431790</v>
      </c>
      <c r="H208" t="s">
        <v>906</v>
      </c>
      <c r="I208">
        <v>143</v>
      </c>
      <c r="K208">
        <v>1</v>
      </c>
      <c r="O208" t="s">
        <v>39</v>
      </c>
      <c r="Q208">
        <v>1</v>
      </c>
      <c r="U208" t="s">
        <v>28</v>
      </c>
      <c r="W208" t="s">
        <v>907</v>
      </c>
    </row>
    <row r="209" spans="1:23" x14ac:dyDescent="0.2">
      <c r="A209" t="s">
        <v>825</v>
      </c>
      <c r="B209" t="s">
        <v>826</v>
      </c>
      <c r="C209" t="s">
        <v>903</v>
      </c>
      <c r="D209" t="s">
        <v>908</v>
      </c>
      <c r="E209" t="s">
        <v>909</v>
      </c>
      <c r="F209" s="1">
        <v>60521</v>
      </c>
      <c r="G209">
        <v>6431920</v>
      </c>
      <c r="H209" t="s">
        <v>910</v>
      </c>
      <c r="I209">
        <v>276</v>
      </c>
      <c r="K209">
        <v>1</v>
      </c>
      <c r="O209" t="s">
        <v>39</v>
      </c>
      <c r="Q209">
        <v>1</v>
      </c>
      <c r="U209" t="s">
        <v>28</v>
      </c>
      <c r="W209" t="s">
        <v>911</v>
      </c>
    </row>
    <row r="210" spans="1:23" x14ac:dyDescent="0.2">
      <c r="A210" t="s">
        <v>825</v>
      </c>
      <c r="B210" t="s">
        <v>826</v>
      </c>
      <c r="C210" t="s">
        <v>903</v>
      </c>
      <c r="D210" t="s">
        <v>912</v>
      </c>
      <c r="E210" t="s">
        <v>913</v>
      </c>
      <c r="F210" s="1">
        <v>60515</v>
      </c>
      <c r="G210">
        <v>6431475</v>
      </c>
      <c r="H210" t="s">
        <v>914</v>
      </c>
      <c r="I210">
        <v>293</v>
      </c>
      <c r="K210">
        <v>1</v>
      </c>
      <c r="O210" t="s">
        <v>39</v>
      </c>
      <c r="P210">
        <v>1</v>
      </c>
      <c r="U210" t="s">
        <v>28</v>
      </c>
      <c r="W210" t="s">
        <v>915</v>
      </c>
    </row>
    <row r="211" spans="1:23" x14ac:dyDescent="0.2">
      <c r="A211" t="s">
        <v>825</v>
      </c>
      <c r="B211" t="s">
        <v>826</v>
      </c>
      <c r="C211" t="s">
        <v>903</v>
      </c>
      <c r="D211" t="s">
        <v>916</v>
      </c>
      <c r="E211" t="s">
        <v>917</v>
      </c>
      <c r="F211" s="1">
        <v>60190</v>
      </c>
      <c r="G211">
        <v>6430019</v>
      </c>
      <c r="H211" t="s">
        <v>918</v>
      </c>
      <c r="I211">
        <v>392</v>
      </c>
      <c r="K211">
        <v>1</v>
      </c>
      <c r="O211" t="s">
        <v>39</v>
      </c>
      <c r="Q211">
        <v>1</v>
      </c>
      <c r="U211" t="s">
        <v>28</v>
      </c>
      <c r="W211" t="s">
        <v>919</v>
      </c>
    </row>
    <row r="212" spans="1:23" x14ac:dyDescent="0.2">
      <c r="A212" t="s">
        <v>825</v>
      </c>
      <c r="B212" t="s">
        <v>826</v>
      </c>
      <c r="C212" t="s">
        <v>903</v>
      </c>
      <c r="D212" t="s">
        <v>920</v>
      </c>
      <c r="E212" t="s">
        <v>921</v>
      </c>
      <c r="F212" s="1">
        <v>60540</v>
      </c>
      <c r="G212">
        <v>6432350</v>
      </c>
      <c r="H212" t="s">
        <v>922</v>
      </c>
      <c r="I212">
        <v>371</v>
      </c>
      <c r="K212">
        <v>1</v>
      </c>
      <c r="O212" t="s">
        <v>39</v>
      </c>
      <c r="Q212">
        <v>1</v>
      </c>
      <c r="U212" t="s">
        <v>28</v>
      </c>
      <c r="W212" t="s">
        <v>923</v>
      </c>
    </row>
    <row r="213" spans="1:23" x14ac:dyDescent="0.2">
      <c r="A213" t="s">
        <v>825</v>
      </c>
      <c r="B213" t="s">
        <v>826</v>
      </c>
      <c r="C213" t="s">
        <v>903</v>
      </c>
      <c r="D213" t="s">
        <v>924</v>
      </c>
      <c r="E213" t="s">
        <v>925</v>
      </c>
      <c r="F213" s="1">
        <v>60126</v>
      </c>
      <c r="G213">
        <v>6431620</v>
      </c>
      <c r="H213" t="s">
        <v>926</v>
      </c>
      <c r="I213">
        <v>259</v>
      </c>
      <c r="K213">
        <v>1</v>
      </c>
      <c r="O213" t="s">
        <v>39</v>
      </c>
      <c r="Q213">
        <v>1</v>
      </c>
      <c r="U213" t="s">
        <v>28</v>
      </c>
      <c r="W213" t="s">
        <v>927</v>
      </c>
    </row>
    <row r="214" spans="1:23" x14ac:dyDescent="0.2">
      <c r="A214" t="s">
        <v>825</v>
      </c>
      <c r="B214" t="s">
        <v>826</v>
      </c>
      <c r="C214" t="s">
        <v>928</v>
      </c>
      <c r="D214" t="s">
        <v>929</v>
      </c>
      <c r="E214" t="s">
        <v>930</v>
      </c>
      <c r="F214" s="1">
        <v>62901</v>
      </c>
      <c r="G214">
        <v>6430327</v>
      </c>
      <c r="H214" t="s">
        <v>931</v>
      </c>
      <c r="I214">
        <v>132</v>
      </c>
      <c r="K214">
        <v>1</v>
      </c>
      <c r="O214" t="s">
        <v>39</v>
      </c>
      <c r="Q214">
        <v>1</v>
      </c>
      <c r="U214" t="s">
        <v>28</v>
      </c>
      <c r="W214" t="s">
        <v>932</v>
      </c>
    </row>
    <row r="215" spans="1:23" x14ac:dyDescent="0.2">
      <c r="A215" t="s">
        <v>825</v>
      </c>
      <c r="B215" t="s">
        <v>826</v>
      </c>
      <c r="C215" t="s">
        <v>933</v>
      </c>
      <c r="D215" t="s">
        <v>934</v>
      </c>
      <c r="E215" t="s">
        <v>935</v>
      </c>
      <c r="F215" s="1">
        <v>60901</v>
      </c>
      <c r="G215">
        <v>6432030</v>
      </c>
      <c r="H215" t="s">
        <v>936</v>
      </c>
      <c r="I215">
        <v>182</v>
      </c>
      <c r="K215">
        <v>1</v>
      </c>
      <c r="O215" t="s">
        <v>39</v>
      </c>
      <c r="Q215">
        <v>1</v>
      </c>
      <c r="U215" t="s">
        <v>28</v>
      </c>
      <c r="W215" t="s">
        <v>937</v>
      </c>
    </row>
    <row r="216" spans="1:23" x14ac:dyDescent="0.2">
      <c r="A216" t="s">
        <v>825</v>
      </c>
      <c r="B216" t="s">
        <v>826</v>
      </c>
      <c r="C216" t="s">
        <v>933</v>
      </c>
      <c r="D216" t="s">
        <v>938</v>
      </c>
      <c r="E216" t="s">
        <v>935</v>
      </c>
      <c r="F216" s="1">
        <v>60901</v>
      </c>
      <c r="G216">
        <v>6432025</v>
      </c>
      <c r="H216" t="s">
        <v>939</v>
      </c>
      <c r="I216">
        <v>300</v>
      </c>
      <c r="K216">
        <v>1</v>
      </c>
      <c r="O216" t="s">
        <v>39</v>
      </c>
      <c r="Q216">
        <v>1</v>
      </c>
      <c r="U216" t="s">
        <v>28</v>
      </c>
      <c r="W216" t="s">
        <v>940</v>
      </c>
    </row>
    <row r="217" spans="1:23" x14ac:dyDescent="0.2">
      <c r="A217" t="s">
        <v>825</v>
      </c>
      <c r="B217" t="s">
        <v>826</v>
      </c>
      <c r="C217" t="s">
        <v>941</v>
      </c>
      <c r="D217" t="s">
        <v>942</v>
      </c>
      <c r="E217" t="s">
        <v>943</v>
      </c>
      <c r="F217" s="1">
        <v>60120</v>
      </c>
      <c r="G217">
        <v>6431610</v>
      </c>
      <c r="H217" t="s">
        <v>944</v>
      </c>
      <c r="I217">
        <v>255</v>
      </c>
      <c r="K217">
        <v>1</v>
      </c>
      <c r="O217" t="s">
        <v>39</v>
      </c>
      <c r="Q217">
        <v>1</v>
      </c>
      <c r="U217" t="s">
        <v>28</v>
      </c>
      <c r="W217" t="s">
        <v>945</v>
      </c>
    </row>
    <row r="218" spans="1:23" x14ac:dyDescent="0.2">
      <c r="A218" t="s">
        <v>825</v>
      </c>
      <c r="B218" t="s">
        <v>826</v>
      </c>
      <c r="C218" t="s">
        <v>941</v>
      </c>
      <c r="D218" t="s">
        <v>946</v>
      </c>
      <c r="E218" t="s">
        <v>947</v>
      </c>
      <c r="F218" s="1">
        <v>60134</v>
      </c>
      <c r="G218">
        <v>6431765</v>
      </c>
      <c r="H218" t="s">
        <v>948</v>
      </c>
      <c r="I218">
        <v>159</v>
      </c>
      <c r="K218">
        <v>1</v>
      </c>
      <c r="O218" t="s">
        <v>39</v>
      </c>
      <c r="Q218">
        <v>1</v>
      </c>
      <c r="U218" t="s">
        <v>28</v>
      </c>
      <c r="W218" t="s">
        <v>949</v>
      </c>
    </row>
    <row r="219" spans="1:23" x14ac:dyDescent="0.2">
      <c r="A219" t="s">
        <v>825</v>
      </c>
      <c r="B219" t="s">
        <v>826</v>
      </c>
      <c r="C219" t="s">
        <v>941</v>
      </c>
      <c r="D219" t="s">
        <v>950</v>
      </c>
      <c r="E219" t="s">
        <v>405</v>
      </c>
      <c r="F219" s="1">
        <v>60506</v>
      </c>
      <c r="G219">
        <v>6430115</v>
      </c>
      <c r="H219" t="s">
        <v>951</v>
      </c>
      <c r="I219">
        <v>292</v>
      </c>
      <c r="K219">
        <v>1</v>
      </c>
      <c r="O219" t="s">
        <v>39</v>
      </c>
      <c r="Q219">
        <v>1</v>
      </c>
      <c r="U219" t="s">
        <v>28</v>
      </c>
      <c r="W219" t="s">
        <v>952</v>
      </c>
    </row>
    <row r="220" spans="1:23" x14ac:dyDescent="0.2">
      <c r="A220" t="s">
        <v>825</v>
      </c>
      <c r="B220" t="s">
        <v>826</v>
      </c>
      <c r="C220" t="s">
        <v>941</v>
      </c>
      <c r="D220" t="s">
        <v>953</v>
      </c>
      <c r="E220" t="s">
        <v>943</v>
      </c>
      <c r="F220" s="1">
        <v>60120</v>
      </c>
      <c r="G220">
        <v>6431600</v>
      </c>
      <c r="H220" t="s">
        <v>954</v>
      </c>
      <c r="I220">
        <v>184</v>
      </c>
      <c r="K220">
        <v>1</v>
      </c>
      <c r="O220" t="s">
        <v>39</v>
      </c>
      <c r="Q220">
        <v>1</v>
      </c>
      <c r="U220" t="s">
        <v>28</v>
      </c>
      <c r="W220" t="s">
        <v>955</v>
      </c>
    </row>
    <row r="221" spans="1:23" x14ac:dyDescent="0.2">
      <c r="A221" t="s">
        <v>825</v>
      </c>
      <c r="B221" t="s">
        <v>826</v>
      </c>
      <c r="C221" t="s">
        <v>941</v>
      </c>
      <c r="D221" t="s">
        <v>956</v>
      </c>
      <c r="E221" t="s">
        <v>405</v>
      </c>
      <c r="F221" s="1">
        <v>60504</v>
      </c>
      <c r="G221">
        <v>6430100</v>
      </c>
      <c r="H221" t="s">
        <v>957</v>
      </c>
      <c r="I221">
        <v>210</v>
      </c>
      <c r="K221">
        <v>1</v>
      </c>
      <c r="O221" t="s">
        <v>39</v>
      </c>
      <c r="Q221">
        <v>1</v>
      </c>
      <c r="U221" t="s">
        <v>28</v>
      </c>
      <c r="W221" t="s">
        <v>958</v>
      </c>
    </row>
    <row r="222" spans="1:23" x14ac:dyDescent="0.2">
      <c r="A222" t="s">
        <v>825</v>
      </c>
      <c r="B222" t="s">
        <v>826</v>
      </c>
      <c r="C222" t="s">
        <v>959</v>
      </c>
      <c r="D222" t="s">
        <v>960</v>
      </c>
      <c r="E222" t="s">
        <v>961</v>
      </c>
      <c r="F222" s="1">
        <v>60010</v>
      </c>
      <c r="G222">
        <v>6430160</v>
      </c>
      <c r="H222" t="s">
        <v>962</v>
      </c>
      <c r="I222">
        <v>210</v>
      </c>
      <c r="K222">
        <v>1</v>
      </c>
      <c r="O222" t="s">
        <v>39</v>
      </c>
      <c r="Q222">
        <v>1</v>
      </c>
      <c r="U222" t="s">
        <v>28</v>
      </c>
      <c r="W222" t="s">
        <v>963</v>
      </c>
    </row>
    <row r="223" spans="1:23" x14ac:dyDescent="0.2">
      <c r="A223" t="s">
        <v>825</v>
      </c>
      <c r="B223" t="s">
        <v>826</v>
      </c>
      <c r="C223" t="s">
        <v>959</v>
      </c>
      <c r="D223" t="s">
        <v>964</v>
      </c>
      <c r="E223" t="s">
        <v>965</v>
      </c>
      <c r="F223" s="1">
        <v>60048</v>
      </c>
      <c r="G223">
        <v>6432080</v>
      </c>
      <c r="H223" t="s">
        <v>966</v>
      </c>
      <c r="I223">
        <v>283</v>
      </c>
      <c r="K223">
        <v>1</v>
      </c>
      <c r="O223" t="s">
        <v>39</v>
      </c>
      <c r="P223">
        <v>1</v>
      </c>
      <c r="U223" t="s">
        <v>28</v>
      </c>
      <c r="W223" t="s">
        <v>967</v>
      </c>
    </row>
    <row r="224" spans="1:23" x14ac:dyDescent="0.2">
      <c r="A224" t="s">
        <v>825</v>
      </c>
      <c r="B224" t="s">
        <v>826</v>
      </c>
      <c r="C224" t="s">
        <v>959</v>
      </c>
      <c r="D224" t="s">
        <v>968</v>
      </c>
      <c r="E224" t="s">
        <v>969</v>
      </c>
      <c r="F224" s="1">
        <v>60035</v>
      </c>
      <c r="G224">
        <v>6431890</v>
      </c>
      <c r="H224" t="s">
        <v>970</v>
      </c>
      <c r="I224">
        <v>139</v>
      </c>
      <c r="K224">
        <v>1</v>
      </c>
      <c r="O224" t="s">
        <v>39</v>
      </c>
      <c r="Q224">
        <v>1</v>
      </c>
      <c r="U224" t="s">
        <v>28</v>
      </c>
      <c r="W224" t="s">
        <v>971</v>
      </c>
    </row>
    <row r="225" spans="1:23" x14ac:dyDescent="0.2">
      <c r="A225" t="s">
        <v>825</v>
      </c>
      <c r="B225" t="s">
        <v>826</v>
      </c>
      <c r="C225" t="s">
        <v>959</v>
      </c>
      <c r="D225" t="s">
        <v>972</v>
      </c>
      <c r="E225" t="s">
        <v>973</v>
      </c>
      <c r="F225" s="1">
        <v>60045</v>
      </c>
      <c r="G225">
        <v>6432060</v>
      </c>
      <c r="H225" t="s">
        <v>974</v>
      </c>
      <c r="I225">
        <v>114</v>
      </c>
      <c r="K225">
        <v>1</v>
      </c>
      <c r="O225" t="s">
        <v>39</v>
      </c>
      <c r="Q225">
        <v>1</v>
      </c>
      <c r="U225" t="s">
        <v>28</v>
      </c>
      <c r="W225" t="s">
        <v>975</v>
      </c>
    </row>
    <row r="226" spans="1:23" x14ac:dyDescent="0.2">
      <c r="A226" t="s">
        <v>825</v>
      </c>
      <c r="B226" t="s">
        <v>826</v>
      </c>
      <c r="C226" t="s">
        <v>959</v>
      </c>
      <c r="D226" t="s">
        <v>976</v>
      </c>
      <c r="E226" t="s">
        <v>977</v>
      </c>
      <c r="F226" s="1">
        <v>60085</v>
      </c>
      <c r="G226">
        <v>6433170</v>
      </c>
      <c r="H226" t="s">
        <v>978</v>
      </c>
      <c r="I226">
        <v>190</v>
      </c>
      <c r="K226">
        <v>1</v>
      </c>
      <c r="O226" t="s">
        <v>39</v>
      </c>
      <c r="Q226">
        <v>1</v>
      </c>
      <c r="U226" t="s">
        <v>28</v>
      </c>
      <c r="W226" t="s">
        <v>979</v>
      </c>
    </row>
    <row r="227" spans="1:23" x14ac:dyDescent="0.2">
      <c r="A227" t="s">
        <v>825</v>
      </c>
      <c r="B227" t="s">
        <v>826</v>
      </c>
      <c r="C227" t="s">
        <v>774</v>
      </c>
      <c r="D227" t="s">
        <v>980</v>
      </c>
      <c r="E227" t="s">
        <v>981</v>
      </c>
      <c r="F227" s="1">
        <v>62526</v>
      </c>
      <c r="G227">
        <v>6431370</v>
      </c>
      <c r="H227" t="s">
        <v>982</v>
      </c>
      <c r="I227">
        <v>300</v>
      </c>
      <c r="K227">
        <v>1</v>
      </c>
      <c r="O227" t="s">
        <v>39</v>
      </c>
      <c r="Q227">
        <v>1</v>
      </c>
      <c r="U227" t="s">
        <v>28</v>
      </c>
      <c r="W227" t="s">
        <v>983</v>
      </c>
    </row>
    <row r="228" spans="1:23" x14ac:dyDescent="0.2">
      <c r="A228" t="s">
        <v>825</v>
      </c>
      <c r="B228" t="s">
        <v>826</v>
      </c>
      <c r="C228" t="s">
        <v>984</v>
      </c>
      <c r="D228" t="s">
        <v>985</v>
      </c>
      <c r="E228" t="s">
        <v>986</v>
      </c>
      <c r="F228" s="1">
        <v>60450</v>
      </c>
      <c r="G228">
        <v>6432300</v>
      </c>
      <c r="H228" t="s">
        <v>987</v>
      </c>
      <c r="I228">
        <v>89</v>
      </c>
      <c r="K228">
        <v>1</v>
      </c>
      <c r="O228" t="s">
        <v>39</v>
      </c>
      <c r="Q228">
        <v>1</v>
      </c>
      <c r="U228" t="s">
        <v>28</v>
      </c>
      <c r="W228" t="s">
        <v>988</v>
      </c>
    </row>
    <row r="229" spans="1:23" x14ac:dyDescent="0.2">
      <c r="A229" t="s">
        <v>825</v>
      </c>
      <c r="B229" t="s">
        <v>826</v>
      </c>
      <c r="C229" t="s">
        <v>989</v>
      </c>
      <c r="D229" t="s">
        <v>990</v>
      </c>
      <c r="E229" t="s">
        <v>991</v>
      </c>
      <c r="F229" s="1">
        <v>60142</v>
      </c>
      <c r="G229">
        <v>6430477</v>
      </c>
      <c r="H229" t="s">
        <v>992</v>
      </c>
      <c r="I229">
        <v>128</v>
      </c>
      <c r="K229">
        <v>1</v>
      </c>
      <c r="O229" t="s">
        <v>39</v>
      </c>
      <c r="Q229">
        <v>1</v>
      </c>
      <c r="U229" t="s">
        <v>28</v>
      </c>
      <c r="W229" t="s">
        <v>993</v>
      </c>
    </row>
    <row r="230" spans="1:23" x14ac:dyDescent="0.2">
      <c r="A230" t="s">
        <v>825</v>
      </c>
      <c r="B230" t="s">
        <v>826</v>
      </c>
      <c r="C230" t="s">
        <v>989</v>
      </c>
      <c r="D230" t="s">
        <v>994</v>
      </c>
      <c r="E230" t="s">
        <v>989</v>
      </c>
      <c r="F230" s="1">
        <v>60050</v>
      </c>
      <c r="G230">
        <v>6432127</v>
      </c>
      <c r="H230" t="s">
        <v>995</v>
      </c>
      <c r="I230">
        <v>179</v>
      </c>
      <c r="K230">
        <v>1</v>
      </c>
      <c r="O230" t="s">
        <v>39</v>
      </c>
      <c r="Q230">
        <v>1</v>
      </c>
      <c r="U230" t="s">
        <v>28</v>
      </c>
      <c r="W230" t="s">
        <v>993</v>
      </c>
    </row>
    <row r="231" spans="1:23" x14ac:dyDescent="0.2">
      <c r="A231" t="s">
        <v>825</v>
      </c>
      <c r="B231" t="s">
        <v>826</v>
      </c>
      <c r="C231" t="s">
        <v>996</v>
      </c>
      <c r="D231" t="s">
        <v>997</v>
      </c>
      <c r="E231" t="s">
        <v>998</v>
      </c>
      <c r="F231" s="1">
        <v>61761</v>
      </c>
      <c r="G231">
        <v>6430245</v>
      </c>
      <c r="H231" t="s">
        <v>999</v>
      </c>
      <c r="I231">
        <v>221</v>
      </c>
      <c r="K231">
        <v>1</v>
      </c>
      <c r="O231" t="s">
        <v>39</v>
      </c>
      <c r="Q231">
        <v>1</v>
      </c>
      <c r="U231" t="s">
        <v>28</v>
      </c>
      <c r="W231" t="s">
        <v>1000</v>
      </c>
    </row>
    <row r="232" spans="1:23" x14ac:dyDescent="0.2">
      <c r="A232" t="s">
        <v>825</v>
      </c>
      <c r="B232" t="s">
        <v>826</v>
      </c>
      <c r="C232" t="s">
        <v>996</v>
      </c>
      <c r="D232" t="s">
        <v>1001</v>
      </c>
      <c r="E232" t="s">
        <v>1002</v>
      </c>
      <c r="F232" s="1">
        <v>61701</v>
      </c>
      <c r="G232">
        <v>6430260</v>
      </c>
      <c r="H232" t="s">
        <v>1003</v>
      </c>
      <c r="I232">
        <v>149</v>
      </c>
      <c r="K232">
        <v>1</v>
      </c>
      <c r="O232" t="s">
        <v>39</v>
      </c>
      <c r="Q232">
        <v>1</v>
      </c>
      <c r="U232" t="s">
        <v>28</v>
      </c>
      <c r="W232" t="s">
        <v>1004</v>
      </c>
    </row>
    <row r="233" spans="1:23" x14ac:dyDescent="0.2">
      <c r="A233" t="s">
        <v>825</v>
      </c>
      <c r="B233" t="s">
        <v>826</v>
      </c>
      <c r="C233" t="s">
        <v>1005</v>
      </c>
      <c r="D233" t="s">
        <v>1006</v>
      </c>
      <c r="E233" t="s">
        <v>1005</v>
      </c>
      <c r="F233" s="1">
        <v>61637</v>
      </c>
      <c r="G233">
        <v>6432620</v>
      </c>
      <c r="H233" t="s">
        <v>1007</v>
      </c>
      <c r="I233">
        <v>649</v>
      </c>
      <c r="K233">
        <v>1</v>
      </c>
      <c r="L233">
        <v>1</v>
      </c>
      <c r="O233" t="s">
        <v>39</v>
      </c>
      <c r="P233">
        <v>1</v>
      </c>
      <c r="R233">
        <v>1</v>
      </c>
      <c r="U233" t="s">
        <v>28</v>
      </c>
      <c r="W233" t="s">
        <v>1008</v>
      </c>
    </row>
    <row r="234" spans="1:23" x14ac:dyDescent="0.2">
      <c r="A234" t="s">
        <v>825</v>
      </c>
      <c r="B234" t="s">
        <v>826</v>
      </c>
      <c r="C234" t="s">
        <v>1005</v>
      </c>
      <c r="D234" t="s">
        <v>1009</v>
      </c>
      <c r="E234" t="s">
        <v>1005</v>
      </c>
      <c r="F234" s="1">
        <v>61636</v>
      </c>
      <c r="G234">
        <v>6432570</v>
      </c>
      <c r="H234" t="s">
        <v>1010</v>
      </c>
      <c r="I234">
        <v>353</v>
      </c>
      <c r="K234">
        <v>1</v>
      </c>
      <c r="O234" t="s">
        <v>39</v>
      </c>
      <c r="Q234">
        <v>1</v>
      </c>
      <c r="U234" t="s">
        <v>28</v>
      </c>
      <c r="W234" t="s">
        <v>1011</v>
      </c>
    </row>
    <row r="235" spans="1:23" x14ac:dyDescent="0.2">
      <c r="A235" t="s">
        <v>825</v>
      </c>
      <c r="B235" t="s">
        <v>826</v>
      </c>
      <c r="C235" t="s">
        <v>1012</v>
      </c>
      <c r="D235" t="s">
        <v>1013</v>
      </c>
      <c r="E235" t="s">
        <v>1014</v>
      </c>
      <c r="F235" s="1">
        <v>61282</v>
      </c>
      <c r="G235">
        <v>6431511</v>
      </c>
      <c r="H235" t="s">
        <v>1015</v>
      </c>
      <c r="I235">
        <v>150</v>
      </c>
      <c r="K235">
        <v>1</v>
      </c>
      <c r="O235" t="s">
        <v>39</v>
      </c>
      <c r="Q235">
        <v>1</v>
      </c>
      <c r="U235" t="s">
        <v>28</v>
      </c>
      <c r="W235" t="s">
        <v>1016</v>
      </c>
    </row>
    <row r="236" spans="1:23" x14ac:dyDescent="0.2">
      <c r="A236" t="s">
        <v>825</v>
      </c>
      <c r="B236" t="s">
        <v>826</v>
      </c>
      <c r="C236" t="s">
        <v>1012</v>
      </c>
      <c r="D236" t="s">
        <v>1017</v>
      </c>
      <c r="E236" t="s">
        <v>1012</v>
      </c>
      <c r="F236" s="1">
        <v>61201</v>
      </c>
      <c r="G236">
        <v>6430016</v>
      </c>
      <c r="H236" t="s">
        <v>1018</v>
      </c>
      <c r="I236">
        <v>327</v>
      </c>
      <c r="K236">
        <v>1</v>
      </c>
      <c r="O236" t="s">
        <v>39</v>
      </c>
      <c r="Q236">
        <v>1</v>
      </c>
      <c r="U236" t="s">
        <v>28</v>
      </c>
      <c r="W236" t="s">
        <v>1019</v>
      </c>
    </row>
    <row r="237" spans="1:23" x14ac:dyDescent="0.2">
      <c r="A237" t="s">
        <v>825</v>
      </c>
      <c r="B237" t="s">
        <v>826</v>
      </c>
      <c r="C237" t="s">
        <v>1020</v>
      </c>
      <c r="D237" t="s">
        <v>1021</v>
      </c>
      <c r="E237" t="s">
        <v>1022</v>
      </c>
      <c r="F237" s="1">
        <v>62781</v>
      </c>
      <c r="G237">
        <v>6432950</v>
      </c>
      <c r="H237" t="s">
        <v>1023</v>
      </c>
      <c r="I237">
        <v>493</v>
      </c>
      <c r="J237">
        <v>8</v>
      </c>
      <c r="K237">
        <v>1</v>
      </c>
      <c r="M237">
        <v>1</v>
      </c>
      <c r="O237" t="s">
        <v>39</v>
      </c>
      <c r="P237">
        <v>1</v>
      </c>
      <c r="T237" t="s">
        <v>39</v>
      </c>
      <c r="U237" t="s">
        <v>28</v>
      </c>
      <c r="V237" t="s">
        <v>39</v>
      </c>
      <c r="W237" t="s">
        <v>1024</v>
      </c>
    </row>
    <row r="238" spans="1:23" x14ac:dyDescent="0.2">
      <c r="A238" t="s">
        <v>825</v>
      </c>
      <c r="B238" t="s">
        <v>826</v>
      </c>
      <c r="C238" t="s">
        <v>1020</v>
      </c>
      <c r="D238" t="s">
        <v>1025</v>
      </c>
      <c r="E238" t="s">
        <v>1022</v>
      </c>
      <c r="F238" s="1">
        <v>62769</v>
      </c>
      <c r="G238">
        <v>6432980</v>
      </c>
      <c r="H238" t="s">
        <v>1026</v>
      </c>
      <c r="I238">
        <v>457</v>
      </c>
      <c r="K238">
        <v>1</v>
      </c>
      <c r="L238">
        <v>1</v>
      </c>
      <c r="O238" t="s">
        <v>39</v>
      </c>
      <c r="P238">
        <v>1</v>
      </c>
      <c r="S238">
        <v>1</v>
      </c>
      <c r="U238" t="s">
        <v>28</v>
      </c>
      <c r="W238" t="s">
        <v>1027</v>
      </c>
    </row>
    <row r="239" spans="1:23" x14ac:dyDescent="0.2">
      <c r="A239" t="s">
        <v>825</v>
      </c>
      <c r="B239" t="s">
        <v>826</v>
      </c>
      <c r="C239" t="s">
        <v>1028</v>
      </c>
      <c r="D239" t="s">
        <v>1029</v>
      </c>
      <c r="E239" t="s">
        <v>1030</v>
      </c>
      <c r="F239" s="1">
        <v>60435</v>
      </c>
      <c r="G239">
        <v>6431990</v>
      </c>
      <c r="H239" t="s">
        <v>1031</v>
      </c>
      <c r="I239">
        <v>485</v>
      </c>
      <c r="K239">
        <v>1</v>
      </c>
      <c r="O239" t="s">
        <v>39</v>
      </c>
      <c r="Q239">
        <v>1</v>
      </c>
      <c r="U239" t="s">
        <v>28</v>
      </c>
      <c r="W239" t="s">
        <v>1032</v>
      </c>
    </row>
    <row r="240" spans="1:23" x14ac:dyDescent="0.2">
      <c r="A240" t="s">
        <v>825</v>
      </c>
      <c r="B240" t="s">
        <v>826</v>
      </c>
      <c r="C240" t="s">
        <v>1028</v>
      </c>
      <c r="D240" t="s">
        <v>1033</v>
      </c>
      <c r="E240" t="s">
        <v>1034</v>
      </c>
      <c r="F240" s="1">
        <v>60451</v>
      </c>
      <c r="G240">
        <v>6432000</v>
      </c>
      <c r="H240" t="s">
        <v>1035</v>
      </c>
      <c r="I240">
        <v>316</v>
      </c>
      <c r="K240">
        <v>1</v>
      </c>
      <c r="O240" t="s">
        <v>39</v>
      </c>
      <c r="Q240">
        <v>1</v>
      </c>
      <c r="U240" t="s">
        <v>28</v>
      </c>
      <c r="W240" t="s">
        <v>1036</v>
      </c>
    </row>
    <row r="241" spans="1:23" x14ac:dyDescent="0.2">
      <c r="A241" t="s">
        <v>825</v>
      </c>
      <c r="B241" t="s">
        <v>826</v>
      </c>
      <c r="C241" t="s">
        <v>1028</v>
      </c>
      <c r="D241" t="s">
        <v>1037</v>
      </c>
      <c r="E241" t="s">
        <v>1038</v>
      </c>
      <c r="F241" s="1">
        <v>60440</v>
      </c>
      <c r="G241">
        <v>6430034</v>
      </c>
      <c r="H241" t="s">
        <v>1039</v>
      </c>
      <c r="I241">
        <v>138</v>
      </c>
      <c r="K241">
        <v>1</v>
      </c>
      <c r="O241" t="s">
        <v>39</v>
      </c>
      <c r="Q241">
        <v>1</v>
      </c>
      <c r="U241" t="s">
        <v>28</v>
      </c>
      <c r="W241" t="s">
        <v>1040</v>
      </c>
    </row>
    <row r="242" spans="1:23" x14ac:dyDescent="0.2">
      <c r="A242" t="s">
        <v>825</v>
      </c>
      <c r="B242" t="s">
        <v>826</v>
      </c>
      <c r="C242" t="s">
        <v>1041</v>
      </c>
      <c r="D242" t="s">
        <v>1042</v>
      </c>
      <c r="E242" t="s">
        <v>1043</v>
      </c>
      <c r="F242" s="1">
        <v>61108</v>
      </c>
      <c r="G242">
        <v>6432800</v>
      </c>
      <c r="H242" t="s">
        <v>1044</v>
      </c>
      <c r="I242">
        <v>254</v>
      </c>
      <c r="J242">
        <v>8</v>
      </c>
      <c r="K242">
        <v>1</v>
      </c>
      <c r="M242">
        <v>1</v>
      </c>
      <c r="N242">
        <v>1</v>
      </c>
      <c r="O242" t="s">
        <v>28</v>
      </c>
      <c r="Q242">
        <v>1</v>
      </c>
      <c r="T242" t="s">
        <v>39</v>
      </c>
      <c r="U242" t="s">
        <v>28</v>
      </c>
      <c r="V242" t="s">
        <v>39</v>
      </c>
      <c r="W242" t="s">
        <v>1045</v>
      </c>
    </row>
    <row r="243" spans="1:23" x14ac:dyDescent="0.2">
      <c r="A243" t="s">
        <v>825</v>
      </c>
      <c r="B243" t="s">
        <v>826</v>
      </c>
      <c r="C243" t="s">
        <v>1041</v>
      </c>
      <c r="D243" t="s">
        <v>1046</v>
      </c>
      <c r="E243" t="s">
        <v>1043</v>
      </c>
      <c r="F243" s="1">
        <v>61114</v>
      </c>
      <c r="G243">
        <v>6430484</v>
      </c>
      <c r="H243" t="s">
        <v>1047</v>
      </c>
      <c r="I243">
        <v>188</v>
      </c>
      <c r="K243">
        <v>1</v>
      </c>
      <c r="O243" t="s">
        <v>39</v>
      </c>
      <c r="P243">
        <v>1</v>
      </c>
      <c r="U243" t="s">
        <v>28</v>
      </c>
      <c r="W243" t="s">
        <v>1048</v>
      </c>
    </row>
    <row r="244" spans="1:23" x14ac:dyDescent="0.2">
      <c r="A244" t="s">
        <v>825</v>
      </c>
      <c r="B244" t="s">
        <v>826</v>
      </c>
      <c r="C244" t="s">
        <v>1041</v>
      </c>
      <c r="D244" t="s">
        <v>1049</v>
      </c>
      <c r="E244" t="s">
        <v>1043</v>
      </c>
      <c r="F244" s="1">
        <v>61104</v>
      </c>
      <c r="G244">
        <v>6432810</v>
      </c>
      <c r="H244" t="s">
        <v>1050</v>
      </c>
      <c r="I244">
        <v>357</v>
      </c>
      <c r="K244">
        <v>1</v>
      </c>
      <c r="O244" t="s">
        <v>39</v>
      </c>
      <c r="Q244">
        <v>1</v>
      </c>
      <c r="U244" t="s">
        <v>28</v>
      </c>
      <c r="W244" t="s">
        <v>1051</v>
      </c>
    </row>
    <row r="245" spans="1:23" x14ac:dyDescent="0.2">
      <c r="A245" t="s">
        <v>1052</v>
      </c>
      <c r="B245" t="s">
        <v>1053</v>
      </c>
      <c r="C245" t="s">
        <v>1054</v>
      </c>
      <c r="D245" t="s">
        <v>1055</v>
      </c>
      <c r="E245" t="s">
        <v>1056</v>
      </c>
      <c r="F245" s="1">
        <v>46804</v>
      </c>
      <c r="G245">
        <v>6420420</v>
      </c>
      <c r="H245" t="s">
        <v>1057</v>
      </c>
      <c r="I245">
        <v>396</v>
      </c>
      <c r="J245">
        <v>8</v>
      </c>
      <c r="K245">
        <v>1</v>
      </c>
      <c r="L245">
        <v>1</v>
      </c>
      <c r="M245">
        <v>1</v>
      </c>
      <c r="N245">
        <v>1</v>
      </c>
      <c r="O245" t="s">
        <v>28</v>
      </c>
      <c r="Q245">
        <v>1</v>
      </c>
      <c r="S245">
        <v>1</v>
      </c>
      <c r="T245" t="s">
        <v>39</v>
      </c>
      <c r="U245" t="s">
        <v>28</v>
      </c>
      <c r="W245" t="s">
        <v>1058</v>
      </c>
    </row>
    <row r="246" spans="1:23" x14ac:dyDescent="0.2">
      <c r="A246" t="s">
        <v>1052</v>
      </c>
      <c r="B246" t="s">
        <v>1053</v>
      </c>
      <c r="C246" t="s">
        <v>1054</v>
      </c>
      <c r="D246" t="s">
        <v>1059</v>
      </c>
      <c r="E246" t="s">
        <v>1056</v>
      </c>
      <c r="F246" s="1">
        <v>46845</v>
      </c>
      <c r="G246">
        <v>6429153</v>
      </c>
      <c r="H246" t="s">
        <v>1060</v>
      </c>
      <c r="I246">
        <v>781</v>
      </c>
      <c r="K246">
        <v>1</v>
      </c>
      <c r="L246">
        <v>1</v>
      </c>
      <c r="O246" t="s">
        <v>28</v>
      </c>
      <c r="Q246">
        <v>1</v>
      </c>
      <c r="S246">
        <v>1</v>
      </c>
      <c r="U246" t="s">
        <v>28</v>
      </c>
      <c r="W246" t="s">
        <v>1061</v>
      </c>
    </row>
    <row r="247" spans="1:23" x14ac:dyDescent="0.2">
      <c r="A247" t="s">
        <v>1052</v>
      </c>
      <c r="B247" t="s">
        <v>1053</v>
      </c>
      <c r="C247" t="s">
        <v>636</v>
      </c>
      <c r="D247" t="s">
        <v>1062</v>
      </c>
      <c r="E247" t="s">
        <v>1063</v>
      </c>
      <c r="F247" s="1">
        <v>46260</v>
      </c>
      <c r="G247">
        <v>6420715</v>
      </c>
      <c r="H247" t="s">
        <v>1064</v>
      </c>
      <c r="I247">
        <v>836</v>
      </c>
      <c r="J247">
        <v>8</v>
      </c>
      <c r="K247">
        <v>1</v>
      </c>
      <c r="L247">
        <v>1</v>
      </c>
      <c r="M247">
        <v>1</v>
      </c>
      <c r="N247">
        <v>1</v>
      </c>
      <c r="O247" t="s">
        <v>28</v>
      </c>
      <c r="P247">
        <v>1</v>
      </c>
      <c r="R247">
        <v>1</v>
      </c>
      <c r="T247" t="s">
        <v>39</v>
      </c>
      <c r="U247" t="s">
        <v>28</v>
      </c>
      <c r="W247" t="s">
        <v>1065</v>
      </c>
    </row>
    <row r="248" spans="1:23" x14ac:dyDescent="0.2">
      <c r="A248" t="s">
        <v>1052</v>
      </c>
      <c r="B248" t="s">
        <v>1053</v>
      </c>
      <c r="C248" t="s">
        <v>636</v>
      </c>
      <c r="D248" t="s">
        <v>1066</v>
      </c>
      <c r="E248" t="s">
        <v>1063</v>
      </c>
      <c r="F248" s="1">
        <v>46202</v>
      </c>
      <c r="G248">
        <v>6420620</v>
      </c>
      <c r="H248" t="s">
        <v>1067</v>
      </c>
      <c r="I248">
        <v>315</v>
      </c>
      <c r="J248">
        <v>15</v>
      </c>
      <c r="K248">
        <v>1</v>
      </c>
      <c r="M248">
        <v>1</v>
      </c>
      <c r="O248" t="s">
        <v>28</v>
      </c>
      <c r="P248">
        <v>1</v>
      </c>
      <c r="T248" t="s">
        <v>28</v>
      </c>
      <c r="U248" t="s">
        <v>28</v>
      </c>
      <c r="W248" t="s">
        <v>1068</v>
      </c>
    </row>
    <row r="249" spans="1:23" x14ac:dyDescent="0.2">
      <c r="A249" t="s">
        <v>1052</v>
      </c>
      <c r="B249" t="s">
        <v>1053</v>
      </c>
      <c r="C249" t="s">
        <v>636</v>
      </c>
      <c r="D249" t="s">
        <v>1069</v>
      </c>
      <c r="E249" t="s">
        <v>1063</v>
      </c>
      <c r="F249" s="1">
        <v>46206</v>
      </c>
      <c r="G249">
        <v>6420660</v>
      </c>
      <c r="H249" t="s">
        <v>1070</v>
      </c>
      <c r="I249">
        <v>802</v>
      </c>
      <c r="K249">
        <v>1</v>
      </c>
      <c r="O249" t="s">
        <v>28</v>
      </c>
      <c r="P249">
        <v>1</v>
      </c>
      <c r="U249" t="s">
        <v>28</v>
      </c>
      <c r="W249" t="s">
        <v>1071</v>
      </c>
    </row>
    <row r="250" spans="1:23" x14ac:dyDescent="0.2">
      <c r="A250" t="s">
        <v>1052</v>
      </c>
      <c r="B250" t="s">
        <v>1053</v>
      </c>
      <c r="C250" t="s">
        <v>636</v>
      </c>
      <c r="D250" t="s">
        <v>1072</v>
      </c>
      <c r="E250" t="s">
        <v>1063</v>
      </c>
      <c r="F250" s="1">
        <v>46202</v>
      </c>
      <c r="G250">
        <v>6420632</v>
      </c>
      <c r="H250" t="s">
        <v>1073</v>
      </c>
      <c r="I250">
        <v>354</v>
      </c>
      <c r="J250">
        <v>10</v>
      </c>
      <c r="L250">
        <v>1</v>
      </c>
      <c r="N250">
        <v>1</v>
      </c>
      <c r="O250" t="s">
        <v>28</v>
      </c>
      <c r="R250">
        <v>1</v>
      </c>
      <c r="T250" t="s">
        <v>28</v>
      </c>
      <c r="U250" t="s">
        <v>28</v>
      </c>
      <c r="W250" t="s">
        <v>1074</v>
      </c>
    </row>
    <row r="251" spans="1:23" x14ac:dyDescent="0.2">
      <c r="A251" t="s">
        <v>1052</v>
      </c>
      <c r="B251" t="s">
        <v>1053</v>
      </c>
      <c r="C251" t="s">
        <v>1075</v>
      </c>
      <c r="D251" t="s">
        <v>1076</v>
      </c>
      <c r="E251" t="s">
        <v>1077</v>
      </c>
      <c r="F251" s="1">
        <v>46601</v>
      </c>
      <c r="G251">
        <v>6421290</v>
      </c>
      <c r="H251" t="s">
        <v>1078</v>
      </c>
      <c r="I251">
        <v>449</v>
      </c>
      <c r="K251">
        <v>1</v>
      </c>
      <c r="O251" t="s">
        <v>28</v>
      </c>
      <c r="Q251">
        <v>1</v>
      </c>
      <c r="U251" t="s">
        <v>28</v>
      </c>
      <c r="W251" t="s">
        <v>1079</v>
      </c>
    </row>
    <row r="252" spans="1:23" x14ac:dyDescent="0.2">
      <c r="A252" t="s">
        <v>1052</v>
      </c>
      <c r="B252" t="s">
        <v>1053</v>
      </c>
      <c r="C252" t="s">
        <v>1080</v>
      </c>
      <c r="D252" t="s">
        <v>1081</v>
      </c>
      <c r="E252" t="s">
        <v>1082</v>
      </c>
      <c r="F252" s="1">
        <v>47714</v>
      </c>
      <c r="G252">
        <v>6420027</v>
      </c>
      <c r="H252" t="s">
        <v>1083</v>
      </c>
      <c r="I252">
        <v>376</v>
      </c>
      <c r="K252">
        <v>1</v>
      </c>
      <c r="L252">
        <v>1</v>
      </c>
      <c r="O252" t="s">
        <v>28</v>
      </c>
      <c r="Q252">
        <v>1</v>
      </c>
      <c r="S252">
        <v>1</v>
      </c>
      <c r="U252" t="s">
        <v>28</v>
      </c>
      <c r="W252" t="s">
        <v>1084</v>
      </c>
    </row>
    <row r="253" spans="1:23" x14ac:dyDescent="0.2">
      <c r="A253" t="s">
        <v>1052</v>
      </c>
      <c r="B253" t="s">
        <v>1053</v>
      </c>
      <c r="C253" t="s">
        <v>1080</v>
      </c>
      <c r="D253" t="s">
        <v>1085</v>
      </c>
      <c r="E253" t="s">
        <v>1082</v>
      </c>
      <c r="F253" s="1">
        <v>47747</v>
      </c>
      <c r="G253">
        <v>6420320</v>
      </c>
      <c r="H253" t="s">
        <v>1086</v>
      </c>
      <c r="I253">
        <v>350</v>
      </c>
      <c r="K253">
        <v>1</v>
      </c>
      <c r="O253" t="s">
        <v>28</v>
      </c>
      <c r="Q253">
        <v>1</v>
      </c>
      <c r="U253" t="s">
        <v>28</v>
      </c>
      <c r="W253" t="s">
        <v>1087</v>
      </c>
    </row>
    <row r="254" spans="1:23" x14ac:dyDescent="0.2">
      <c r="A254" t="s">
        <v>1088</v>
      </c>
      <c r="B254" t="s">
        <v>1089</v>
      </c>
      <c r="C254" t="s">
        <v>1090</v>
      </c>
      <c r="D254" t="s">
        <v>1091</v>
      </c>
      <c r="E254" t="s">
        <v>1092</v>
      </c>
      <c r="F254" s="1">
        <v>52242</v>
      </c>
      <c r="G254">
        <v>6620765</v>
      </c>
      <c r="H254" t="s">
        <v>1093</v>
      </c>
      <c r="I254">
        <v>811</v>
      </c>
      <c r="J254">
        <v>17</v>
      </c>
      <c r="K254">
        <v>1</v>
      </c>
      <c r="L254">
        <v>1</v>
      </c>
      <c r="M254">
        <v>1</v>
      </c>
      <c r="N254">
        <v>1</v>
      </c>
      <c r="O254" t="s">
        <v>28</v>
      </c>
      <c r="P254">
        <v>1</v>
      </c>
      <c r="R254">
        <v>1</v>
      </c>
      <c r="T254" t="s">
        <v>28</v>
      </c>
      <c r="U254" t="s">
        <v>28</v>
      </c>
      <c r="V254" t="s">
        <v>39</v>
      </c>
      <c r="W254" t="s">
        <v>1094</v>
      </c>
    </row>
    <row r="255" spans="1:23" x14ac:dyDescent="0.2">
      <c r="A255" t="s">
        <v>1088</v>
      </c>
      <c r="B255" t="s">
        <v>1089</v>
      </c>
      <c r="C255" t="s">
        <v>695</v>
      </c>
      <c r="D255" t="s">
        <v>1095</v>
      </c>
      <c r="E255" t="s">
        <v>1096</v>
      </c>
      <c r="F255" s="1">
        <v>50309</v>
      </c>
      <c r="G255">
        <v>6620420</v>
      </c>
      <c r="H255" t="s">
        <v>1097</v>
      </c>
      <c r="I255">
        <v>372</v>
      </c>
      <c r="K255">
        <v>1</v>
      </c>
      <c r="L255">
        <v>1</v>
      </c>
      <c r="O255" t="s">
        <v>28</v>
      </c>
      <c r="P255">
        <v>1</v>
      </c>
      <c r="S255">
        <v>1</v>
      </c>
      <c r="U255" t="s">
        <v>28</v>
      </c>
      <c r="W255" t="s">
        <v>1098</v>
      </c>
    </row>
    <row r="256" spans="1:23" x14ac:dyDescent="0.2">
      <c r="A256" t="s">
        <v>1088</v>
      </c>
      <c r="B256" t="s">
        <v>1089</v>
      </c>
      <c r="C256" t="s">
        <v>695</v>
      </c>
      <c r="D256" t="s">
        <v>1099</v>
      </c>
      <c r="E256" t="s">
        <v>1096</v>
      </c>
      <c r="F256" s="1">
        <v>50314</v>
      </c>
      <c r="G256">
        <v>6620003</v>
      </c>
      <c r="H256" t="s">
        <v>1100</v>
      </c>
      <c r="I256">
        <v>875</v>
      </c>
      <c r="K256">
        <v>1</v>
      </c>
      <c r="L256">
        <v>1</v>
      </c>
      <c r="O256" t="s">
        <v>28</v>
      </c>
      <c r="Q256">
        <v>1</v>
      </c>
      <c r="S256">
        <v>1</v>
      </c>
      <c r="U256" t="s">
        <v>28</v>
      </c>
      <c r="W256" t="s">
        <v>1101</v>
      </c>
    </row>
    <row r="257" spans="1:23" x14ac:dyDescent="0.2">
      <c r="A257" t="s">
        <v>1088</v>
      </c>
      <c r="B257" t="s">
        <v>1089</v>
      </c>
      <c r="C257" t="s">
        <v>1102</v>
      </c>
      <c r="D257" t="s">
        <v>1103</v>
      </c>
      <c r="E257" t="s">
        <v>1104</v>
      </c>
      <c r="F257" s="1">
        <v>51101</v>
      </c>
      <c r="G257">
        <v>6621275</v>
      </c>
      <c r="H257" t="s">
        <v>1105</v>
      </c>
      <c r="I257">
        <v>238</v>
      </c>
      <c r="K257">
        <v>1</v>
      </c>
      <c r="O257" t="s">
        <v>28</v>
      </c>
      <c r="Q257">
        <v>1</v>
      </c>
      <c r="U257" t="s">
        <v>28</v>
      </c>
      <c r="W257" t="s">
        <v>1106</v>
      </c>
    </row>
    <row r="258" spans="1:23" x14ac:dyDescent="0.2">
      <c r="A258" t="s">
        <v>1107</v>
      </c>
      <c r="B258" t="s">
        <v>1108</v>
      </c>
      <c r="C258" t="s">
        <v>1090</v>
      </c>
      <c r="D258" t="s">
        <v>1109</v>
      </c>
      <c r="E258" t="s">
        <v>1110</v>
      </c>
      <c r="F258" s="1">
        <v>66215</v>
      </c>
      <c r="G258">
        <v>6670775</v>
      </c>
      <c r="H258" t="s">
        <v>1111</v>
      </c>
      <c r="I258">
        <v>343</v>
      </c>
      <c r="K258">
        <v>1</v>
      </c>
      <c r="O258" t="s">
        <v>28</v>
      </c>
      <c r="Q258">
        <v>1</v>
      </c>
      <c r="U258" t="s">
        <v>28</v>
      </c>
      <c r="W258" t="s">
        <v>1112</v>
      </c>
    </row>
    <row r="259" spans="1:23" x14ac:dyDescent="0.2">
      <c r="A259" t="s">
        <v>1107</v>
      </c>
      <c r="B259" t="s">
        <v>1108</v>
      </c>
      <c r="C259" t="s">
        <v>1113</v>
      </c>
      <c r="D259" t="s">
        <v>1114</v>
      </c>
      <c r="E259" t="s">
        <v>1115</v>
      </c>
      <c r="F259" s="1">
        <v>67214</v>
      </c>
      <c r="G259">
        <v>6671100</v>
      </c>
      <c r="H259" t="s">
        <v>1116</v>
      </c>
      <c r="I259">
        <v>613</v>
      </c>
      <c r="J259">
        <v>12</v>
      </c>
      <c r="K259">
        <v>1</v>
      </c>
      <c r="M259">
        <v>1</v>
      </c>
      <c r="N259">
        <v>1</v>
      </c>
      <c r="O259" t="s">
        <v>28</v>
      </c>
      <c r="P259">
        <v>1</v>
      </c>
      <c r="T259" t="s">
        <v>28</v>
      </c>
      <c r="U259" t="s">
        <v>28</v>
      </c>
      <c r="W259" t="s">
        <v>1117</v>
      </c>
    </row>
    <row r="260" spans="1:23" x14ac:dyDescent="0.2">
      <c r="A260" t="s">
        <v>1107</v>
      </c>
      <c r="B260" t="s">
        <v>1108</v>
      </c>
      <c r="C260" t="s">
        <v>1113</v>
      </c>
      <c r="D260" t="s">
        <v>1118</v>
      </c>
      <c r="E260" t="s">
        <v>1115</v>
      </c>
      <c r="F260" s="1">
        <v>67214</v>
      </c>
      <c r="G260">
        <v>6671170</v>
      </c>
      <c r="H260" t="s">
        <v>1119</v>
      </c>
      <c r="I260">
        <v>760</v>
      </c>
      <c r="K260">
        <v>1</v>
      </c>
      <c r="L260">
        <v>1</v>
      </c>
      <c r="O260" t="s">
        <v>28</v>
      </c>
      <c r="P260">
        <v>1</v>
      </c>
      <c r="S260">
        <v>1</v>
      </c>
      <c r="U260" t="s">
        <v>28</v>
      </c>
      <c r="W260" t="s">
        <v>1120</v>
      </c>
    </row>
    <row r="261" spans="1:23" x14ac:dyDescent="0.2">
      <c r="A261" t="s">
        <v>1107</v>
      </c>
      <c r="B261" t="s">
        <v>1108</v>
      </c>
      <c r="C261" t="s">
        <v>1121</v>
      </c>
      <c r="D261" t="s">
        <v>1122</v>
      </c>
      <c r="E261" t="s">
        <v>1123</v>
      </c>
      <c r="F261" s="1">
        <v>66604</v>
      </c>
      <c r="G261">
        <v>6671025</v>
      </c>
      <c r="H261" t="s">
        <v>1124</v>
      </c>
      <c r="I261">
        <v>586</v>
      </c>
      <c r="K261">
        <v>1</v>
      </c>
      <c r="O261" t="s">
        <v>28</v>
      </c>
      <c r="Q261">
        <v>1</v>
      </c>
      <c r="U261" t="s">
        <v>28</v>
      </c>
      <c r="W261" t="s">
        <v>1125</v>
      </c>
    </row>
    <row r="262" spans="1:23" x14ac:dyDescent="0.2">
      <c r="A262" t="s">
        <v>1107</v>
      </c>
      <c r="B262" t="s">
        <v>1108</v>
      </c>
      <c r="C262" t="s">
        <v>1126</v>
      </c>
      <c r="D262" t="s">
        <v>1127</v>
      </c>
      <c r="E262" t="s">
        <v>1128</v>
      </c>
      <c r="F262" s="1">
        <v>66160</v>
      </c>
      <c r="G262">
        <v>6670510</v>
      </c>
      <c r="H262" t="s">
        <v>1129</v>
      </c>
      <c r="I262">
        <v>910</v>
      </c>
      <c r="J262">
        <v>16</v>
      </c>
      <c r="K262">
        <v>1</v>
      </c>
      <c r="M262">
        <v>1</v>
      </c>
      <c r="N262">
        <v>1</v>
      </c>
      <c r="O262" t="s">
        <v>28</v>
      </c>
      <c r="P262">
        <v>1</v>
      </c>
      <c r="T262" t="s">
        <v>28</v>
      </c>
      <c r="U262" t="s">
        <v>28</v>
      </c>
      <c r="W262" t="s">
        <v>1130</v>
      </c>
    </row>
    <row r="263" spans="1:23" x14ac:dyDescent="0.2">
      <c r="A263" t="s">
        <v>1131</v>
      </c>
      <c r="B263" t="s">
        <v>1132</v>
      </c>
      <c r="C263" t="s">
        <v>1133</v>
      </c>
      <c r="D263" t="s">
        <v>1134</v>
      </c>
      <c r="E263" t="s">
        <v>1135</v>
      </c>
      <c r="F263" s="1">
        <v>40536</v>
      </c>
      <c r="G263">
        <v>6510455</v>
      </c>
      <c r="H263" t="s">
        <v>1136</v>
      </c>
      <c r="I263">
        <v>945</v>
      </c>
      <c r="K263">
        <v>1</v>
      </c>
      <c r="L263">
        <v>1</v>
      </c>
      <c r="O263" t="s">
        <v>28</v>
      </c>
      <c r="P263">
        <v>1</v>
      </c>
      <c r="R263">
        <v>1</v>
      </c>
      <c r="U263" t="s">
        <v>28</v>
      </c>
      <c r="W263" t="s">
        <v>1137</v>
      </c>
    </row>
    <row r="264" spans="1:23" x14ac:dyDescent="0.2">
      <c r="A264" t="s">
        <v>1131</v>
      </c>
      <c r="B264" t="s">
        <v>1132</v>
      </c>
      <c r="C264" t="s">
        <v>42</v>
      </c>
      <c r="D264" t="s">
        <v>1138</v>
      </c>
      <c r="E264" t="s">
        <v>1139</v>
      </c>
      <c r="F264" s="1">
        <v>40202</v>
      </c>
      <c r="G264">
        <v>6510540</v>
      </c>
      <c r="H264" t="s">
        <v>1140</v>
      </c>
      <c r="I264">
        <v>300</v>
      </c>
      <c r="L264">
        <v>1</v>
      </c>
      <c r="O264" t="s">
        <v>28</v>
      </c>
      <c r="R264">
        <v>1</v>
      </c>
      <c r="U264" t="s">
        <v>28</v>
      </c>
      <c r="W264" t="s">
        <v>1141</v>
      </c>
    </row>
    <row r="265" spans="1:23" x14ac:dyDescent="0.2">
      <c r="A265" t="s">
        <v>1131</v>
      </c>
      <c r="B265" t="s">
        <v>1132</v>
      </c>
      <c r="C265" t="s">
        <v>42</v>
      </c>
      <c r="D265" t="s">
        <v>1142</v>
      </c>
      <c r="E265" t="s">
        <v>1139</v>
      </c>
      <c r="F265" s="1">
        <v>40202</v>
      </c>
      <c r="G265">
        <v>6510550</v>
      </c>
      <c r="H265" t="s">
        <v>1143</v>
      </c>
      <c r="I265">
        <v>404</v>
      </c>
      <c r="J265">
        <v>16</v>
      </c>
      <c r="K265">
        <v>1</v>
      </c>
      <c r="M265">
        <v>1</v>
      </c>
      <c r="O265" t="s">
        <v>28</v>
      </c>
      <c r="P265">
        <v>1</v>
      </c>
      <c r="T265" t="s">
        <v>39</v>
      </c>
      <c r="U265" t="s">
        <v>28</v>
      </c>
      <c r="W265" t="s">
        <v>1144</v>
      </c>
    </row>
    <row r="266" spans="1:23" x14ac:dyDescent="0.2">
      <c r="A266" t="s">
        <v>1131</v>
      </c>
      <c r="B266" t="s">
        <v>1132</v>
      </c>
      <c r="C266" t="s">
        <v>1145</v>
      </c>
      <c r="D266" t="s">
        <v>1146</v>
      </c>
      <c r="E266" t="s">
        <v>1147</v>
      </c>
      <c r="F266" s="1">
        <v>41501</v>
      </c>
      <c r="G266">
        <v>6510860</v>
      </c>
      <c r="H266" t="s">
        <v>1148</v>
      </c>
      <c r="I266">
        <v>348</v>
      </c>
      <c r="K266">
        <v>1</v>
      </c>
      <c r="O266" t="s">
        <v>28</v>
      </c>
      <c r="Q266">
        <v>1</v>
      </c>
      <c r="U266" t="s">
        <v>28</v>
      </c>
      <c r="W266" t="s">
        <v>1149</v>
      </c>
    </row>
    <row r="267" spans="1:23" x14ac:dyDescent="0.2">
      <c r="A267" t="s">
        <v>1150</v>
      </c>
      <c r="B267" t="s">
        <v>1151</v>
      </c>
      <c r="C267" t="s">
        <v>1152</v>
      </c>
      <c r="D267" t="s">
        <v>1153</v>
      </c>
      <c r="E267" t="s">
        <v>1154</v>
      </c>
      <c r="F267" s="1">
        <v>71103</v>
      </c>
      <c r="G267">
        <v>6720776</v>
      </c>
      <c r="H267" t="s">
        <v>1155</v>
      </c>
      <c r="I267">
        <v>452</v>
      </c>
      <c r="J267">
        <v>13</v>
      </c>
      <c r="K267">
        <v>1</v>
      </c>
      <c r="M267">
        <v>1</v>
      </c>
      <c r="O267" t="s">
        <v>28</v>
      </c>
      <c r="P267">
        <v>1</v>
      </c>
      <c r="T267" t="s">
        <v>39</v>
      </c>
      <c r="U267" t="s">
        <v>28</v>
      </c>
      <c r="W267" t="s">
        <v>1156</v>
      </c>
    </row>
    <row r="268" spans="1:23" x14ac:dyDescent="0.2">
      <c r="A268" t="s">
        <v>1150</v>
      </c>
      <c r="B268" t="s">
        <v>1151</v>
      </c>
      <c r="C268" t="s">
        <v>1157</v>
      </c>
      <c r="D268" t="s">
        <v>1158</v>
      </c>
      <c r="E268" t="s">
        <v>1159</v>
      </c>
      <c r="F268" s="1">
        <v>70808</v>
      </c>
      <c r="G268">
        <v>6720028</v>
      </c>
      <c r="H268" t="s">
        <v>1160</v>
      </c>
      <c r="I268">
        <v>988</v>
      </c>
      <c r="K268">
        <v>1</v>
      </c>
      <c r="O268" t="s">
        <v>28</v>
      </c>
      <c r="Q268">
        <v>1</v>
      </c>
      <c r="U268" t="s">
        <v>28</v>
      </c>
      <c r="W268" t="s">
        <v>1161</v>
      </c>
    </row>
    <row r="269" spans="1:23" x14ac:dyDescent="0.2">
      <c r="A269" t="s">
        <v>1150</v>
      </c>
      <c r="B269" t="s">
        <v>1151</v>
      </c>
      <c r="C269" t="s">
        <v>1157</v>
      </c>
      <c r="D269" t="s">
        <v>1162</v>
      </c>
      <c r="E269" t="s">
        <v>1159</v>
      </c>
      <c r="F269" s="1">
        <v>70809</v>
      </c>
      <c r="G269">
        <v>6720042</v>
      </c>
      <c r="H269" t="s">
        <v>1163</v>
      </c>
      <c r="I269">
        <v>527</v>
      </c>
      <c r="J269">
        <v>8</v>
      </c>
      <c r="M269">
        <v>1</v>
      </c>
      <c r="T269" t="s">
        <v>28</v>
      </c>
      <c r="W269" t="s">
        <v>1164</v>
      </c>
    </row>
    <row r="270" spans="1:23" x14ac:dyDescent="0.2">
      <c r="A270" t="s">
        <v>1150</v>
      </c>
      <c r="B270" t="s">
        <v>1151</v>
      </c>
      <c r="C270" t="s">
        <v>1165</v>
      </c>
      <c r="D270" t="s">
        <v>1166</v>
      </c>
      <c r="E270" t="s">
        <v>1167</v>
      </c>
      <c r="F270" s="1">
        <v>70503</v>
      </c>
      <c r="G270">
        <v>6720340</v>
      </c>
      <c r="H270" t="s">
        <v>1168</v>
      </c>
      <c r="I270">
        <v>461</v>
      </c>
      <c r="K270">
        <v>1</v>
      </c>
      <c r="O270" t="s">
        <v>28</v>
      </c>
      <c r="Q270">
        <v>1</v>
      </c>
      <c r="U270" t="s">
        <v>28</v>
      </c>
      <c r="W270" t="s">
        <v>1169</v>
      </c>
    </row>
    <row r="271" spans="1:23" x14ac:dyDescent="0.2">
      <c r="A271" t="s">
        <v>1150</v>
      </c>
      <c r="B271" t="s">
        <v>1151</v>
      </c>
      <c r="C271" t="s">
        <v>1165</v>
      </c>
      <c r="D271" t="s">
        <v>1170</v>
      </c>
      <c r="E271" t="s">
        <v>1167</v>
      </c>
      <c r="F271" s="1">
        <v>70508</v>
      </c>
      <c r="G271">
        <v>6720343</v>
      </c>
      <c r="H271" t="s">
        <v>1171</v>
      </c>
      <c r="I271">
        <v>6</v>
      </c>
      <c r="J271">
        <v>6</v>
      </c>
      <c r="M271">
        <v>1</v>
      </c>
      <c r="N271">
        <v>1</v>
      </c>
      <c r="T271" t="s">
        <v>39</v>
      </c>
      <c r="W271" t="s">
        <v>1172</v>
      </c>
    </row>
    <row r="272" spans="1:23" x14ac:dyDescent="0.2">
      <c r="A272" t="s">
        <v>1150</v>
      </c>
      <c r="B272" t="s">
        <v>1151</v>
      </c>
      <c r="C272" t="s">
        <v>1173</v>
      </c>
      <c r="D272" t="s">
        <v>1174</v>
      </c>
      <c r="E272" t="s">
        <v>1175</v>
      </c>
      <c r="F272" s="1">
        <v>70112</v>
      </c>
      <c r="H272" t="s">
        <v>1176</v>
      </c>
      <c r="I272">
        <v>446</v>
      </c>
      <c r="J272">
        <v>20</v>
      </c>
      <c r="K272">
        <v>1</v>
      </c>
      <c r="M272">
        <v>1</v>
      </c>
      <c r="O272" t="s">
        <v>28</v>
      </c>
      <c r="P272">
        <v>1</v>
      </c>
      <c r="T272" t="s">
        <v>28</v>
      </c>
      <c r="U272" t="s">
        <v>28</v>
      </c>
      <c r="W272" t="s">
        <v>1177</v>
      </c>
    </row>
    <row r="273" spans="1:23" x14ac:dyDescent="0.2">
      <c r="A273" t="s">
        <v>1150</v>
      </c>
      <c r="B273" t="s">
        <v>1151</v>
      </c>
      <c r="C273" t="s">
        <v>1178</v>
      </c>
      <c r="D273" t="s">
        <v>1179</v>
      </c>
      <c r="E273" t="s">
        <v>1180</v>
      </c>
      <c r="F273" s="1">
        <v>71301</v>
      </c>
      <c r="G273">
        <v>6720020</v>
      </c>
      <c r="H273" t="s">
        <v>1181</v>
      </c>
      <c r="I273">
        <v>362</v>
      </c>
      <c r="K273">
        <v>1</v>
      </c>
      <c r="O273" t="s">
        <v>28</v>
      </c>
      <c r="Q273">
        <v>1</v>
      </c>
      <c r="U273" t="s">
        <v>28</v>
      </c>
      <c r="W273" t="s">
        <v>1182</v>
      </c>
    </row>
    <row r="274" spans="1:23" x14ac:dyDescent="0.2">
      <c r="A274" t="s">
        <v>1150</v>
      </c>
      <c r="B274" t="s">
        <v>1151</v>
      </c>
      <c r="C274" t="s">
        <v>1183</v>
      </c>
      <c r="D274" t="s">
        <v>1184</v>
      </c>
      <c r="E274" t="s">
        <v>1185</v>
      </c>
      <c r="F274" s="1">
        <v>70433</v>
      </c>
      <c r="G274">
        <v>6720180</v>
      </c>
      <c r="H274" t="s">
        <v>1186</v>
      </c>
      <c r="I274">
        <v>167</v>
      </c>
      <c r="K274">
        <v>1</v>
      </c>
      <c r="O274" t="s">
        <v>28</v>
      </c>
      <c r="Q274">
        <v>1</v>
      </c>
      <c r="U274" t="s">
        <v>28</v>
      </c>
      <c r="W274" t="s">
        <v>1187</v>
      </c>
    </row>
    <row r="275" spans="1:23" x14ac:dyDescent="0.2">
      <c r="A275" t="s">
        <v>1150</v>
      </c>
      <c r="B275" t="s">
        <v>1151</v>
      </c>
      <c r="C275" t="s">
        <v>1188</v>
      </c>
      <c r="D275" t="s">
        <v>1189</v>
      </c>
      <c r="E275" t="s">
        <v>1190</v>
      </c>
      <c r="F275" s="1">
        <v>70403</v>
      </c>
      <c r="G275">
        <v>6720254</v>
      </c>
      <c r="H275" t="s">
        <v>1191</v>
      </c>
      <c r="I275">
        <v>330</v>
      </c>
      <c r="K275">
        <v>1</v>
      </c>
      <c r="O275" t="s">
        <v>28</v>
      </c>
      <c r="Q275">
        <v>1</v>
      </c>
      <c r="U275" t="s">
        <v>28</v>
      </c>
      <c r="W275" t="s">
        <v>1192</v>
      </c>
    </row>
    <row r="276" spans="1:23" x14ac:dyDescent="0.2">
      <c r="A276" t="s">
        <v>1193</v>
      </c>
      <c r="B276" t="s">
        <v>1194</v>
      </c>
      <c r="C276" t="s">
        <v>1195</v>
      </c>
      <c r="D276" t="s">
        <v>1196</v>
      </c>
      <c r="E276" t="s">
        <v>1197</v>
      </c>
      <c r="F276" s="2" t="s">
        <v>1198</v>
      </c>
      <c r="G276">
        <v>6110430</v>
      </c>
      <c r="H276" t="s">
        <v>1199</v>
      </c>
      <c r="I276">
        <v>637</v>
      </c>
      <c r="J276">
        <v>6</v>
      </c>
      <c r="K276">
        <v>1</v>
      </c>
      <c r="M276">
        <v>1</v>
      </c>
      <c r="O276" t="s">
        <v>28</v>
      </c>
      <c r="P276">
        <v>1</v>
      </c>
      <c r="T276" t="s">
        <v>39</v>
      </c>
      <c r="U276" t="s">
        <v>28</v>
      </c>
      <c r="V276" t="s">
        <v>39</v>
      </c>
      <c r="W276" t="s">
        <v>1200</v>
      </c>
    </row>
    <row r="277" spans="1:23" x14ac:dyDescent="0.2">
      <c r="A277" t="s">
        <v>1193</v>
      </c>
      <c r="B277" t="s">
        <v>1194</v>
      </c>
      <c r="C277" t="s">
        <v>1201</v>
      </c>
      <c r="D277" t="s">
        <v>1202</v>
      </c>
      <c r="E277" t="s">
        <v>1203</v>
      </c>
      <c r="F277" s="2" t="s">
        <v>1204</v>
      </c>
      <c r="G277">
        <v>6110050</v>
      </c>
      <c r="H277" t="s">
        <v>1205</v>
      </c>
      <c r="I277">
        <v>411</v>
      </c>
      <c r="K277">
        <v>1</v>
      </c>
      <c r="O277" t="s">
        <v>28</v>
      </c>
      <c r="Q277">
        <v>1</v>
      </c>
      <c r="U277" t="s">
        <v>28</v>
      </c>
      <c r="W277" t="s">
        <v>1206</v>
      </c>
    </row>
    <row r="278" spans="1:23" x14ac:dyDescent="0.2">
      <c r="A278" t="s">
        <v>1207</v>
      </c>
      <c r="B278" t="s">
        <v>1208</v>
      </c>
      <c r="C278" t="s">
        <v>1209</v>
      </c>
      <c r="D278" t="s">
        <v>1210</v>
      </c>
      <c r="E278" t="s">
        <v>1211</v>
      </c>
      <c r="F278" s="1">
        <v>21287</v>
      </c>
      <c r="G278">
        <v>6320180</v>
      </c>
      <c r="H278" t="s">
        <v>1212</v>
      </c>
      <c r="I278">
        <v>1091</v>
      </c>
      <c r="K278">
        <v>1</v>
      </c>
      <c r="L278">
        <v>1</v>
      </c>
      <c r="N278">
        <v>1</v>
      </c>
      <c r="O278" t="s">
        <v>39</v>
      </c>
      <c r="P278">
        <v>1</v>
      </c>
      <c r="R278">
        <v>1</v>
      </c>
      <c r="T278" t="s">
        <v>28</v>
      </c>
      <c r="U278" t="s">
        <v>28</v>
      </c>
      <c r="V278" t="s">
        <v>28</v>
      </c>
      <c r="W278" t="s">
        <v>1213</v>
      </c>
    </row>
    <row r="279" spans="1:23" x14ac:dyDescent="0.2">
      <c r="A279" t="s">
        <v>1207</v>
      </c>
      <c r="B279" t="s">
        <v>1208</v>
      </c>
      <c r="C279" t="s">
        <v>1209</v>
      </c>
      <c r="D279" t="s">
        <v>1214</v>
      </c>
      <c r="E279" t="s">
        <v>1211</v>
      </c>
      <c r="F279" s="1">
        <v>21224</v>
      </c>
      <c r="G279">
        <v>6320050</v>
      </c>
      <c r="H279" t="s">
        <v>1215</v>
      </c>
      <c r="I279">
        <v>420</v>
      </c>
      <c r="J279">
        <v>20</v>
      </c>
      <c r="K279">
        <v>1</v>
      </c>
      <c r="M279">
        <v>1</v>
      </c>
      <c r="O279" t="s">
        <v>39</v>
      </c>
      <c r="Q279">
        <v>1</v>
      </c>
      <c r="T279" t="s">
        <v>28</v>
      </c>
      <c r="U279" t="s">
        <v>28</v>
      </c>
      <c r="V279" t="s">
        <v>28</v>
      </c>
      <c r="W279" t="s">
        <v>1216</v>
      </c>
    </row>
    <row r="280" spans="1:23" x14ac:dyDescent="0.2">
      <c r="A280" t="s">
        <v>1207</v>
      </c>
      <c r="B280" t="s">
        <v>1208</v>
      </c>
      <c r="C280" t="s">
        <v>1209</v>
      </c>
      <c r="D280" t="s">
        <v>1217</v>
      </c>
      <c r="E280" t="s">
        <v>1211</v>
      </c>
      <c r="F280" s="1">
        <v>21215</v>
      </c>
      <c r="G280">
        <v>6320280</v>
      </c>
      <c r="H280" t="s">
        <v>1218</v>
      </c>
      <c r="I280">
        <v>483</v>
      </c>
      <c r="K280">
        <v>1</v>
      </c>
      <c r="O280" t="s">
        <v>39</v>
      </c>
      <c r="Q280">
        <v>1</v>
      </c>
      <c r="U280" t="s">
        <v>28</v>
      </c>
      <c r="W280" t="s">
        <v>1219</v>
      </c>
    </row>
    <row r="281" spans="1:23" x14ac:dyDescent="0.2">
      <c r="A281" t="s">
        <v>1207</v>
      </c>
      <c r="B281" t="s">
        <v>1208</v>
      </c>
      <c r="C281" t="s">
        <v>59</v>
      </c>
      <c r="D281" t="s">
        <v>1220</v>
      </c>
      <c r="E281" t="s">
        <v>1221</v>
      </c>
      <c r="F281" s="1">
        <v>20889</v>
      </c>
      <c r="G281">
        <v>6320360</v>
      </c>
      <c r="H281" t="s">
        <v>1222</v>
      </c>
      <c r="I281">
        <v>244</v>
      </c>
      <c r="K281">
        <v>1</v>
      </c>
      <c r="O281" t="s">
        <v>40</v>
      </c>
      <c r="Q281">
        <v>1</v>
      </c>
      <c r="U281" t="s">
        <v>39</v>
      </c>
      <c r="W281" t="s">
        <v>1223</v>
      </c>
    </row>
    <row r="282" spans="1:23" x14ac:dyDescent="0.2">
      <c r="A282" t="s">
        <v>1207</v>
      </c>
      <c r="B282" t="s">
        <v>1208</v>
      </c>
      <c r="C282" t="s">
        <v>59</v>
      </c>
      <c r="D282" t="s">
        <v>1224</v>
      </c>
      <c r="E282" t="s">
        <v>1221</v>
      </c>
      <c r="F282" s="1">
        <v>20814</v>
      </c>
      <c r="G282">
        <v>6320350</v>
      </c>
      <c r="H282" t="s">
        <v>1225</v>
      </c>
      <c r="I282">
        <v>230</v>
      </c>
      <c r="K282">
        <v>1</v>
      </c>
      <c r="O282" t="s">
        <v>39</v>
      </c>
      <c r="Q282">
        <v>1</v>
      </c>
      <c r="U282" t="s">
        <v>28</v>
      </c>
      <c r="W282" t="s">
        <v>1226</v>
      </c>
    </row>
    <row r="283" spans="1:23" x14ac:dyDescent="0.2">
      <c r="A283" t="s">
        <v>1207</v>
      </c>
      <c r="B283" t="s">
        <v>1208</v>
      </c>
      <c r="C283" t="s">
        <v>1227</v>
      </c>
      <c r="D283" t="s">
        <v>1228</v>
      </c>
      <c r="E283" t="s">
        <v>1229</v>
      </c>
      <c r="F283" s="1">
        <v>20785</v>
      </c>
      <c r="G283">
        <v>6320610</v>
      </c>
      <c r="H283" t="s">
        <v>1230</v>
      </c>
      <c r="I283">
        <v>205</v>
      </c>
      <c r="K283">
        <v>1</v>
      </c>
      <c r="O283" t="s">
        <v>39</v>
      </c>
      <c r="Q283">
        <v>1</v>
      </c>
      <c r="U283" t="s">
        <v>28</v>
      </c>
      <c r="W283" t="s">
        <v>1231</v>
      </c>
    </row>
    <row r="284" spans="1:23" x14ac:dyDescent="0.2">
      <c r="A284" t="s">
        <v>1232</v>
      </c>
      <c r="B284" t="s">
        <v>1233</v>
      </c>
      <c r="C284" t="s">
        <v>1234</v>
      </c>
      <c r="D284" t="s">
        <v>1235</v>
      </c>
      <c r="E284" t="s">
        <v>1236</v>
      </c>
      <c r="F284" s="2" t="s">
        <v>1237</v>
      </c>
      <c r="G284">
        <v>6141435</v>
      </c>
      <c r="H284" t="s">
        <v>1238</v>
      </c>
      <c r="I284">
        <v>360</v>
      </c>
      <c r="K284">
        <v>1</v>
      </c>
      <c r="O284" t="s">
        <v>28</v>
      </c>
      <c r="Q284">
        <v>1</v>
      </c>
      <c r="U284" t="s">
        <v>28</v>
      </c>
      <c r="W284" t="s">
        <v>1239</v>
      </c>
    </row>
    <row r="285" spans="1:23" x14ac:dyDescent="0.2">
      <c r="A285" t="s">
        <v>1232</v>
      </c>
      <c r="B285" t="s">
        <v>1233</v>
      </c>
      <c r="C285" t="s">
        <v>1240</v>
      </c>
      <c r="D285" t="s">
        <v>1241</v>
      </c>
      <c r="E285" t="s">
        <v>1022</v>
      </c>
      <c r="F285" s="2" t="s">
        <v>1242</v>
      </c>
      <c r="G285">
        <v>6141955</v>
      </c>
      <c r="H285" t="s">
        <v>1243</v>
      </c>
      <c r="I285">
        <v>716</v>
      </c>
      <c r="K285">
        <v>1</v>
      </c>
      <c r="L285">
        <v>1</v>
      </c>
      <c r="O285" t="s">
        <v>28</v>
      </c>
      <c r="P285">
        <v>1</v>
      </c>
      <c r="S285">
        <v>1</v>
      </c>
      <c r="U285" t="s">
        <v>28</v>
      </c>
      <c r="W285" t="s">
        <v>1244</v>
      </c>
    </row>
    <row r="286" spans="1:23" x14ac:dyDescent="0.2">
      <c r="A286" t="s">
        <v>1232</v>
      </c>
      <c r="B286" t="s">
        <v>1233</v>
      </c>
      <c r="C286" t="s">
        <v>1245</v>
      </c>
      <c r="D286" t="s">
        <v>1246</v>
      </c>
      <c r="E286" t="s">
        <v>1247</v>
      </c>
      <c r="F286" s="2" t="s">
        <v>1248</v>
      </c>
      <c r="G286">
        <v>6140690</v>
      </c>
      <c r="H286" t="s">
        <v>1249</v>
      </c>
      <c r="I286">
        <v>396</v>
      </c>
      <c r="K286">
        <v>1</v>
      </c>
      <c r="O286" t="s">
        <v>28</v>
      </c>
      <c r="P286">
        <v>1</v>
      </c>
      <c r="U286" t="s">
        <v>28</v>
      </c>
      <c r="W286" t="s">
        <v>1250</v>
      </c>
    </row>
    <row r="287" spans="1:23" x14ac:dyDescent="0.2">
      <c r="A287" t="s">
        <v>1232</v>
      </c>
      <c r="B287" t="s">
        <v>1233</v>
      </c>
      <c r="C287" t="s">
        <v>1251</v>
      </c>
      <c r="D287" t="s">
        <v>1252</v>
      </c>
      <c r="E287" t="s">
        <v>1253</v>
      </c>
      <c r="F287" s="2" t="s">
        <v>1254</v>
      </c>
      <c r="G287">
        <v>6141900</v>
      </c>
      <c r="H287" t="s">
        <v>1255</v>
      </c>
      <c r="I287">
        <v>408</v>
      </c>
      <c r="K287">
        <v>1</v>
      </c>
      <c r="O287" t="s">
        <v>28</v>
      </c>
      <c r="Q287">
        <v>1</v>
      </c>
      <c r="U287" t="s">
        <v>28</v>
      </c>
      <c r="W287" t="s">
        <v>1256</v>
      </c>
    </row>
    <row r="288" spans="1:23" x14ac:dyDescent="0.2">
      <c r="A288" t="s">
        <v>1232</v>
      </c>
      <c r="B288" t="s">
        <v>1233</v>
      </c>
      <c r="C288" t="s">
        <v>1257</v>
      </c>
      <c r="D288" t="s">
        <v>1258</v>
      </c>
      <c r="E288" t="s">
        <v>1259</v>
      </c>
      <c r="F288" s="2" t="s">
        <v>1260</v>
      </c>
      <c r="G288">
        <v>6140013</v>
      </c>
      <c r="H288" t="s">
        <v>1261</v>
      </c>
      <c r="I288">
        <v>673</v>
      </c>
      <c r="K288">
        <v>1</v>
      </c>
      <c r="O288" t="s">
        <v>28</v>
      </c>
      <c r="P288">
        <v>1</v>
      </c>
      <c r="U288" t="s">
        <v>28</v>
      </c>
      <c r="W288" t="s">
        <v>1262</v>
      </c>
    </row>
    <row r="289" spans="1:23" x14ac:dyDescent="0.2">
      <c r="A289" t="s">
        <v>1232</v>
      </c>
      <c r="B289" t="s">
        <v>1233</v>
      </c>
      <c r="C289" t="s">
        <v>1257</v>
      </c>
      <c r="D289" t="s">
        <v>1263</v>
      </c>
      <c r="E289" t="s">
        <v>1259</v>
      </c>
      <c r="F289" s="2" t="s">
        <v>1264</v>
      </c>
      <c r="G289">
        <v>6140270</v>
      </c>
      <c r="H289" t="s">
        <v>1265</v>
      </c>
      <c r="I289">
        <v>415</v>
      </c>
      <c r="L289">
        <v>1</v>
      </c>
      <c r="O289" t="s">
        <v>28</v>
      </c>
      <c r="R289">
        <v>1</v>
      </c>
      <c r="U289" t="s">
        <v>28</v>
      </c>
      <c r="W289" t="s">
        <v>1266</v>
      </c>
    </row>
    <row r="290" spans="1:23" x14ac:dyDescent="0.2">
      <c r="A290" t="s">
        <v>1232</v>
      </c>
      <c r="B290" t="s">
        <v>1233</v>
      </c>
      <c r="C290" t="s">
        <v>1257</v>
      </c>
      <c r="D290" t="s">
        <v>1267</v>
      </c>
      <c r="E290" t="s">
        <v>1259</v>
      </c>
      <c r="F290" s="2" t="s">
        <v>1268</v>
      </c>
      <c r="G290">
        <v>6140010</v>
      </c>
      <c r="H290" t="s">
        <v>1269</v>
      </c>
      <c r="I290">
        <v>514</v>
      </c>
      <c r="K290">
        <v>1</v>
      </c>
      <c r="L290">
        <v>1</v>
      </c>
      <c r="O290" t="s">
        <v>28</v>
      </c>
      <c r="P290">
        <v>1</v>
      </c>
      <c r="S290">
        <v>1</v>
      </c>
      <c r="U290" t="s">
        <v>28</v>
      </c>
      <c r="W290" t="s">
        <v>1270</v>
      </c>
    </row>
    <row r="291" spans="1:23" x14ac:dyDescent="0.2">
      <c r="A291" t="s">
        <v>1232</v>
      </c>
      <c r="B291" t="s">
        <v>1233</v>
      </c>
      <c r="C291" t="s">
        <v>1257</v>
      </c>
      <c r="D291" t="s">
        <v>1271</v>
      </c>
      <c r="E291" t="s">
        <v>1259</v>
      </c>
      <c r="F291" s="2" t="s">
        <v>1264</v>
      </c>
      <c r="G291">
        <v>6140215</v>
      </c>
      <c r="H291" t="s">
        <v>1272</v>
      </c>
      <c r="I291">
        <v>793</v>
      </c>
      <c r="J291">
        <v>15</v>
      </c>
      <c r="K291">
        <v>1</v>
      </c>
      <c r="M291">
        <v>1</v>
      </c>
      <c r="O291" t="s">
        <v>28</v>
      </c>
      <c r="P291">
        <v>1</v>
      </c>
      <c r="T291" t="s">
        <v>28</v>
      </c>
      <c r="U291" t="s">
        <v>28</v>
      </c>
      <c r="W291" t="s">
        <v>1273</v>
      </c>
    </row>
    <row r="292" spans="1:23" x14ac:dyDescent="0.2">
      <c r="A292" t="s">
        <v>1232</v>
      </c>
      <c r="B292" t="s">
        <v>1233</v>
      </c>
      <c r="C292" t="s">
        <v>1257</v>
      </c>
      <c r="D292" t="s">
        <v>1274</v>
      </c>
      <c r="E292" t="s">
        <v>1259</v>
      </c>
      <c r="F292" s="2" t="s">
        <v>1275</v>
      </c>
      <c r="G292">
        <v>6140430</v>
      </c>
      <c r="H292" t="s">
        <v>1276</v>
      </c>
      <c r="I292">
        <v>999</v>
      </c>
      <c r="J292">
        <v>22</v>
      </c>
      <c r="K292">
        <v>1</v>
      </c>
      <c r="L292">
        <v>1</v>
      </c>
      <c r="M292">
        <v>1</v>
      </c>
      <c r="O292" t="s">
        <v>28</v>
      </c>
      <c r="P292">
        <v>1</v>
      </c>
      <c r="R292">
        <v>1</v>
      </c>
      <c r="T292" t="s">
        <v>28</v>
      </c>
      <c r="U292" t="s">
        <v>28</v>
      </c>
      <c r="W292" t="s">
        <v>1277</v>
      </c>
    </row>
    <row r="293" spans="1:23" x14ac:dyDescent="0.2">
      <c r="A293" t="s">
        <v>1232</v>
      </c>
      <c r="B293" t="s">
        <v>1233</v>
      </c>
      <c r="C293" t="s">
        <v>1257</v>
      </c>
      <c r="D293" t="s">
        <v>1278</v>
      </c>
      <c r="E293" t="s">
        <v>1259</v>
      </c>
      <c r="F293" s="2" t="s">
        <v>1279</v>
      </c>
      <c r="G293">
        <v>6140465</v>
      </c>
      <c r="H293" t="s">
        <v>1280</v>
      </c>
      <c r="I293">
        <v>415</v>
      </c>
      <c r="K293">
        <v>1</v>
      </c>
      <c r="L293">
        <v>1</v>
      </c>
      <c r="O293" t="s">
        <v>28</v>
      </c>
      <c r="P293">
        <v>1</v>
      </c>
      <c r="R293">
        <v>1</v>
      </c>
      <c r="U293" t="s">
        <v>28</v>
      </c>
      <c r="W293" t="s">
        <v>1281</v>
      </c>
    </row>
    <row r="294" spans="1:23" x14ac:dyDescent="0.2">
      <c r="A294" t="s">
        <v>1232</v>
      </c>
      <c r="B294" t="s">
        <v>1233</v>
      </c>
      <c r="C294" t="s">
        <v>1257</v>
      </c>
      <c r="D294" t="s">
        <v>1282</v>
      </c>
      <c r="E294" t="s">
        <v>1259</v>
      </c>
      <c r="F294" s="2" t="s">
        <v>1275</v>
      </c>
      <c r="G294">
        <v>6140581</v>
      </c>
      <c r="H294" t="s">
        <v>1283</v>
      </c>
      <c r="I294">
        <v>30</v>
      </c>
      <c r="J294">
        <v>15</v>
      </c>
      <c r="N294">
        <v>1</v>
      </c>
      <c r="T294" t="s">
        <v>28</v>
      </c>
      <c r="W294" t="s">
        <v>1284</v>
      </c>
    </row>
    <row r="295" spans="1:23" x14ac:dyDescent="0.2">
      <c r="A295" t="s">
        <v>1285</v>
      </c>
      <c r="B295" t="s">
        <v>1286</v>
      </c>
      <c r="C295" t="s">
        <v>1287</v>
      </c>
      <c r="D295" t="s">
        <v>1288</v>
      </c>
      <c r="E295" t="s">
        <v>1289</v>
      </c>
      <c r="F295" s="1">
        <v>49770</v>
      </c>
      <c r="G295">
        <v>6442035</v>
      </c>
      <c r="H295" t="s">
        <v>1290</v>
      </c>
      <c r="I295">
        <v>202</v>
      </c>
      <c r="K295">
        <v>1</v>
      </c>
      <c r="O295" t="s">
        <v>28</v>
      </c>
      <c r="Q295">
        <v>1</v>
      </c>
      <c r="U295" t="s">
        <v>28</v>
      </c>
      <c r="W295" t="s">
        <v>1291</v>
      </c>
    </row>
    <row r="296" spans="1:23" x14ac:dyDescent="0.2">
      <c r="A296" t="s">
        <v>1285</v>
      </c>
      <c r="B296" t="s">
        <v>1286</v>
      </c>
      <c r="C296" t="s">
        <v>1292</v>
      </c>
      <c r="D296" t="s">
        <v>1293</v>
      </c>
      <c r="E296" t="s">
        <v>1294</v>
      </c>
      <c r="F296" s="1">
        <v>48439</v>
      </c>
      <c r="G296">
        <v>6440018</v>
      </c>
      <c r="H296" t="s">
        <v>1295</v>
      </c>
      <c r="I296">
        <v>410</v>
      </c>
      <c r="K296">
        <v>1</v>
      </c>
      <c r="O296" t="s">
        <v>28</v>
      </c>
      <c r="Q296">
        <v>1</v>
      </c>
      <c r="U296" t="s">
        <v>28</v>
      </c>
      <c r="W296" t="s">
        <v>1296</v>
      </c>
    </row>
    <row r="297" spans="1:23" x14ac:dyDescent="0.2">
      <c r="A297" t="s">
        <v>1285</v>
      </c>
      <c r="B297" t="s">
        <v>1286</v>
      </c>
      <c r="C297" t="s">
        <v>1292</v>
      </c>
      <c r="D297" t="s">
        <v>1297</v>
      </c>
      <c r="E297" t="s">
        <v>1298</v>
      </c>
      <c r="F297" s="1">
        <v>48503</v>
      </c>
      <c r="G297">
        <v>6441030</v>
      </c>
      <c r="H297" t="s">
        <v>1299</v>
      </c>
      <c r="I297">
        <v>443</v>
      </c>
      <c r="J297">
        <v>15</v>
      </c>
      <c r="K297">
        <v>1</v>
      </c>
      <c r="L297">
        <v>1</v>
      </c>
      <c r="M297">
        <v>1</v>
      </c>
      <c r="O297" t="s">
        <v>28</v>
      </c>
      <c r="P297">
        <v>1</v>
      </c>
      <c r="S297">
        <v>1</v>
      </c>
      <c r="T297" t="s">
        <v>39</v>
      </c>
      <c r="U297" t="s">
        <v>28</v>
      </c>
      <c r="V297" t="s">
        <v>28</v>
      </c>
      <c r="W297" t="s">
        <v>1300</v>
      </c>
    </row>
    <row r="298" spans="1:23" x14ac:dyDescent="0.2">
      <c r="A298" t="s">
        <v>1285</v>
      </c>
      <c r="B298" t="s">
        <v>1286</v>
      </c>
      <c r="C298" t="s">
        <v>1301</v>
      </c>
      <c r="D298" t="s">
        <v>1302</v>
      </c>
      <c r="E298" t="s">
        <v>1303</v>
      </c>
      <c r="F298" s="1">
        <v>49684</v>
      </c>
      <c r="G298">
        <v>6440013</v>
      </c>
      <c r="H298" t="s">
        <v>1304</v>
      </c>
      <c r="I298">
        <v>442</v>
      </c>
      <c r="K298">
        <v>1</v>
      </c>
      <c r="O298" t="s">
        <v>28</v>
      </c>
      <c r="Q298">
        <v>1</v>
      </c>
      <c r="U298" t="s">
        <v>28</v>
      </c>
      <c r="W298" t="s">
        <v>1305</v>
      </c>
    </row>
    <row r="299" spans="1:23" x14ac:dyDescent="0.2">
      <c r="A299" t="s">
        <v>1285</v>
      </c>
      <c r="B299" t="s">
        <v>1286</v>
      </c>
      <c r="C299" t="s">
        <v>1306</v>
      </c>
      <c r="D299" t="s">
        <v>1307</v>
      </c>
      <c r="E299" t="s">
        <v>1308</v>
      </c>
      <c r="F299" s="1">
        <v>48909</v>
      </c>
      <c r="G299">
        <v>6441595</v>
      </c>
      <c r="H299" t="s">
        <v>1309</v>
      </c>
      <c r="I299">
        <v>733</v>
      </c>
      <c r="K299">
        <v>1</v>
      </c>
      <c r="O299" t="s">
        <v>28</v>
      </c>
      <c r="P299">
        <v>1</v>
      </c>
      <c r="U299" t="s">
        <v>28</v>
      </c>
      <c r="W299" t="s">
        <v>1310</v>
      </c>
    </row>
    <row r="300" spans="1:23" x14ac:dyDescent="0.2">
      <c r="A300" t="s">
        <v>1285</v>
      </c>
      <c r="B300" t="s">
        <v>1286</v>
      </c>
      <c r="C300" t="s">
        <v>928</v>
      </c>
      <c r="D300" t="s">
        <v>1311</v>
      </c>
      <c r="E300" t="s">
        <v>928</v>
      </c>
      <c r="F300" s="1">
        <v>49201</v>
      </c>
      <c r="G300">
        <v>6441500</v>
      </c>
      <c r="H300" t="s">
        <v>1312</v>
      </c>
      <c r="I300">
        <v>475</v>
      </c>
      <c r="K300">
        <v>1</v>
      </c>
      <c r="O300" t="s">
        <v>28</v>
      </c>
      <c r="Q300">
        <v>1</v>
      </c>
      <c r="U300" t="s">
        <v>28</v>
      </c>
      <c r="W300" t="s">
        <v>1313</v>
      </c>
    </row>
    <row r="301" spans="1:23" x14ac:dyDescent="0.2">
      <c r="A301" t="s">
        <v>1285</v>
      </c>
      <c r="B301" t="s">
        <v>1286</v>
      </c>
      <c r="C301" t="s">
        <v>1314</v>
      </c>
      <c r="D301" t="s">
        <v>1315</v>
      </c>
      <c r="E301" t="s">
        <v>1314</v>
      </c>
      <c r="F301" s="1">
        <v>49048</v>
      </c>
      <c r="G301">
        <v>6440017</v>
      </c>
      <c r="H301" t="s">
        <v>1316</v>
      </c>
      <c r="I301">
        <v>356</v>
      </c>
      <c r="K301">
        <v>1</v>
      </c>
      <c r="O301" t="s">
        <v>28</v>
      </c>
      <c r="Q301">
        <v>1</v>
      </c>
      <c r="U301" t="s">
        <v>28</v>
      </c>
      <c r="W301" t="s">
        <v>1317</v>
      </c>
    </row>
    <row r="302" spans="1:23" x14ac:dyDescent="0.2">
      <c r="A302" t="s">
        <v>1285</v>
      </c>
      <c r="B302" t="s">
        <v>1286</v>
      </c>
      <c r="C302" t="s">
        <v>1314</v>
      </c>
      <c r="D302" t="s">
        <v>1318</v>
      </c>
      <c r="E302" t="s">
        <v>1314</v>
      </c>
      <c r="F302" s="1">
        <v>49007</v>
      </c>
      <c r="G302">
        <v>6441550</v>
      </c>
      <c r="H302" t="s">
        <v>1319</v>
      </c>
      <c r="I302">
        <v>435</v>
      </c>
      <c r="J302">
        <v>8</v>
      </c>
      <c r="K302">
        <v>1</v>
      </c>
      <c r="M302">
        <v>1</v>
      </c>
      <c r="O302" t="s">
        <v>28</v>
      </c>
      <c r="P302">
        <v>1</v>
      </c>
      <c r="T302" t="s">
        <v>39</v>
      </c>
      <c r="U302" t="s">
        <v>28</v>
      </c>
      <c r="V302" t="s">
        <v>28</v>
      </c>
      <c r="W302" t="s">
        <v>1320</v>
      </c>
    </row>
    <row r="303" spans="1:23" x14ac:dyDescent="0.2">
      <c r="A303" t="s">
        <v>1285</v>
      </c>
      <c r="B303" t="s">
        <v>1286</v>
      </c>
      <c r="C303" t="s">
        <v>1321</v>
      </c>
      <c r="D303" t="s">
        <v>1322</v>
      </c>
      <c r="E303" t="s">
        <v>1323</v>
      </c>
      <c r="F303" s="1">
        <v>49503</v>
      </c>
      <c r="G303">
        <v>6441210</v>
      </c>
      <c r="H303" t="s">
        <v>1324</v>
      </c>
      <c r="I303">
        <v>303</v>
      </c>
      <c r="K303">
        <v>1</v>
      </c>
      <c r="O303" t="s">
        <v>28</v>
      </c>
      <c r="Q303">
        <v>1</v>
      </c>
      <c r="U303" t="s">
        <v>28</v>
      </c>
      <c r="W303" t="s">
        <v>1325</v>
      </c>
    </row>
    <row r="304" spans="1:23" x14ac:dyDescent="0.2">
      <c r="A304" t="s">
        <v>1285</v>
      </c>
      <c r="B304" t="s">
        <v>1286</v>
      </c>
      <c r="C304" t="s">
        <v>1321</v>
      </c>
      <c r="D304" t="s">
        <v>1326</v>
      </c>
      <c r="E304" t="s">
        <v>1323</v>
      </c>
      <c r="F304" s="1">
        <v>49503</v>
      </c>
      <c r="G304">
        <v>6440021</v>
      </c>
      <c r="H304" t="s">
        <v>1327</v>
      </c>
      <c r="I304">
        <v>1398</v>
      </c>
      <c r="J304">
        <v>8</v>
      </c>
      <c r="K304">
        <v>1</v>
      </c>
      <c r="L304">
        <v>1</v>
      </c>
      <c r="M304">
        <v>1</v>
      </c>
      <c r="N304">
        <v>1</v>
      </c>
      <c r="O304" t="s">
        <v>28</v>
      </c>
      <c r="P304">
        <v>1</v>
      </c>
      <c r="R304">
        <v>1</v>
      </c>
      <c r="T304" t="s">
        <v>39</v>
      </c>
      <c r="U304" t="s">
        <v>28</v>
      </c>
      <c r="V304" t="s">
        <v>28</v>
      </c>
      <c r="W304" t="s">
        <v>1328</v>
      </c>
    </row>
    <row r="305" spans="1:23" x14ac:dyDescent="0.2">
      <c r="A305" t="s">
        <v>1285</v>
      </c>
      <c r="B305" t="s">
        <v>1286</v>
      </c>
      <c r="C305" t="s">
        <v>1321</v>
      </c>
      <c r="D305" t="s">
        <v>1329</v>
      </c>
      <c r="E305" t="s">
        <v>1330</v>
      </c>
      <c r="F305" s="1">
        <v>49519</v>
      </c>
      <c r="G305">
        <v>6441231</v>
      </c>
      <c r="H305" t="s">
        <v>1331</v>
      </c>
      <c r="I305">
        <v>208</v>
      </c>
      <c r="K305">
        <v>1</v>
      </c>
      <c r="O305" t="s">
        <v>28</v>
      </c>
      <c r="Q305">
        <v>1</v>
      </c>
      <c r="U305" t="s">
        <v>28</v>
      </c>
      <c r="W305" t="s">
        <v>1332</v>
      </c>
    </row>
    <row r="306" spans="1:23" x14ac:dyDescent="0.2">
      <c r="A306" t="s">
        <v>1285</v>
      </c>
      <c r="B306" t="s">
        <v>1286</v>
      </c>
      <c r="C306" t="s">
        <v>1333</v>
      </c>
      <c r="D306" t="s">
        <v>1334</v>
      </c>
      <c r="E306" t="s">
        <v>1333</v>
      </c>
      <c r="F306" s="1">
        <v>48446</v>
      </c>
      <c r="G306">
        <v>6441640</v>
      </c>
      <c r="H306" t="s">
        <v>1335</v>
      </c>
      <c r="I306">
        <v>222</v>
      </c>
      <c r="K306">
        <v>1</v>
      </c>
      <c r="O306" t="s">
        <v>28</v>
      </c>
      <c r="Q306">
        <v>1</v>
      </c>
      <c r="U306" t="s">
        <v>28</v>
      </c>
      <c r="W306" t="s">
        <v>1336</v>
      </c>
    </row>
    <row r="307" spans="1:23" x14ac:dyDescent="0.2">
      <c r="A307" t="s">
        <v>1285</v>
      </c>
      <c r="B307" t="s">
        <v>1286</v>
      </c>
      <c r="C307" t="s">
        <v>1337</v>
      </c>
      <c r="D307" t="s">
        <v>1338</v>
      </c>
      <c r="E307" t="s">
        <v>1339</v>
      </c>
      <c r="F307" s="1">
        <v>48038</v>
      </c>
      <c r="G307">
        <v>6441830</v>
      </c>
      <c r="H307" t="s">
        <v>1340</v>
      </c>
      <c r="I307">
        <v>361</v>
      </c>
      <c r="K307">
        <v>1</v>
      </c>
      <c r="O307" t="s">
        <v>28</v>
      </c>
      <c r="Q307">
        <v>1</v>
      </c>
      <c r="U307" t="s">
        <v>28</v>
      </c>
      <c r="W307" t="s">
        <v>1341</v>
      </c>
    </row>
    <row r="308" spans="1:23" x14ac:dyDescent="0.2">
      <c r="A308" t="s">
        <v>1285</v>
      </c>
      <c r="B308" t="s">
        <v>1286</v>
      </c>
      <c r="C308" t="s">
        <v>1337</v>
      </c>
      <c r="D308" t="s">
        <v>1342</v>
      </c>
      <c r="E308" t="s">
        <v>1343</v>
      </c>
      <c r="F308" s="1">
        <v>48043</v>
      </c>
      <c r="G308">
        <v>6441847</v>
      </c>
      <c r="H308" t="s">
        <v>1344</v>
      </c>
      <c r="I308">
        <v>288</v>
      </c>
      <c r="K308">
        <v>1</v>
      </c>
      <c r="O308" t="s">
        <v>28</v>
      </c>
      <c r="Q308">
        <v>1</v>
      </c>
      <c r="U308" t="s">
        <v>28</v>
      </c>
      <c r="W308" t="s">
        <v>1345</v>
      </c>
    </row>
    <row r="309" spans="1:23" x14ac:dyDescent="0.2">
      <c r="A309" t="s">
        <v>1285</v>
      </c>
      <c r="B309" t="s">
        <v>1286</v>
      </c>
      <c r="C309" t="s">
        <v>1346</v>
      </c>
      <c r="D309" t="s">
        <v>1347</v>
      </c>
      <c r="E309" t="s">
        <v>1346</v>
      </c>
      <c r="F309" s="1">
        <v>49855</v>
      </c>
      <c r="G309">
        <v>6441720</v>
      </c>
      <c r="H309" t="s">
        <v>1348</v>
      </c>
      <c r="I309">
        <v>307</v>
      </c>
      <c r="K309">
        <v>1</v>
      </c>
      <c r="O309" t="s">
        <v>28</v>
      </c>
      <c r="Q309">
        <v>1</v>
      </c>
      <c r="U309" t="s">
        <v>28</v>
      </c>
      <c r="W309" t="s">
        <v>1349</v>
      </c>
    </row>
    <row r="310" spans="1:23" x14ac:dyDescent="0.2">
      <c r="A310" t="s">
        <v>1285</v>
      </c>
      <c r="B310" t="s">
        <v>1286</v>
      </c>
      <c r="C310" t="s">
        <v>1350</v>
      </c>
      <c r="D310" t="s">
        <v>1351</v>
      </c>
      <c r="E310" t="s">
        <v>1350</v>
      </c>
      <c r="F310" s="1">
        <v>48670</v>
      </c>
      <c r="G310">
        <v>6441785</v>
      </c>
      <c r="H310" t="s">
        <v>1352</v>
      </c>
      <c r="I310">
        <v>324</v>
      </c>
      <c r="K310">
        <v>1</v>
      </c>
      <c r="O310" t="s">
        <v>28</v>
      </c>
      <c r="Q310">
        <v>1</v>
      </c>
      <c r="U310" t="s">
        <v>28</v>
      </c>
      <c r="W310" t="s">
        <v>1353</v>
      </c>
    </row>
    <row r="311" spans="1:23" x14ac:dyDescent="0.2">
      <c r="A311" t="s">
        <v>1285</v>
      </c>
      <c r="B311" t="s">
        <v>1286</v>
      </c>
      <c r="C311" t="s">
        <v>1354</v>
      </c>
      <c r="D311" t="s">
        <v>1355</v>
      </c>
      <c r="E311" t="s">
        <v>1354</v>
      </c>
      <c r="F311" s="1">
        <v>49444</v>
      </c>
      <c r="G311">
        <v>6440024</v>
      </c>
      <c r="H311" t="s">
        <v>1356</v>
      </c>
      <c r="I311">
        <v>329</v>
      </c>
      <c r="K311">
        <v>1</v>
      </c>
      <c r="O311" t="s">
        <v>28</v>
      </c>
      <c r="Q311">
        <v>1</v>
      </c>
      <c r="U311" t="s">
        <v>28</v>
      </c>
      <c r="W311" t="s">
        <v>1357</v>
      </c>
    </row>
    <row r="312" spans="1:23" x14ac:dyDescent="0.2">
      <c r="A312" t="s">
        <v>1285</v>
      </c>
      <c r="B312" t="s">
        <v>1286</v>
      </c>
      <c r="C312" t="s">
        <v>150</v>
      </c>
      <c r="D312" t="s">
        <v>1358</v>
      </c>
      <c r="E312" t="s">
        <v>1359</v>
      </c>
      <c r="F312" s="1">
        <v>48075</v>
      </c>
      <c r="G312">
        <v>6440780</v>
      </c>
      <c r="H312" t="s">
        <v>1360</v>
      </c>
      <c r="I312">
        <v>563</v>
      </c>
      <c r="K312">
        <v>1</v>
      </c>
      <c r="O312" t="s">
        <v>28</v>
      </c>
      <c r="Q312">
        <v>1</v>
      </c>
      <c r="U312" t="s">
        <v>28</v>
      </c>
      <c r="W312" t="s">
        <v>1361</v>
      </c>
    </row>
    <row r="313" spans="1:23" x14ac:dyDescent="0.2">
      <c r="A313" t="s">
        <v>1285</v>
      </c>
      <c r="B313" t="s">
        <v>1286</v>
      </c>
      <c r="C313" t="s">
        <v>150</v>
      </c>
      <c r="D313" t="s">
        <v>1362</v>
      </c>
      <c r="E313" t="s">
        <v>1363</v>
      </c>
      <c r="F313" s="1">
        <v>48374</v>
      </c>
      <c r="G313">
        <v>6440048</v>
      </c>
      <c r="H313" t="s">
        <v>1364</v>
      </c>
      <c r="I313">
        <v>238</v>
      </c>
      <c r="K313">
        <v>1</v>
      </c>
      <c r="O313" t="s">
        <v>28</v>
      </c>
      <c r="Q313">
        <v>1</v>
      </c>
      <c r="U313" t="s">
        <v>28</v>
      </c>
      <c r="W313" t="s">
        <v>1365</v>
      </c>
    </row>
    <row r="314" spans="1:23" x14ac:dyDescent="0.2">
      <c r="A314" t="s">
        <v>1285</v>
      </c>
      <c r="B314" t="s">
        <v>1286</v>
      </c>
      <c r="C314" t="s">
        <v>150</v>
      </c>
      <c r="D314" t="s">
        <v>1366</v>
      </c>
      <c r="E314" t="s">
        <v>1367</v>
      </c>
      <c r="F314" s="1">
        <v>48085</v>
      </c>
      <c r="G314">
        <v>6442463</v>
      </c>
      <c r="H314" t="s">
        <v>1368</v>
      </c>
      <c r="I314">
        <v>530</v>
      </c>
      <c r="K314">
        <v>1</v>
      </c>
      <c r="O314" t="s">
        <v>28</v>
      </c>
      <c r="Q314">
        <v>1</v>
      </c>
      <c r="U314" t="s">
        <v>28</v>
      </c>
      <c r="W314" t="s">
        <v>1369</v>
      </c>
    </row>
    <row r="315" spans="1:23" x14ac:dyDescent="0.2">
      <c r="A315" t="s">
        <v>1285</v>
      </c>
      <c r="B315" t="s">
        <v>1286</v>
      </c>
      <c r="C315" t="s">
        <v>150</v>
      </c>
      <c r="D315" t="s">
        <v>1370</v>
      </c>
      <c r="E315" t="s">
        <v>1371</v>
      </c>
      <c r="F315" s="1">
        <v>48073</v>
      </c>
      <c r="G315">
        <v>6442245</v>
      </c>
      <c r="H315" t="s">
        <v>1372</v>
      </c>
      <c r="I315">
        <v>1098</v>
      </c>
      <c r="K315">
        <v>1</v>
      </c>
      <c r="L315">
        <v>1</v>
      </c>
      <c r="O315" t="s">
        <v>28</v>
      </c>
      <c r="P315">
        <v>1</v>
      </c>
      <c r="S315">
        <v>1</v>
      </c>
      <c r="U315" t="s">
        <v>28</v>
      </c>
      <c r="W315" t="s">
        <v>1373</v>
      </c>
    </row>
    <row r="316" spans="1:23" x14ac:dyDescent="0.2">
      <c r="A316" t="s">
        <v>1285</v>
      </c>
      <c r="B316" t="s">
        <v>1286</v>
      </c>
      <c r="C316" t="s">
        <v>150</v>
      </c>
      <c r="D316" t="s">
        <v>1374</v>
      </c>
      <c r="E316" t="s">
        <v>1375</v>
      </c>
      <c r="F316" s="1">
        <v>48336</v>
      </c>
      <c r="G316">
        <v>6441011</v>
      </c>
      <c r="H316" t="s">
        <v>1376</v>
      </c>
      <c r="I316">
        <v>330</v>
      </c>
      <c r="K316">
        <v>1</v>
      </c>
      <c r="O316" t="s">
        <v>28</v>
      </c>
      <c r="Q316">
        <v>1</v>
      </c>
      <c r="U316" t="s">
        <v>28</v>
      </c>
      <c r="W316" t="s">
        <v>1377</v>
      </c>
    </row>
    <row r="317" spans="1:23" x14ac:dyDescent="0.2">
      <c r="A317" t="s">
        <v>1285</v>
      </c>
      <c r="B317" t="s">
        <v>1286</v>
      </c>
      <c r="C317" t="s">
        <v>150</v>
      </c>
      <c r="D317" t="s">
        <v>1378</v>
      </c>
      <c r="E317" t="s">
        <v>1379</v>
      </c>
      <c r="F317" s="1">
        <v>48342</v>
      </c>
      <c r="G317">
        <v>6442148</v>
      </c>
      <c r="H317" t="s">
        <v>1380</v>
      </c>
      <c r="I317">
        <v>318</v>
      </c>
      <c r="K317">
        <v>1</v>
      </c>
      <c r="O317" t="s">
        <v>28</v>
      </c>
      <c r="Q317">
        <v>1</v>
      </c>
      <c r="U317" t="s">
        <v>28</v>
      </c>
      <c r="W317" t="s">
        <v>1381</v>
      </c>
    </row>
    <row r="318" spans="1:23" x14ac:dyDescent="0.2">
      <c r="A318" t="s">
        <v>1285</v>
      </c>
      <c r="B318" t="s">
        <v>1286</v>
      </c>
      <c r="C318" t="s">
        <v>150</v>
      </c>
      <c r="D318" t="s">
        <v>1382</v>
      </c>
      <c r="E318" t="s">
        <v>1379</v>
      </c>
      <c r="F318" s="1">
        <v>48341</v>
      </c>
      <c r="G318">
        <v>6442140</v>
      </c>
      <c r="H318" t="s">
        <v>1383</v>
      </c>
      <c r="I318">
        <v>497</v>
      </c>
      <c r="K318">
        <v>1</v>
      </c>
      <c r="O318" t="s">
        <v>28</v>
      </c>
      <c r="Q318">
        <v>1</v>
      </c>
      <c r="U318" t="s">
        <v>28</v>
      </c>
      <c r="W318" t="s">
        <v>1384</v>
      </c>
    </row>
    <row r="319" spans="1:23" x14ac:dyDescent="0.2">
      <c r="A319" t="s">
        <v>1285</v>
      </c>
      <c r="B319" t="s">
        <v>1286</v>
      </c>
      <c r="C319" t="s">
        <v>1385</v>
      </c>
      <c r="D319" t="s">
        <v>1386</v>
      </c>
      <c r="E319" t="s">
        <v>1387</v>
      </c>
      <c r="F319" s="1">
        <v>48601</v>
      </c>
      <c r="G319">
        <v>6442290</v>
      </c>
      <c r="H319" t="s">
        <v>1388</v>
      </c>
      <c r="I319">
        <v>239</v>
      </c>
      <c r="K319">
        <v>1</v>
      </c>
      <c r="O319" t="s">
        <v>28</v>
      </c>
      <c r="Q319">
        <v>1</v>
      </c>
      <c r="U319" t="s">
        <v>28</v>
      </c>
      <c r="W319" t="s">
        <v>1389</v>
      </c>
    </row>
    <row r="320" spans="1:23" x14ac:dyDescent="0.2">
      <c r="A320" t="s">
        <v>1285</v>
      </c>
      <c r="B320" t="s">
        <v>1286</v>
      </c>
      <c r="C320" t="s">
        <v>1385</v>
      </c>
      <c r="D320" t="s">
        <v>1390</v>
      </c>
      <c r="E320" t="s">
        <v>1387</v>
      </c>
      <c r="F320" s="1">
        <v>48602</v>
      </c>
      <c r="G320">
        <v>6440023</v>
      </c>
      <c r="H320" t="s">
        <v>1391</v>
      </c>
      <c r="I320">
        <v>643</v>
      </c>
      <c r="K320">
        <v>1</v>
      </c>
      <c r="L320">
        <v>1</v>
      </c>
      <c r="O320" t="s">
        <v>28</v>
      </c>
      <c r="Q320">
        <v>1</v>
      </c>
      <c r="S320">
        <v>1</v>
      </c>
      <c r="U320" t="s">
        <v>28</v>
      </c>
      <c r="W320" t="s">
        <v>1392</v>
      </c>
    </row>
    <row r="321" spans="1:23" x14ac:dyDescent="0.2">
      <c r="A321" t="s">
        <v>1285</v>
      </c>
      <c r="B321" t="s">
        <v>1286</v>
      </c>
      <c r="C321" t="s">
        <v>1393</v>
      </c>
      <c r="D321" t="s">
        <v>1394</v>
      </c>
      <c r="E321" t="s">
        <v>1395</v>
      </c>
      <c r="F321" s="1">
        <v>48197</v>
      </c>
      <c r="G321">
        <v>6440087</v>
      </c>
      <c r="H321" t="s">
        <v>1396</v>
      </c>
      <c r="I321">
        <v>548</v>
      </c>
      <c r="K321">
        <v>1</v>
      </c>
      <c r="O321" t="s">
        <v>28</v>
      </c>
      <c r="P321">
        <v>1</v>
      </c>
      <c r="U321" t="s">
        <v>28</v>
      </c>
      <c r="W321" t="s">
        <v>1397</v>
      </c>
    </row>
    <row r="322" spans="1:23" x14ac:dyDescent="0.2">
      <c r="A322" t="s">
        <v>1285</v>
      </c>
      <c r="B322" t="s">
        <v>1286</v>
      </c>
      <c r="C322" t="s">
        <v>1393</v>
      </c>
      <c r="D322" t="s">
        <v>1398</v>
      </c>
      <c r="E322" t="s">
        <v>1399</v>
      </c>
      <c r="F322" s="1">
        <v>48109</v>
      </c>
      <c r="G322">
        <v>6440110</v>
      </c>
      <c r="H322" t="s">
        <v>1400</v>
      </c>
      <c r="I322">
        <v>1107</v>
      </c>
      <c r="J322">
        <v>16</v>
      </c>
      <c r="K322">
        <v>1</v>
      </c>
      <c r="L322">
        <v>1</v>
      </c>
      <c r="M322">
        <v>1</v>
      </c>
      <c r="N322">
        <v>1</v>
      </c>
      <c r="O322" t="s">
        <v>28</v>
      </c>
      <c r="P322">
        <v>1</v>
      </c>
      <c r="R322">
        <v>1</v>
      </c>
      <c r="T322" t="s">
        <v>28</v>
      </c>
      <c r="U322" t="s">
        <v>28</v>
      </c>
      <c r="V322" t="s">
        <v>28</v>
      </c>
      <c r="W322" t="s">
        <v>1401</v>
      </c>
    </row>
    <row r="323" spans="1:23" x14ac:dyDescent="0.2">
      <c r="A323" t="s">
        <v>1285</v>
      </c>
      <c r="B323" t="s">
        <v>1286</v>
      </c>
      <c r="C323" t="s">
        <v>1402</v>
      </c>
      <c r="D323" t="s">
        <v>1403</v>
      </c>
      <c r="E323" t="s">
        <v>1404</v>
      </c>
      <c r="F323" s="1">
        <v>48236</v>
      </c>
      <c r="G323">
        <v>6440805</v>
      </c>
      <c r="H323" t="s">
        <v>1405</v>
      </c>
      <c r="I323">
        <v>615</v>
      </c>
      <c r="K323">
        <v>1</v>
      </c>
      <c r="L323">
        <v>1</v>
      </c>
      <c r="O323" t="s">
        <v>28</v>
      </c>
      <c r="P323">
        <v>1</v>
      </c>
      <c r="S323">
        <v>1</v>
      </c>
      <c r="U323" t="s">
        <v>28</v>
      </c>
      <c r="W323" t="s">
        <v>1406</v>
      </c>
    </row>
    <row r="324" spans="1:23" x14ac:dyDescent="0.2">
      <c r="A324" t="s">
        <v>1285</v>
      </c>
      <c r="B324" t="s">
        <v>1286</v>
      </c>
      <c r="C324" t="s">
        <v>1402</v>
      </c>
      <c r="D324" t="s">
        <v>1407</v>
      </c>
      <c r="E324" t="s">
        <v>1408</v>
      </c>
      <c r="F324" s="1">
        <v>48183</v>
      </c>
      <c r="G324">
        <v>6442455</v>
      </c>
      <c r="H324" t="s">
        <v>1409</v>
      </c>
      <c r="I324">
        <v>193</v>
      </c>
      <c r="K324">
        <v>1</v>
      </c>
      <c r="O324" t="s">
        <v>28</v>
      </c>
      <c r="Q324">
        <v>1</v>
      </c>
      <c r="U324" t="s">
        <v>28</v>
      </c>
      <c r="W324" t="s">
        <v>1410</v>
      </c>
    </row>
    <row r="325" spans="1:23" x14ac:dyDescent="0.2">
      <c r="A325" t="s">
        <v>1285</v>
      </c>
      <c r="B325" t="s">
        <v>1286</v>
      </c>
      <c r="C325" t="s">
        <v>1402</v>
      </c>
      <c r="D325" t="s">
        <v>1411</v>
      </c>
      <c r="E325" t="s">
        <v>1412</v>
      </c>
      <c r="F325" s="1">
        <v>48124</v>
      </c>
      <c r="G325">
        <v>6440405</v>
      </c>
      <c r="H325" t="s">
        <v>1413</v>
      </c>
      <c r="I325">
        <v>632</v>
      </c>
      <c r="K325">
        <v>1</v>
      </c>
      <c r="O325" t="s">
        <v>28</v>
      </c>
      <c r="Q325">
        <v>1</v>
      </c>
      <c r="U325" t="s">
        <v>28</v>
      </c>
      <c r="W325" t="s">
        <v>1414</v>
      </c>
    </row>
    <row r="326" spans="1:23" x14ac:dyDescent="0.2">
      <c r="A326" t="s">
        <v>1285</v>
      </c>
      <c r="B326" t="s">
        <v>1286</v>
      </c>
      <c r="C326" t="s">
        <v>1402</v>
      </c>
      <c r="D326" t="s">
        <v>1415</v>
      </c>
      <c r="E326" t="s">
        <v>1404</v>
      </c>
      <c r="F326" s="1">
        <v>48201</v>
      </c>
      <c r="G326">
        <v>6440480</v>
      </c>
      <c r="H326" t="s">
        <v>1416</v>
      </c>
      <c r="I326">
        <v>227</v>
      </c>
      <c r="J326">
        <v>10</v>
      </c>
      <c r="L326">
        <v>1</v>
      </c>
      <c r="N326">
        <v>1</v>
      </c>
      <c r="O326" t="s">
        <v>28</v>
      </c>
      <c r="R326">
        <v>1</v>
      </c>
      <c r="T326" t="s">
        <v>28</v>
      </c>
      <c r="U326" t="s">
        <v>28</v>
      </c>
      <c r="V326" t="s">
        <v>28</v>
      </c>
      <c r="W326" t="s">
        <v>1417</v>
      </c>
    </row>
    <row r="327" spans="1:23" x14ac:dyDescent="0.2">
      <c r="A327" t="s">
        <v>1285</v>
      </c>
      <c r="B327" t="s">
        <v>1286</v>
      </c>
      <c r="C327" t="s">
        <v>1402</v>
      </c>
      <c r="D327" t="s">
        <v>1418</v>
      </c>
      <c r="E327" t="s">
        <v>1404</v>
      </c>
      <c r="F327" s="1">
        <v>48235</v>
      </c>
      <c r="G327">
        <v>6440630</v>
      </c>
      <c r="H327" t="s">
        <v>1419</v>
      </c>
      <c r="I327">
        <v>404</v>
      </c>
      <c r="K327">
        <v>1</v>
      </c>
      <c r="O327" t="s">
        <v>28</v>
      </c>
      <c r="Q327">
        <v>1</v>
      </c>
      <c r="U327" t="s">
        <v>28</v>
      </c>
      <c r="W327" t="s">
        <v>1420</v>
      </c>
    </row>
    <row r="328" spans="1:23" x14ac:dyDescent="0.2">
      <c r="A328" t="s">
        <v>1285</v>
      </c>
      <c r="B328" t="s">
        <v>1286</v>
      </c>
      <c r="C328" t="s">
        <v>1402</v>
      </c>
      <c r="D328" t="s">
        <v>1421</v>
      </c>
      <c r="E328" t="s">
        <v>1404</v>
      </c>
      <c r="F328" s="1">
        <v>48201</v>
      </c>
      <c r="G328">
        <v>6440555</v>
      </c>
      <c r="H328" t="s">
        <v>1422</v>
      </c>
      <c r="I328">
        <v>273</v>
      </c>
      <c r="J328">
        <v>12</v>
      </c>
      <c r="K328">
        <v>1</v>
      </c>
      <c r="M328">
        <v>1</v>
      </c>
      <c r="O328" t="s">
        <v>28</v>
      </c>
      <c r="P328">
        <v>1</v>
      </c>
      <c r="T328" t="s">
        <v>28</v>
      </c>
      <c r="U328" t="s">
        <v>28</v>
      </c>
      <c r="V328" t="s">
        <v>28</v>
      </c>
      <c r="W328" t="s">
        <v>1423</v>
      </c>
    </row>
    <row r="329" spans="1:23" x14ac:dyDescent="0.2">
      <c r="A329" t="s">
        <v>1285</v>
      </c>
      <c r="B329" t="s">
        <v>1286</v>
      </c>
      <c r="C329" t="s">
        <v>1402</v>
      </c>
      <c r="D329" t="s">
        <v>1424</v>
      </c>
      <c r="E329" t="s">
        <v>1404</v>
      </c>
      <c r="F329" s="1">
        <v>48202</v>
      </c>
      <c r="G329">
        <v>6440650</v>
      </c>
      <c r="H329" t="s">
        <v>1425</v>
      </c>
      <c r="I329">
        <v>877</v>
      </c>
      <c r="K329">
        <v>1</v>
      </c>
      <c r="O329" t="s">
        <v>28</v>
      </c>
      <c r="P329">
        <v>1</v>
      </c>
      <c r="U329" t="s">
        <v>28</v>
      </c>
      <c r="W329" t="s">
        <v>1426</v>
      </c>
    </row>
    <row r="330" spans="1:23" x14ac:dyDescent="0.2">
      <c r="A330" t="s">
        <v>1285</v>
      </c>
      <c r="B330" t="s">
        <v>1286</v>
      </c>
      <c r="C330" t="s">
        <v>1402</v>
      </c>
      <c r="D330" t="s">
        <v>1427</v>
      </c>
      <c r="E330" t="s">
        <v>1428</v>
      </c>
      <c r="F330" s="1">
        <v>48154</v>
      </c>
      <c r="G330">
        <v>6441669</v>
      </c>
      <c r="H330" t="s">
        <v>1429</v>
      </c>
      <c r="I330">
        <v>304</v>
      </c>
      <c r="K330">
        <v>1</v>
      </c>
      <c r="O330" t="s">
        <v>28</v>
      </c>
      <c r="Q330">
        <v>1</v>
      </c>
      <c r="U330" t="s">
        <v>28</v>
      </c>
      <c r="W330" t="s">
        <v>1430</v>
      </c>
    </row>
    <row r="331" spans="1:23" x14ac:dyDescent="0.2">
      <c r="A331" t="s">
        <v>1431</v>
      </c>
      <c r="B331" t="s">
        <v>1432</v>
      </c>
      <c r="C331" t="s">
        <v>1433</v>
      </c>
      <c r="D331" t="s">
        <v>1434</v>
      </c>
      <c r="E331" t="s">
        <v>1435</v>
      </c>
      <c r="F331" s="1">
        <v>55433</v>
      </c>
      <c r="G331">
        <v>6610085</v>
      </c>
      <c r="H331" t="s">
        <v>1436</v>
      </c>
      <c r="I331">
        <v>271</v>
      </c>
      <c r="K331">
        <v>1</v>
      </c>
      <c r="O331" t="s">
        <v>28</v>
      </c>
      <c r="Q331">
        <v>1</v>
      </c>
      <c r="U331" t="s">
        <v>28</v>
      </c>
      <c r="W331" t="s">
        <v>1437</v>
      </c>
    </row>
    <row r="332" spans="1:23" x14ac:dyDescent="0.2">
      <c r="A332" t="s">
        <v>1431</v>
      </c>
      <c r="B332" t="s">
        <v>1432</v>
      </c>
      <c r="C332" t="s">
        <v>1438</v>
      </c>
      <c r="D332" t="s">
        <v>1439</v>
      </c>
      <c r="E332" t="s">
        <v>1440</v>
      </c>
      <c r="F332" s="1">
        <v>55805</v>
      </c>
      <c r="G332">
        <v>6610410</v>
      </c>
      <c r="H332" t="s">
        <v>1441</v>
      </c>
      <c r="I332">
        <v>380</v>
      </c>
      <c r="K332">
        <v>1</v>
      </c>
      <c r="L332">
        <v>1</v>
      </c>
      <c r="O332" t="s">
        <v>28</v>
      </c>
      <c r="P332">
        <v>1</v>
      </c>
      <c r="S332">
        <v>1</v>
      </c>
      <c r="U332" t="s">
        <v>28</v>
      </c>
      <c r="W332" t="s">
        <v>1442</v>
      </c>
    </row>
    <row r="333" spans="1:23" x14ac:dyDescent="0.2">
      <c r="A333" t="s">
        <v>1431</v>
      </c>
      <c r="B333" t="s">
        <v>1432</v>
      </c>
      <c r="C333" t="s">
        <v>1438</v>
      </c>
      <c r="D333" t="s">
        <v>1443</v>
      </c>
      <c r="E333" t="s">
        <v>1440</v>
      </c>
      <c r="F333" s="1">
        <v>55805</v>
      </c>
      <c r="G333">
        <v>6610400</v>
      </c>
      <c r="H333" t="s">
        <v>1238</v>
      </c>
      <c r="I333">
        <v>257</v>
      </c>
      <c r="K333">
        <v>1</v>
      </c>
      <c r="O333" t="s">
        <v>28</v>
      </c>
      <c r="Q333">
        <v>1</v>
      </c>
      <c r="U333" t="s">
        <v>28</v>
      </c>
      <c r="W333" t="s">
        <v>1444</v>
      </c>
    </row>
    <row r="334" spans="1:23" x14ac:dyDescent="0.2">
      <c r="A334" t="s">
        <v>1431</v>
      </c>
      <c r="B334" t="s">
        <v>1432</v>
      </c>
      <c r="C334" t="s">
        <v>1438</v>
      </c>
      <c r="D334" t="s">
        <v>1445</v>
      </c>
      <c r="E334" t="s">
        <v>1440</v>
      </c>
      <c r="F334" s="1">
        <v>55805</v>
      </c>
      <c r="G334">
        <v>6610390</v>
      </c>
      <c r="H334" t="s">
        <v>1446</v>
      </c>
      <c r="I334">
        <v>165</v>
      </c>
      <c r="J334">
        <v>15</v>
      </c>
      <c r="M334">
        <v>1</v>
      </c>
      <c r="N334">
        <v>1</v>
      </c>
      <c r="T334" t="s">
        <v>39</v>
      </c>
      <c r="V334" t="s">
        <v>39</v>
      </c>
      <c r="W334" t="s">
        <v>1447</v>
      </c>
    </row>
    <row r="335" spans="1:23" x14ac:dyDescent="0.2">
      <c r="A335" t="s">
        <v>1431</v>
      </c>
      <c r="B335" t="s">
        <v>1432</v>
      </c>
      <c r="C335" t="s">
        <v>1448</v>
      </c>
      <c r="D335" t="s">
        <v>1449</v>
      </c>
      <c r="E335" t="s">
        <v>1450</v>
      </c>
      <c r="F335" s="1">
        <v>55404</v>
      </c>
      <c r="G335">
        <v>6610449</v>
      </c>
      <c r="H335" t="s">
        <v>1451</v>
      </c>
      <c r="I335">
        <v>429</v>
      </c>
      <c r="L335">
        <v>1</v>
      </c>
      <c r="O335" t="s">
        <v>28</v>
      </c>
      <c r="R335">
        <v>1</v>
      </c>
      <c r="U335" t="s">
        <v>28</v>
      </c>
      <c r="W335" t="s">
        <v>1452</v>
      </c>
    </row>
    <row r="336" spans="1:23" x14ac:dyDescent="0.2">
      <c r="A336" t="s">
        <v>1431</v>
      </c>
      <c r="B336" t="s">
        <v>1432</v>
      </c>
      <c r="C336" t="s">
        <v>1448</v>
      </c>
      <c r="D336" t="s">
        <v>1453</v>
      </c>
      <c r="E336" t="s">
        <v>1450</v>
      </c>
      <c r="F336" s="1">
        <v>55415</v>
      </c>
      <c r="G336">
        <v>6610950</v>
      </c>
      <c r="H336" t="s">
        <v>1454</v>
      </c>
      <c r="I336">
        <v>484</v>
      </c>
      <c r="J336">
        <v>17</v>
      </c>
      <c r="K336">
        <v>1</v>
      </c>
      <c r="L336">
        <v>1</v>
      </c>
      <c r="M336">
        <v>1</v>
      </c>
      <c r="N336">
        <v>1</v>
      </c>
      <c r="O336" t="s">
        <v>28</v>
      </c>
      <c r="P336">
        <v>1</v>
      </c>
      <c r="R336">
        <v>1</v>
      </c>
      <c r="T336" t="s">
        <v>28</v>
      </c>
      <c r="U336" t="s">
        <v>28</v>
      </c>
      <c r="V336" t="s">
        <v>39</v>
      </c>
      <c r="W336" t="s">
        <v>1455</v>
      </c>
    </row>
    <row r="337" spans="1:23" x14ac:dyDescent="0.2">
      <c r="A337" t="s">
        <v>1431</v>
      </c>
      <c r="B337" t="s">
        <v>1432</v>
      </c>
      <c r="C337" t="s">
        <v>1448</v>
      </c>
      <c r="D337" t="s">
        <v>1456</v>
      </c>
      <c r="E337" t="s">
        <v>1450</v>
      </c>
      <c r="F337" s="1">
        <v>55455</v>
      </c>
      <c r="G337">
        <v>6610004</v>
      </c>
      <c r="H337" t="s">
        <v>1457</v>
      </c>
      <c r="I337">
        <v>743</v>
      </c>
      <c r="K337">
        <v>1</v>
      </c>
      <c r="O337" t="s">
        <v>28</v>
      </c>
      <c r="Q337">
        <v>1</v>
      </c>
      <c r="U337" t="s">
        <v>28</v>
      </c>
      <c r="W337" t="s">
        <v>1458</v>
      </c>
    </row>
    <row r="338" spans="1:23" x14ac:dyDescent="0.2">
      <c r="A338" t="s">
        <v>1431</v>
      </c>
      <c r="B338" t="s">
        <v>1432</v>
      </c>
      <c r="C338" t="s">
        <v>1448</v>
      </c>
      <c r="D338" t="s">
        <v>1459</v>
      </c>
      <c r="E338" t="s">
        <v>1460</v>
      </c>
      <c r="F338" s="1">
        <v>55422</v>
      </c>
      <c r="G338">
        <v>6611455</v>
      </c>
      <c r="H338" t="s">
        <v>1461</v>
      </c>
      <c r="I338">
        <v>353</v>
      </c>
      <c r="K338">
        <v>1</v>
      </c>
      <c r="O338" t="s">
        <v>28</v>
      </c>
      <c r="P338">
        <v>1</v>
      </c>
      <c r="U338" t="s">
        <v>28</v>
      </c>
      <c r="W338" t="s">
        <v>1462</v>
      </c>
    </row>
    <row r="339" spans="1:23" x14ac:dyDescent="0.2">
      <c r="A339" t="s">
        <v>1431</v>
      </c>
      <c r="B339" t="s">
        <v>1432</v>
      </c>
      <c r="C339" t="s">
        <v>1463</v>
      </c>
      <c r="D339" t="s">
        <v>1464</v>
      </c>
      <c r="E339" t="s">
        <v>1465</v>
      </c>
      <c r="F339" s="1">
        <v>55902</v>
      </c>
      <c r="G339">
        <v>6610451</v>
      </c>
      <c r="H339" t="s">
        <v>1466</v>
      </c>
      <c r="I339">
        <v>1265</v>
      </c>
      <c r="K339">
        <v>1</v>
      </c>
      <c r="L339">
        <v>1</v>
      </c>
      <c r="O339" t="s">
        <v>28</v>
      </c>
      <c r="P339">
        <v>1</v>
      </c>
      <c r="R339">
        <v>1</v>
      </c>
      <c r="U339" t="s">
        <v>28</v>
      </c>
      <c r="W339" t="s">
        <v>1467</v>
      </c>
    </row>
    <row r="340" spans="1:23" x14ac:dyDescent="0.2">
      <c r="A340" t="s">
        <v>1431</v>
      </c>
      <c r="B340" t="s">
        <v>1432</v>
      </c>
      <c r="C340" t="s">
        <v>1468</v>
      </c>
      <c r="D340" t="s">
        <v>1469</v>
      </c>
      <c r="E340" t="s">
        <v>1470</v>
      </c>
      <c r="F340" s="1">
        <v>56303</v>
      </c>
      <c r="G340">
        <v>6611540</v>
      </c>
      <c r="H340" t="s">
        <v>1471</v>
      </c>
      <c r="I340">
        <v>489</v>
      </c>
      <c r="K340">
        <v>1</v>
      </c>
      <c r="O340" t="s">
        <v>28</v>
      </c>
      <c r="Q340">
        <v>1</v>
      </c>
      <c r="U340" t="s">
        <v>28</v>
      </c>
      <c r="W340" t="s">
        <v>1472</v>
      </c>
    </row>
    <row r="341" spans="1:23" x14ac:dyDescent="0.2">
      <c r="A341" t="s">
        <v>1431</v>
      </c>
      <c r="B341" t="s">
        <v>1432</v>
      </c>
      <c r="C341" t="s">
        <v>1473</v>
      </c>
      <c r="D341" t="s">
        <v>1474</v>
      </c>
      <c r="E341" t="s">
        <v>1475</v>
      </c>
      <c r="F341" s="1">
        <v>55101</v>
      </c>
      <c r="G341">
        <v>6611570</v>
      </c>
      <c r="H341" t="s">
        <v>1476</v>
      </c>
      <c r="I341">
        <v>457</v>
      </c>
      <c r="J341">
        <v>18</v>
      </c>
      <c r="K341">
        <v>1</v>
      </c>
      <c r="L341">
        <v>1</v>
      </c>
      <c r="M341">
        <v>1</v>
      </c>
      <c r="N341">
        <v>1</v>
      </c>
      <c r="O341" t="s">
        <v>28</v>
      </c>
      <c r="P341">
        <v>1</v>
      </c>
      <c r="R341">
        <v>1</v>
      </c>
      <c r="T341" t="s">
        <v>28</v>
      </c>
      <c r="U341" t="s">
        <v>28</v>
      </c>
      <c r="V341" t="s">
        <v>39</v>
      </c>
      <c r="W341" t="s">
        <v>1477</v>
      </c>
    </row>
    <row r="342" spans="1:23" x14ac:dyDescent="0.2">
      <c r="A342" t="s">
        <v>1478</v>
      </c>
      <c r="B342" t="s">
        <v>1479</v>
      </c>
      <c r="C342" t="s">
        <v>1480</v>
      </c>
      <c r="D342" t="s">
        <v>1481</v>
      </c>
      <c r="E342" t="s">
        <v>1482</v>
      </c>
      <c r="F342" s="1">
        <v>39401</v>
      </c>
      <c r="G342">
        <v>6540315</v>
      </c>
      <c r="H342" t="s">
        <v>1483</v>
      </c>
      <c r="I342">
        <v>547</v>
      </c>
      <c r="K342">
        <v>1</v>
      </c>
      <c r="O342" t="s">
        <v>114</v>
      </c>
      <c r="Q342">
        <v>1</v>
      </c>
      <c r="U342" t="s">
        <v>28</v>
      </c>
      <c r="W342" t="s">
        <v>1484</v>
      </c>
    </row>
    <row r="343" spans="1:23" x14ac:dyDescent="0.2">
      <c r="A343" t="s">
        <v>1478</v>
      </c>
      <c r="B343" t="s">
        <v>1479</v>
      </c>
      <c r="C343" t="s">
        <v>1485</v>
      </c>
      <c r="D343" t="s">
        <v>1486</v>
      </c>
      <c r="E343" t="s">
        <v>1487</v>
      </c>
      <c r="F343" s="1">
        <v>39501</v>
      </c>
      <c r="G343">
        <v>6540300</v>
      </c>
      <c r="H343" t="s">
        <v>1488</v>
      </c>
      <c r="I343">
        <v>328</v>
      </c>
      <c r="K343">
        <v>1</v>
      </c>
      <c r="O343" t="s">
        <v>114</v>
      </c>
      <c r="Q343">
        <v>1</v>
      </c>
      <c r="U343" t="s">
        <v>28</v>
      </c>
      <c r="W343" t="s">
        <v>1489</v>
      </c>
    </row>
    <row r="344" spans="1:23" x14ac:dyDescent="0.2">
      <c r="A344" t="s">
        <v>1478</v>
      </c>
      <c r="B344" t="s">
        <v>1479</v>
      </c>
      <c r="C344" t="s">
        <v>1490</v>
      </c>
      <c r="D344" t="s">
        <v>1491</v>
      </c>
      <c r="E344" t="s">
        <v>928</v>
      </c>
      <c r="F344" s="1">
        <v>39216</v>
      </c>
      <c r="G344">
        <v>6540004</v>
      </c>
      <c r="H344" t="s">
        <v>1492</v>
      </c>
      <c r="I344">
        <v>722</v>
      </c>
      <c r="K344">
        <v>1</v>
      </c>
      <c r="O344" t="s">
        <v>114</v>
      </c>
      <c r="P344">
        <v>1</v>
      </c>
      <c r="U344" t="s">
        <v>28</v>
      </c>
      <c r="W344" t="s">
        <v>1493</v>
      </c>
    </row>
    <row r="345" spans="1:23" x14ac:dyDescent="0.2">
      <c r="A345" t="s">
        <v>1478</v>
      </c>
      <c r="B345" t="s">
        <v>1479</v>
      </c>
      <c r="C345" t="s">
        <v>1494</v>
      </c>
      <c r="D345" t="s">
        <v>1495</v>
      </c>
      <c r="E345" t="s">
        <v>1496</v>
      </c>
      <c r="F345" s="1">
        <v>38801</v>
      </c>
      <c r="G345">
        <v>6540810</v>
      </c>
      <c r="H345" t="s">
        <v>1497</v>
      </c>
      <c r="I345">
        <v>640</v>
      </c>
      <c r="K345">
        <v>1</v>
      </c>
      <c r="O345" t="s">
        <v>114</v>
      </c>
      <c r="Q345">
        <v>1</v>
      </c>
      <c r="U345" t="s">
        <v>28</v>
      </c>
      <c r="W345" t="s">
        <v>1498</v>
      </c>
    </row>
    <row r="346" spans="1:23" x14ac:dyDescent="0.2">
      <c r="A346" t="s">
        <v>1499</v>
      </c>
      <c r="B346" t="s">
        <v>1500</v>
      </c>
      <c r="C346" t="s">
        <v>1501</v>
      </c>
      <c r="D346" t="s">
        <v>1502</v>
      </c>
      <c r="E346" t="s">
        <v>1503</v>
      </c>
      <c r="F346" s="1">
        <v>65212</v>
      </c>
      <c r="G346">
        <v>6630150</v>
      </c>
      <c r="H346" t="s">
        <v>1504</v>
      </c>
      <c r="I346">
        <v>247</v>
      </c>
      <c r="J346">
        <v>21</v>
      </c>
      <c r="K346">
        <v>1</v>
      </c>
      <c r="M346">
        <v>1</v>
      </c>
      <c r="N346">
        <v>1</v>
      </c>
      <c r="O346" t="s">
        <v>28</v>
      </c>
      <c r="P346">
        <v>1</v>
      </c>
      <c r="T346" t="s">
        <v>39</v>
      </c>
      <c r="U346" t="s">
        <v>28</v>
      </c>
      <c r="W346" t="s">
        <v>1505</v>
      </c>
    </row>
    <row r="347" spans="1:23" x14ac:dyDescent="0.2">
      <c r="A347" t="s">
        <v>1499</v>
      </c>
      <c r="B347" t="s">
        <v>1500</v>
      </c>
      <c r="C347" t="s">
        <v>1506</v>
      </c>
      <c r="D347" t="s">
        <v>1507</v>
      </c>
      <c r="E347" t="s">
        <v>1508</v>
      </c>
      <c r="F347" s="1">
        <v>64506</v>
      </c>
      <c r="G347">
        <v>6630009</v>
      </c>
      <c r="H347" t="s">
        <v>1509</v>
      </c>
      <c r="I347">
        <v>352</v>
      </c>
      <c r="K347">
        <v>1</v>
      </c>
      <c r="O347" t="s">
        <v>39</v>
      </c>
      <c r="Q347">
        <v>1</v>
      </c>
      <c r="U347" t="s">
        <v>28</v>
      </c>
      <c r="W347" t="s">
        <v>1510</v>
      </c>
    </row>
    <row r="348" spans="1:23" x14ac:dyDescent="0.2">
      <c r="A348" t="s">
        <v>1499</v>
      </c>
      <c r="B348" t="s">
        <v>1500</v>
      </c>
      <c r="C348" t="s">
        <v>592</v>
      </c>
      <c r="D348" t="s">
        <v>1511</v>
      </c>
      <c r="E348" t="s">
        <v>1512</v>
      </c>
      <c r="F348" s="1">
        <v>64068</v>
      </c>
      <c r="G348">
        <v>6630605</v>
      </c>
      <c r="H348" t="s">
        <v>1513</v>
      </c>
      <c r="I348">
        <v>177</v>
      </c>
      <c r="K348">
        <v>1</v>
      </c>
      <c r="O348" t="s">
        <v>39</v>
      </c>
      <c r="Q348">
        <v>1</v>
      </c>
      <c r="U348" t="s">
        <v>28</v>
      </c>
      <c r="W348" t="s">
        <v>1514</v>
      </c>
    </row>
    <row r="349" spans="1:23" x14ac:dyDescent="0.2">
      <c r="A349" t="s">
        <v>1499</v>
      </c>
      <c r="B349" t="s">
        <v>1500</v>
      </c>
      <c r="C349" t="s">
        <v>592</v>
      </c>
      <c r="D349" t="s">
        <v>1515</v>
      </c>
      <c r="E349" t="s">
        <v>1516</v>
      </c>
      <c r="F349" s="1">
        <v>64116</v>
      </c>
      <c r="G349">
        <v>6630785</v>
      </c>
      <c r="H349" t="s">
        <v>1517</v>
      </c>
      <c r="I349">
        <v>431</v>
      </c>
      <c r="K349">
        <v>1</v>
      </c>
      <c r="O349" t="s">
        <v>39</v>
      </c>
      <c r="Q349">
        <v>1</v>
      </c>
      <c r="U349" t="s">
        <v>28</v>
      </c>
      <c r="W349" t="s">
        <v>1518</v>
      </c>
    </row>
    <row r="350" spans="1:23" x14ac:dyDescent="0.2">
      <c r="A350" t="s">
        <v>1499</v>
      </c>
      <c r="B350" t="s">
        <v>1500</v>
      </c>
      <c r="C350" t="s">
        <v>1519</v>
      </c>
      <c r="D350" t="s">
        <v>1520</v>
      </c>
      <c r="E350" t="s">
        <v>1022</v>
      </c>
      <c r="F350" s="1">
        <v>65807</v>
      </c>
      <c r="G350">
        <v>6631362</v>
      </c>
      <c r="H350" t="s">
        <v>1521</v>
      </c>
      <c r="I350">
        <v>596</v>
      </c>
      <c r="K350">
        <v>1</v>
      </c>
      <c r="O350" t="s">
        <v>39</v>
      </c>
      <c r="P350">
        <v>1</v>
      </c>
      <c r="U350" t="s">
        <v>28</v>
      </c>
      <c r="W350" t="s">
        <v>1522</v>
      </c>
    </row>
    <row r="351" spans="1:23" x14ac:dyDescent="0.2">
      <c r="A351" t="s">
        <v>1499</v>
      </c>
      <c r="B351" t="s">
        <v>1500</v>
      </c>
      <c r="C351" t="s">
        <v>1519</v>
      </c>
      <c r="D351" t="s">
        <v>1523</v>
      </c>
      <c r="E351" t="s">
        <v>1022</v>
      </c>
      <c r="F351" s="1">
        <v>65804</v>
      </c>
      <c r="G351">
        <v>6631350</v>
      </c>
      <c r="H351" t="s">
        <v>1524</v>
      </c>
      <c r="I351">
        <v>886</v>
      </c>
      <c r="J351">
        <v>9</v>
      </c>
      <c r="K351">
        <v>1</v>
      </c>
      <c r="M351">
        <v>1</v>
      </c>
      <c r="N351">
        <v>1</v>
      </c>
      <c r="O351" t="s">
        <v>39</v>
      </c>
      <c r="P351">
        <v>1</v>
      </c>
      <c r="T351" t="s">
        <v>39</v>
      </c>
      <c r="U351" t="s">
        <v>28</v>
      </c>
      <c r="W351" t="s">
        <v>1525</v>
      </c>
    </row>
    <row r="352" spans="1:23" x14ac:dyDescent="0.2">
      <c r="A352" t="s">
        <v>1499</v>
      </c>
      <c r="B352" t="s">
        <v>1500</v>
      </c>
      <c r="C352" t="s">
        <v>928</v>
      </c>
      <c r="D352" t="s">
        <v>1526</v>
      </c>
      <c r="E352" t="s">
        <v>1128</v>
      </c>
      <c r="F352" s="1">
        <v>64108</v>
      </c>
      <c r="G352">
        <v>6630340</v>
      </c>
      <c r="H352" t="s">
        <v>1527</v>
      </c>
      <c r="I352">
        <v>367</v>
      </c>
      <c r="J352">
        <v>13</v>
      </c>
      <c r="L352">
        <v>1</v>
      </c>
      <c r="N352">
        <v>1</v>
      </c>
      <c r="O352" t="s">
        <v>28</v>
      </c>
      <c r="R352">
        <v>1</v>
      </c>
      <c r="T352" t="s">
        <v>39</v>
      </c>
      <c r="U352" t="s">
        <v>28</v>
      </c>
      <c r="W352" t="s">
        <v>1528</v>
      </c>
    </row>
    <row r="353" spans="1:23" x14ac:dyDescent="0.2">
      <c r="A353" t="s">
        <v>1499</v>
      </c>
      <c r="B353" t="s">
        <v>1500</v>
      </c>
      <c r="C353" t="s">
        <v>928</v>
      </c>
      <c r="D353" t="s">
        <v>1529</v>
      </c>
      <c r="E353" t="s">
        <v>1128</v>
      </c>
      <c r="F353" s="1">
        <v>64132</v>
      </c>
      <c r="G353">
        <v>6630435</v>
      </c>
      <c r="H353" t="s">
        <v>1530</v>
      </c>
      <c r="I353">
        <v>590</v>
      </c>
      <c r="J353">
        <v>8</v>
      </c>
      <c r="K353">
        <v>1</v>
      </c>
      <c r="M353">
        <v>1</v>
      </c>
      <c r="O353" t="s">
        <v>28</v>
      </c>
      <c r="P353">
        <v>1</v>
      </c>
      <c r="T353" t="s">
        <v>39</v>
      </c>
      <c r="U353" t="s">
        <v>28</v>
      </c>
      <c r="W353" t="s">
        <v>1531</v>
      </c>
    </row>
    <row r="354" spans="1:23" x14ac:dyDescent="0.2">
      <c r="A354" t="s">
        <v>1499</v>
      </c>
      <c r="B354" t="s">
        <v>1500</v>
      </c>
      <c r="C354" t="s">
        <v>928</v>
      </c>
      <c r="D354" t="s">
        <v>1532</v>
      </c>
      <c r="E354" t="s">
        <v>1128</v>
      </c>
      <c r="F354" s="1">
        <v>64108</v>
      </c>
      <c r="G354">
        <v>6630380</v>
      </c>
      <c r="H354" t="s">
        <v>1533</v>
      </c>
      <c r="I354">
        <v>249</v>
      </c>
      <c r="K354">
        <v>1</v>
      </c>
      <c r="O354" t="s">
        <v>28</v>
      </c>
      <c r="P354">
        <v>1</v>
      </c>
      <c r="U354" t="s">
        <v>28</v>
      </c>
      <c r="W354" t="s">
        <v>1534</v>
      </c>
    </row>
    <row r="355" spans="1:23" x14ac:dyDescent="0.2">
      <c r="A355" t="s">
        <v>1499</v>
      </c>
      <c r="B355" t="s">
        <v>1500</v>
      </c>
      <c r="C355" t="s">
        <v>928</v>
      </c>
      <c r="D355" t="s">
        <v>1535</v>
      </c>
      <c r="E355" t="s">
        <v>1128</v>
      </c>
      <c r="F355" s="1">
        <v>64111</v>
      </c>
      <c r="G355">
        <v>6630470</v>
      </c>
      <c r="H355" t="s">
        <v>1536</v>
      </c>
      <c r="I355">
        <v>422</v>
      </c>
      <c r="K355">
        <v>1</v>
      </c>
      <c r="O355" t="s">
        <v>39</v>
      </c>
      <c r="P355">
        <v>1</v>
      </c>
      <c r="U355" t="s">
        <v>28</v>
      </c>
      <c r="W355" t="s">
        <v>1537</v>
      </c>
    </row>
    <row r="356" spans="1:23" x14ac:dyDescent="0.2">
      <c r="A356" t="s">
        <v>1499</v>
      </c>
      <c r="B356" t="s">
        <v>1500</v>
      </c>
      <c r="C356" t="s">
        <v>928</v>
      </c>
      <c r="D356" t="s">
        <v>1538</v>
      </c>
      <c r="E356" t="s">
        <v>1539</v>
      </c>
      <c r="F356" s="1">
        <v>64057</v>
      </c>
      <c r="G356">
        <v>6630039</v>
      </c>
      <c r="H356" t="s">
        <v>1540</v>
      </c>
      <c r="I356">
        <v>285</v>
      </c>
      <c r="K356">
        <v>1</v>
      </c>
      <c r="O356" t="s">
        <v>39</v>
      </c>
      <c r="Q356">
        <v>1</v>
      </c>
      <c r="U356" t="s">
        <v>28</v>
      </c>
      <c r="W356" t="s">
        <v>1541</v>
      </c>
    </row>
    <row r="357" spans="1:23" x14ac:dyDescent="0.2">
      <c r="A357" t="s">
        <v>1499</v>
      </c>
      <c r="B357" t="s">
        <v>1500</v>
      </c>
      <c r="C357" t="s">
        <v>1542</v>
      </c>
      <c r="D357" t="s">
        <v>1543</v>
      </c>
      <c r="E357" t="s">
        <v>1544</v>
      </c>
      <c r="F357" s="1">
        <v>64804</v>
      </c>
      <c r="G357">
        <v>6630008</v>
      </c>
      <c r="H357" t="s">
        <v>1545</v>
      </c>
      <c r="I357">
        <v>380</v>
      </c>
      <c r="K357">
        <v>1</v>
      </c>
      <c r="O357" t="s">
        <v>39</v>
      </c>
      <c r="Q357">
        <v>1</v>
      </c>
      <c r="U357" t="s">
        <v>28</v>
      </c>
      <c r="W357" t="s">
        <v>1546</v>
      </c>
    </row>
    <row r="358" spans="1:23" x14ac:dyDescent="0.2">
      <c r="A358" t="s">
        <v>1499</v>
      </c>
      <c r="B358" t="s">
        <v>1500</v>
      </c>
      <c r="C358" t="s">
        <v>1542</v>
      </c>
      <c r="D358" t="s">
        <v>1547</v>
      </c>
      <c r="E358" t="s">
        <v>1544</v>
      </c>
      <c r="F358" s="1">
        <v>64804</v>
      </c>
      <c r="G358">
        <v>6630330</v>
      </c>
      <c r="H358" t="s">
        <v>1548</v>
      </c>
      <c r="I358">
        <v>221</v>
      </c>
      <c r="K358">
        <v>1</v>
      </c>
      <c r="O358" t="s">
        <v>39</v>
      </c>
      <c r="Q358">
        <v>1</v>
      </c>
      <c r="U358" t="s">
        <v>28</v>
      </c>
      <c r="W358" t="s">
        <v>1549</v>
      </c>
    </row>
    <row r="359" spans="1:23" x14ac:dyDescent="0.2">
      <c r="A359" t="s">
        <v>1499</v>
      </c>
      <c r="B359" t="s">
        <v>1500</v>
      </c>
      <c r="C359" t="s">
        <v>1438</v>
      </c>
      <c r="D359" t="s">
        <v>1550</v>
      </c>
      <c r="E359" t="s">
        <v>1551</v>
      </c>
      <c r="F359" s="1">
        <v>63044</v>
      </c>
      <c r="G359">
        <v>6630985</v>
      </c>
      <c r="H359" t="s">
        <v>1552</v>
      </c>
      <c r="I359">
        <v>523</v>
      </c>
      <c r="K359">
        <v>1</v>
      </c>
      <c r="O359" t="s">
        <v>39</v>
      </c>
      <c r="Q359">
        <v>1</v>
      </c>
      <c r="U359" t="s">
        <v>28</v>
      </c>
      <c r="W359" t="s">
        <v>1553</v>
      </c>
    </row>
    <row r="360" spans="1:23" x14ac:dyDescent="0.2">
      <c r="A360" t="s">
        <v>1499</v>
      </c>
      <c r="B360" t="s">
        <v>1500</v>
      </c>
      <c r="C360" t="s">
        <v>1554</v>
      </c>
      <c r="D360" t="s">
        <v>1555</v>
      </c>
      <c r="E360" t="s">
        <v>1556</v>
      </c>
      <c r="F360" s="1">
        <v>63128</v>
      </c>
      <c r="G360">
        <v>6631160</v>
      </c>
      <c r="H360" t="s">
        <v>1557</v>
      </c>
      <c r="I360">
        <v>542</v>
      </c>
      <c r="K360">
        <v>1</v>
      </c>
      <c r="O360" t="s">
        <v>39</v>
      </c>
      <c r="Q360">
        <v>1</v>
      </c>
      <c r="U360" t="s">
        <v>28</v>
      </c>
      <c r="W360" t="s">
        <v>1558</v>
      </c>
    </row>
    <row r="361" spans="1:23" x14ac:dyDescent="0.2">
      <c r="A361" t="s">
        <v>1499</v>
      </c>
      <c r="B361" t="s">
        <v>1500</v>
      </c>
      <c r="C361" t="s">
        <v>1554</v>
      </c>
      <c r="D361" t="s">
        <v>1559</v>
      </c>
      <c r="E361" t="s">
        <v>1556</v>
      </c>
      <c r="F361" s="1">
        <v>63110</v>
      </c>
      <c r="G361">
        <v>6630930</v>
      </c>
      <c r="H361" t="s">
        <v>1560</v>
      </c>
      <c r="I361">
        <v>1405</v>
      </c>
      <c r="J361">
        <v>24</v>
      </c>
      <c r="K361">
        <v>1</v>
      </c>
      <c r="M361">
        <v>1</v>
      </c>
      <c r="O361" t="s">
        <v>28</v>
      </c>
      <c r="P361">
        <v>1</v>
      </c>
      <c r="T361" t="s">
        <v>39</v>
      </c>
      <c r="U361" t="s">
        <v>28</v>
      </c>
      <c r="W361" t="s">
        <v>1561</v>
      </c>
    </row>
    <row r="362" spans="1:23" x14ac:dyDescent="0.2">
      <c r="A362" t="s">
        <v>1499</v>
      </c>
      <c r="B362" t="s">
        <v>1500</v>
      </c>
      <c r="C362" t="s">
        <v>1554</v>
      </c>
      <c r="D362" t="s">
        <v>1562</v>
      </c>
      <c r="E362" t="s">
        <v>1556</v>
      </c>
      <c r="F362" s="1">
        <v>63104</v>
      </c>
      <c r="G362">
        <v>6631020</v>
      </c>
      <c r="H362" t="s">
        <v>1563</v>
      </c>
      <c r="I362">
        <v>356</v>
      </c>
      <c r="K362">
        <v>1</v>
      </c>
      <c r="O362" t="s">
        <v>28</v>
      </c>
      <c r="P362">
        <v>1</v>
      </c>
      <c r="U362" t="s">
        <v>28</v>
      </c>
      <c r="W362" t="s">
        <v>1564</v>
      </c>
    </row>
    <row r="363" spans="1:23" x14ac:dyDescent="0.2">
      <c r="A363" t="s">
        <v>1499</v>
      </c>
      <c r="B363" t="s">
        <v>1500</v>
      </c>
      <c r="C363" t="s">
        <v>1554</v>
      </c>
      <c r="D363" t="s">
        <v>1565</v>
      </c>
      <c r="E363" t="s">
        <v>1556</v>
      </c>
      <c r="F363" s="1">
        <v>63110</v>
      </c>
      <c r="G363">
        <v>6631180</v>
      </c>
      <c r="H363" t="s">
        <v>1566</v>
      </c>
      <c r="I363">
        <v>402</v>
      </c>
      <c r="J363">
        <v>6</v>
      </c>
      <c r="L363">
        <v>1</v>
      </c>
      <c r="N363">
        <v>1</v>
      </c>
      <c r="O363" t="s">
        <v>28</v>
      </c>
      <c r="R363">
        <v>1</v>
      </c>
      <c r="T363" t="s">
        <v>39</v>
      </c>
      <c r="U363" t="s">
        <v>28</v>
      </c>
      <c r="W363" t="s">
        <v>1567</v>
      </c>
    </row>
    <row r="364" spans="1:23" x14ac:dyDescent="0.2">
      <c r="A364" t="s">
        <v>1499</v>
      </c>
      <c r="B364" t="s">
        <v>1500</v>
      </c>
      <c r="C364" t="s">
        <v>1554</v>
      </c>
      <c r="D364" t="s">
        <v>1568</v>
      </c>
      <c r="E364" t="s">
        <v>1556</v>
      </c>
      <c r="F364" s="1">
        <v>63141</v>
      </c>
      <c r="G364">
        <v>6631165</v>
      </c>
      <c r="H364" t="s">
        <v>1569</v>
      </c>
      <c r="I364">
        <v>979</v>
      </c>
      <c r="J364">
        <v>12</v>
      </c>
      <c r="K364">
        <v>1</v>
      </c>
      <c r="M364">
        <v>1</v>
      </c>
      <c r="N364">
        <v>1</v>
      </c>
      <c r="O364" t="s">
        <v>39</v>
      </c>
      <c r="P364">
        <v>1</v>
      </c>
      <c r="T364" t="s">
        <v>28</v>
      </c>
      <c r="U364" t="s">
        <v>28</v>
      </c>
      <c r="W364" t="s">
        <v>1570</v>
      </c>
    </row>
    <row r="365" spans="1:23" x14ac:dyDescent="0.2">
      <c r="A365" t="s">
        <v>1499</v>
      </c>
      <c r="B365" t="s">
        <v>1500</v>
      </c>
      <c r="C365" t="s">
        <v>1554</v>
      </c>
      <c r="D365" t="s">
        <v>1571</v>
      </c>
      <c r="E365" t="s">
        <v>1556</v>
      </c>
      <c r="F365" s="1">
        <v>63104</v>
      </c>
      <c r="G365">
        <v>6630945</v>
      </c>
      <c r="H365" t="s">
        <v>1572</v>
      </c>
      <c r="I365">
        <v>195</v>
      </c>
      <c r="L365">
        <v>1</v>
      </c>
      <c r="O365" t="s">
        <v>39</v>
      </c>
      <c r="R365">
        <v>1</v>
      </c>
      <c r="U365" t="s">
        <v>28</v>
      </c>
      <c r="W365" t="s">
        <v>1573</v>
      </c>
    </row>
    <row r="366" spans="1:23" x14ac:dyDescent="0.2">
      <c r="A366" t="s">
        <v>1574</v>
      </c>
      <c r="B366" t="s">
        <v>1575</v>
      </c>
      <c r="C366" t="s">
        <v>1576</v>
      </c>
      <c r="D366" t="s">
        <v>1577</v>
      </c>
      <c r="E366" t="s">
        <v>1578</v>
      </c>
      <c r="F366" s="1">
        <v>59405</v>
      </c>
      <c r="G366">
        <v>6810003</v>
      </c>
      <c r="H366" t="s">
        <v>1579</v>
      </c>
      <c r="I366">
        <v>530</v>
      </c>
      <c r="K366">
        <v>1</v>
      </c>
      <c r="O366" t="s">
        <v>28</v>
      </c>
      <c r="Q366">
        <v>1</v>
      </c>
      <c r="U366" t="s">
        <v>28</v>
      </c>
      <c r="W366" t="s">
        <v>1580</v>
      </c>
    </row>
    <row r="367" spans="1:23" x14ac:dyDescent="0.2">
      <c r="A367" t="s">
        <v>1574</v>
      </c>
      <c r="B367" t="s">
        <v>1575</v>
      </c>
      <c r="C367" t="s">
        <v>1581</v>
      </c>
      <c r="D367" t="s">
        <v>1582</v>
      </c>
      <c r="E367" t="s">
        <v>1581</v>
      </c>
      <c r="F367" s="1">
        <v>59802</v>
      </c>
      <c r="G367">
        <v>6810430</v>
      </c>
      <c r="H367" t="s">
        <v>1583</v>
      </c>
      <c r="I367">
        <v>237</v>
      </c>
      <c r="K367">
        <v>1</v>
      </c>
      <c r="O367" t="s">
        <v>28</v>
      </c>
      <c r="Q367">
        <v>1</v>
      </c>
      <c r="U367" t="s">
        <v>28</v>
      </c>
      <c r="W367" t="s">
        <v>1584</v>
      </c>
    </row>
    <row r="368" spans="1:23" x14ac:dyDescent="0.2">
      <c r="A368" t="s">
        <v>1574</v>
      </c>
      <c r="B368" t="s">
        <v>1575</v>
      </c>
      <c r="C368" t="s">
        <v>1585</v>
      </c>
      <c r="D368" t="s">
        <v>1586</v>
      </c>
      <c r="E368" t="s">
        <v>1587</v>
      </c>
      <c r="F368" s="1">
        <v>59108</v>
      </c>
      <c r="G368">
        <v>6810020</v>
      </c>
      <c r="H368" t="s">
        <v>1588</v>
      </c>
      <c r="I368">
        <v>304</v>
      </c>
      <c r="K368">
        <v>1</v>
      </c>
      <c r="O368" t="s">
        <v>28</v>
      </c>
      <c r="Q368">
        <v>1</v>
      </c>
      <c r="U368" t="s">
        <v>28</v>
      </c>
      <c r="W368" t="s">
        <v>1589</v>
      </c>
    </row>
    <row r="369" spans="1:23" x14ac:dyDescent="0.2">
      <c r="A369" t="s">
        <v>1574</v>
      </c>
      <c r="B369" t="s">
        <v>1575</v>
      </c>
      <c r="C369" t="s">
        <v>1585</v>
      </c>
      <c r="D369" t="s">
        <v>1590</v>
      </c>
      <c r="E369" t="s">
        <v>1587</v>
      </c>
      <c r="F369" s="1">
        <v>59101</v>
      </c>
      <c r="G369">
        <v>6810030</v>
      </c>
      <c r="H369" t="s">
        <v>1591</v>
      </c>
      <c r="I369">
        <v>286</v>
      </c>
      <c r="K369">
        <v>1</v>
      </c>
      <c r="O369" t="s">
        <v>28</v>
      </c>
      <c r="Q369">
        <v>1</v>
      </c>
      <c r="U369" t="s">
        <v>28</v>
      </c>
      <c r="W369" t="s">
        <v>1592</v>
      </c>
    </row>
    <row r="370" spans="1:23" x14ac:dyDescent="0.2">
      <c r="A370" t="s">
        <v>1593</v>
      </c>
      <c r="B370" t="s">
        <v>1594</v>
      </c>
      <c r="C370" t="s">
        <v>1595</v>
      </c>
      <c r="D370" t="s">
        <v>1596</v>
      </c>
      <c r="E370" t="s">
        <v>1597</v>
      </c>
      <c r="F370" s="1">
        <v>68847</v>
      </c>
      <c r="G370">
        <v>6660002</v>
      </c>
      <c r="H370" t="s">
        <v>1598</v>
      </c>
      <c r="I370">
        <v>268</v>
      </c>
      <c r="K370">
        <v>1</v>
      </c>
      <c r="O370" t="s">
        <v>39</v>
      </c>
      <c r="Q370">
        <v>1</v>
      </c>
      <c r="U370" t="s">
        <v>28</v>
      </c>
      <c r="W370" t="s">
        <v>1599</v>
      </c>
    </row>
    <row r="371" spans="1:23" x14ac:dyDescent="0.2">
      <c r="A371" t="s">
        <v>1593</v>
      </c>
      <c r="B371" t="s">
        <v>1594</v>
      </c>
      <c r="C371" t="s">
        <v>439</v>
      </c>
      <c r="D371" t="s">
        <v>1600</v>
      </c>
      <c r="E371" t="s">
        <v>1601</v>
      </c>
      <c r="F371" s="1">
        <v>68124</v>
      </c>
      <c r="G371">
        <v>6660720</v>
      </c>
      <c r="H371" t="s">
        <v>1602</v>
      </c>
      <c r="I371">
        <v>391</v>
      </c>
      <c r="K371">
        <v>1</v>
      </c>
      <c r="O371" t="s">
        <v>28</v>
      </c>
      <c r="P371">
        <v>1</v>
      </c>
      <c r="U371" t="s">
        <v>28</v>
      </c>
      <c r="W371" t="s">
        <v>1603</v>
      </c>
    </row>
    <row r="372" spans="1:23" x14ac:dyDescent="0.2">
      <c r="A372" t="s">
        <v>1593</v>
      </c>
      <c r="B372" t="s">
        <v>1594</v>
      </c>
      <c r="C372" t="s">
        <v>439</v>
      </c>
      <c r="D372" t="s">
        <v>1604</v>
      </c>
      <c r="E372" t="s">
        <v>1601</v>
      </c>
      <c r="F372" s="1">
        <v>68114</v>
      </c>
      <c r="G372">
        <v>6660635</v>
      </c>
      <c r="H372" t="s">
        <v>1605</v>
      </c>
      <c r="I372">
        <v>145</v>
      </c>
      <c r="L372">
        <v>1</v>
      </c>
      <c r="O372" t="s">
        <v>28</v>
      </c>
      <c r="R372">
        <v>1</v>
      </c>
      <c r="U372" t="s">
        <v>28</v>
      </c>
      <c r="W372" t="s">
        <v>1606</v>
      </c>
    </row>
    <row r="373" spans="1:23" x14ac:dyDescent="0.2">
      <c r="A373" t="s">
        <v>1593</v>
      </c>
      <c r="B373" t="s">
        <v>1594</v>
      </c>
      <c r="C373" t="s">
        <v>439</v>
      </c>
      <c r="D373" t="s">
        <v>1607</v>
      </c>
      <c r="E373" t="s">
        <v>1601</v>
      </c>
      <c r="F373" s="1">
        <v>68105</v>
      </c>
      <c r="G373">
        <v>6660005</v>
      </c>
      <c r="H373" t="s">
        <v>1608</v>
      </c>
      <c r="I373">
        <v>718</v>
      </c>
      <c r="K373">
        <v>1</v>
      </c>
      <c r="O373" t="s">
        <v>28</v>
      </c>
      <c r="P373">
        <v>1</v>
      </c>
      <c r="U373" t="s">
        <v>28</v>
      </c>
      <c r="W373" t="s">
        <v>1609</v>
      </c>
    </row>
    <row r="374" spans="1:23" x14ac:dyDescent="0.2">
      <c r="A374" t="s">
        <v>1593</v>
      </c>
      <c r="B374" t="s">
        <v>1594</v>
      </c>
      <c r="C374" t="s">
        <v>181</v>
      </c>
      <c r="D374" t="s">
        <v>1610</v>
      </c>
      <c r="E374" t="s">
        <v>1611</v>
      </c>
      <c r="F374" s="1">
        <v>68502</v>
      </c>
      <c r="G374">
        <v>6660420</v>
      </c>
      <c r="H374" t="s">
        <v>1612</v>
      </c>
      <c r="I374">
        <v>640</v>
      </c>
      <c r="K374">
        <v>1</v>
      </c>
      <c r="O374" t="s">
        <v>28</v>
      </c>
      <c r="Q374">
        <v>1</v>
      </c>
      <c r="U374" t="s">
        <v>28</v>
      </c>
      <c r="W374" t="s">
        <v>1613</v>
      </c>
    </row>
    <row r="375" spans="1:23" x14ac:dyDescent="0.2">
      <c r="A375" t="s">
        <v>1593</v>
      </c>
      <c r="B375" t="s">
        <v>1594</v>
      </c>
      <c r="C375" t="s">
        <v>181</v>
      </c>
      <c r="D375" t="s">
        <v>1614</v>
      </c>
      <c r="E375" t="s">
        <v>1611</v>
      </c>
      <c r="F375" s="1">
        <v>68510</v>
      </c>
      <c r="G375">
        <v>6660460</v>
      </c>
      <c r="H375" t="s">
        <v>1615</v>
      </c>
      <c r="I375">
        <v>16</v>
      </c>
      <c r="J375">
        <v>16</v>
      </c>
      <c r="M375">
        <v>1</v>
      </c>
      <c r="N375">
        <v>1</v>
      </c>
      <c r="T375" t="s">
        <v>28</v>
      </c>
      <c r="V375" t="s">
        <v>28</v>
      </c>
      <c r="W375" t="s">
        <v>1616</v>
      </c>
    </row>
    <row r="376" spans="1:23" x14ac:dyDescent="0.2">
      <c r="A376" t="s">
        <v>1593</v>
      </c>
      <c r="B376" t="s">
        <v>1594</v>
      </c>
      <c r="C376" t="s">
        <v>1617</v>
      </c>
      <c r="D376" t="s">
        <v>1618</v>
      </c>
      <c r="E376" t="s">
        <v>1619</v>
      </c>
      <c r="F376" s="1">
        <v>69361</v>
      </c>
      <c r="G376">
        <v>6660810</v>
      </c>
      <c r="H376" t="s">
        <v>1620</v>
      </c>
      <c r="I376">
        <v>188</v>
      </c>
      <c r="K376">
        <v>1</v>
      </c>
      <c r="O376" t="s">
        <v>39</v>
      </c>
      <c r="Q376">
        <v>1</v>
      </c>
      <c r="U376" t="s">
        <v>28</v>
      </c>
      <c r="W376" t="s">
        <v>1621</v>
      </c>
    </row>
    <row r="377" spans="1:23" x14ac:dyDescent="0.2">
      <c r="A377" t="s">
        <v>1622</v>
      </c>
      <c r="B377" t="s">
        <v>1623</v>
      </c>
      <c r="C377" t="s">
        <v>1624</v>
      </c>
      <c r="D377" t="s">
        <v>1625</v>
      </c>
      <c r="E377" t="s">
        <v>1626</v>
      </c>
      <c r="F377" s="1">
        <v>89109</v>
      </c>
      <c r="G377">
        <v>6880069</v>
      </c>
      <c r="H377" t="s">
        <v>1627</v>
      </c>
      <c r="I377">
        <v>701</v>
      </c>
      <c r="J377">
        <v>15</v>
      </c>
      <c r="K377">
        <v>1</v>
      </c>
      <c r="M377">
        <v>1</v>
      </c>
      <c r="N377">
        <v>1</v>
      </c>
      <c r="O377" t="s">
        <v>28</v>
      </c>
      <c r="Q377">
        <v>1</v>
      </c>
      <c r="T377" t="s">
        <v>39</v>
      </c>
      <c r="U377" t="s">
        <v>28</v>
      </c>
      <c r="V377" t="s">
        <v>39</v>
      </c>
      <c r="W377" t="s">
        <v>1628</v>
      </c>
    </row>
    <row r="378" spans="1:23" x14ac:dyDescent="0.2">
      <c r="A378" t="s">
        <v>1622</v>
      </c>
      <c r="B378" t="s">
        <v>1623</v>
      </c>
      <c r="C378" t="s">
        <v>1624</v>
      </c>
      <c r="D378" t="s">
        <v>1629</v>
      </c>
      <c r="E378" t="s">
        <v>1626</v>
      </c>
      <c r="F378" s="1">
        <v>89102</v>
      </c>
      <c r="G378">
        <v>6880071</v>
      </c>
      <c r="H378" t="s">
        <v>1630</v>
      </c>
      <c r="I378">
        <v>564</v>
      </c>
      <c r="J378">
        <v>16</v>
      </c>
      <c r="K378">
        <v>1</v>
      </c>
      <c r="L378">
        <v>1</v>
      </c>
      <c r="M378">
        <v>1</v>
      </c>
      <c r="N378">
        <v>1</v>
      </c>
      <c r="O378" t="s">
        <v>28</v>
      </c>
      <c r="P378">
        <v>1</v>
      </c>
      <c r="S378">
        <v>1</v>
      </c>
      <c r="T378" t="s">
        <v>28</v>
      </c>
      <c r="U378" t="s">
        <v>28</v>
      </c>
      <c r="V378" t="s">
        <v>39</v>
      </c>
      <c r="W378" t="s">
        <v>1631</v>
      </c>
    </row>
    <row r="379" spans="1:23" x14ac:dyDescent="0.2">
      <c r="A379" t="s">
        <v>1622</v>
      </c>
      <c r="B379" t="s">
        <v>1623</v>
      </c>
      <c r="C379" t="s">
        <v>1632</v>
      </c>
      <c r="D379" t="s">
        <v>1633</v>
      </c>
      <c r="E379" t="s">
        <v>1634</v>
      </c>
      <c r="F379" s="1">
        <v>89502</v>
      </c>
      <c r="G379">
        <v>6880130</v>
      </c>
      <c r="H379" t="s">
        <v>1635</v>
      </c>
      <c r="I379">
        <v>808</v>
      </c>
      <c r="K379">
        <v>1</v>
      </c>
      <c r="O379" t="s">
        <v>28</v>
      </c>
      <c r="Q379">
        <v>1</v>
      </c>
      <c r="U379" t="s">
        <v>28</v>
      </c>
      <c r="W379" t="s">
        <v>1636</v>
      </c>
    </row>
    <row r="380" spans="1:23" x14ac:dyDescent="0.2">
      <c r="A380" t="s">
        <v>1637</v>
      </c>
      <c r="B380" t="s">
        <v>1638</v>
      </c>
      <c r="C380" t="s">
        <v>1639</v>
      </c>
      <c r="D380" t="s">
        <v>1640</v>
      </c>
      <c r="E380" t="s">
        <v>1641</v>
      </c>
      <c r="F380" s="2" t="s">
        <v>1642</v>
      </c>
      <c r="G380">
        <v>6120170</v>
      </c>
      <c r="H380" t="s">
        <v>1643</v>
      </c>
      <c r="I380">
        <v>396</v>
      </c>
      <c r="K380">
        <v>1</v>
      </c>
      <c r="L380">
        <v>1</v>
      </c>
      <c r="O380" t="s">
        <v>28</v>
      </c>
      <c r="P380">
        <v>1</v>
      </c>
      <c r="S380">
        <v>1</v>
      </c>
      <c r="U380" t="s">
        <v>28</v>
      </c>
      <c r="W380" t="s">
        <v>1644</v>
      </c>
    </row>
    <row r="381" spans="1:23" x14ac:dyDescent="0.2">
      <c r="A381" t="s">
        <v>1637</v>
      </c>
      <c r="B381" t="s">
        <v>1638</v>
      </c>
      <c r="C381" t="s">
        <v>1645</v>
      </c>
      <c r="D381" t="s">
        <v>1646</v>
      </c>
      <c r="E381" t="s">
        <v>1647</v>
      </c>
      <c r="F381" s="2" t="s">
        <v>1648</v>
      </c>
      <c r="G381">
        <v>6120030</v>
      </c>
      <c r="H381" t="s">
        <v>1649</v>
      </c>
      <c r="I381">
        <v>295</v>
      </c>
      <c r="K381">
        <v>1</v>
      </c>
      <c r="O381" t="s">
        <v>28</v>
      </c>
      <c r="Q381">
        <v>1</v>
      </c>
      <c r="U381" t="s">
        <v>28</v>
      </c>
      <c r="W381" t="s">
        <v>1650</v>
      </c>
    </row>
    <row r="382" spans="1:23" x14ac:dyDescent="0.2">
      <c r="A382" t="s">
        <v>1637</v>
      </c>
      <c r="B382" t="s">
        <v>1638</v>
      </c>
      <c r="C382" t="s">
        <v>1651</v>
      </c>
      <c r="D382" t="s">
        <v>1652</v>
      </c>
      <c r="E382" t="s">
        <v>1653</v>
      </c>
      <c r="F382" s="2" t="s">
        <v>1654</v>
      </c>
      <c r="G382">
        <v>6120240</v>
      </c>
      <c r="H382" t="s">
        <v>1655</v>
      </c>
      <c r="I382">
        <v>296</v>
      </c>
      <c r="K382">
        <v>1</v>
      </c>
      <c r="O382" t="s">
        <v>28</v>
      </c>
      <c r="Q382">
        <v>1</v>
      </c>
      <c r="U382" t="s">
        <v>28</v>
      </c>
      <c r="W382" t="s">
        <v>1656</v>
      </c>
    </row>
    <row r="383" spans="1:23" x14ac:dyDescent="0.2">
      <c r="A383" t="s">
        <v>1637</v>
      </c>
      <c r="B383" t="s">
        <v>1638</v>
      </c>
      <c r="C383" t="s">
        <v>1651</v>
      </c>
      <c r="D383" t="s">
        <v>1657</v>
      </c>
      <c r="E383" t="s">
        <v>1658</v>
      </c>
      <c r="F383" s="2" t="s">
        <v>1659</v>
      </c>
      <c r="G383">
        <v>6120001</v>
      </c>
      <c r="H383" t="s">
        <v>1660</v>
      </c>
      <c r="I383">
        <v>220</v>
      </c>
      <c r="K383">
        <v>1</v>
      </c>
      <c r="O383" t="s">
        <v>28</v>
      </c>
      <c r="Q383">
        <v>1</v>
      </c>
      <c r="U383" t="s">
        <v>28</v>
      </c>
      <c r="W383" t="s">
        <v>1661</v>
      </c>
    </row>
    <row r="384" spans="1:23" x14ac:dyDescent="0.2">
      <c r="A384" t="s">
        <v>1662</v>
      </c>
      <c r="B384" t="s">
        <v>1663</v>
      </c>
      <c r="C384" t="s">
        <v>1664</v>
      </c>
      <c r="D384" t="s">
        <v>1665</v>
      </c>
      <c r="E384" t="s">
        <v>1666</v>
      </c>
      <c r="F384" s="2" t="s">
        <v>1667</v>
      </c>
      <c r="G384">
        <v>6220040</v>
      </c>
      <c r="H384" t="s">
        <v>1668</v>
      </c>
      <c r="I384">
        <v>540</v>
      </c>
      <c r="K384">
        <v>1</v>
      </c>
      <c r="O384" t="s">
        <v>28</v>
      </c>
      <c r="Q384">
        <v>1</v>
      </c>
      <c r="U384" t="s">
        <v>28</v>
      </c>
      <c r="W384" t="s">
        <v>1669</v>
      </c>
    </row>
    <row r="385" spans="1:23" x14ac:dyDescent="0.2">
      <c r="A385" t="s">
        <v>1662</v>
      </c>
      <c r="B385" t="s">
        <v>1663</v>
      </c>
      <c r="C385" t="s">
        <v>1670</v>
      </c>
      <c r="D385" t="s">
        <v>1671</v>
      </c>
      <c r="E385" t="s">
        <v>1672</v>
      </c>
      <c r="F385" s="2" t="s">
        <v>1673</v>
      </c>
      <c r="G385">
        <v>6220340</v>
      </c>
      <c r="H385" t="s">
        <v>1674</v>
      </c>
      <c r="I385">
        <v>781</v>
      </c>
      <c r="K385">
        <v>1</v>
      </c>
      <c r="O385" t="s">
        <v>28</v>
      </c>
      <c r="P385">
        <v>1</v>
      </c>
      <c r="U385" t="s">
        <v>28</v>
      </c>
      <c r="W385" t="s">
        <v>1675</v>
      </c>
    </row>
    <row r="386" spans="1:23" x14ac:dyDescent="0.2">
      <c r="A386" t="s">
        <v>1662</v>
      </c>
      <c r="B386" t="s">
        <v>1663</v>
      </c>
      <c r="C386" t="s">
        <v>1676</v>
      </c>
      <c r="D386" t="s">
        <v>1677</v>
      </c>
      <c r="E386" t="s">
        <v>1676</v>
      </c>
      <c r="F386" s="2" t="s">
        <v>1678</v>
      </c>
      <c r="G386">
        <v>6220190</v>
      </c>
      <c r="H386" t="s">
        <v>1679</v>
      </c>
      <c r="I386">
        <v>635</v>
      </c>
      <c r="K386">
        <v>1</v>
      </c>
      <c r="L386">
        <v>1</v>
      </c>
      <c r="O386" t="s">
        <v>28</v>
      </c>
      <c r="P386">
        <v>1</v>
      </c>
      <c r="S386">
        <v>1</v>
      </c>
      <c r="U386" t="s">
        <v>28</v>
      </c>
      <c r="W386" t="s">
        <v>1680</v>
      </c>
    </row>
    <row r="387" spans="1:23" x14ac:dyDescent="0.2">
      <c r="A387" t="s">
        <v>1662</v>
      </c>
      <c r="B387" t="s">
        <v>1663</v>
      </c>
      <c r="C387" t="s">
        <v>1681</v>
      </c>
      <c r="D387" t="s">
        <v>1682</v>
      </c>
      <c r="E387" t="s">
        <v>541</v>
      </c>
      <c r="F387" s="2" t="s">
        <v>1683</v>
      </c>
      <c r="G387">
        <v>6220785</v>
      </c>
      <c r="H387" t="s">
        <v>1684</v>
      </c>
      <c r="I387">
        <v>518</v>
      </c>
      <c r="K387">
        <v>1</v>
      </c>
      <c r="L387">
        <v>1</v>
      </c>
      <c r="O387" t="s">
        <v>28</v>
      </c>
      <c r="P387">
        <v>1</v>
      </c>
      <c r="S387">
        <v>1</v>
      </c>
      <c r="U387" t="s">
        <v>28</v>
      </c>
      <c r="W387" t="s">
        <v>1685</v>
      </c>
    </row>
    <row r="388" spans="1:23" x14ac:dyDescent="0.2">
      <c r="A388" t="s">
        <v>1662</v>
      </c>
      <c r="B388" t="s">
        <v>1663</v>
      </c>
      <c r="C388" t="s">
        <v>1681</v>
      </c>
      <c r="D388" t="s">
        <v>1686</v>
      </c>
      <c r="E388" t="s">
        <v>1687</v>
      </c>
      <c r="F388" s="2" t="s">
        <v>1688</v>
      </c>
      <c r="G388">
        <v>6220800</v>
      </c>
      <c r="H388" t="s">
        <v>1689</v>
      </c>
      <c r="I388">
        <v>12</v>
      </c>
      <c r="J388">
        <v>12</v>
      </c>
      <c r="M388">
        <v>1</v>
      </c>
      <c r="N388">
        <v>1</v>
      </c>
      <c r="T388" t="s">
        <v>28</v>
      </c>
      <c r="V388" t="s">
        <v>28</v>
      </c>
      <c r="W388" t="s">
        <v>1690</v>
      </c>
    </row>
    <row r="389" spans="1:23" x14ac:dyDescent="0.2">
      <c r="A389" t="s">
        <v>1662</v>
      </c>
      <c r="B389" t="s">
        <v>1663</v>
      </c>
      <c r="C389" t="s">
        <v>684</v>
      </c>
      <c r="D389" t="s">
        <v>1691</v>
      </c>
      <c r="E389" t="s">
        <v>1692</v>
      </c>
      <c r="F389" s="2" t="s">
        <v>1693</v>
      </c>
      <c r="G389">
        <v>6220435</v>
      </c>
      <c r="H389" t="s">
        <v>1694</v>
      </c>
      <c r="I389">
        <v>332</v>
      </c>
      <c r="K389">
        <v>1</v>
      </c>
      <c r="O389" t="s">
        <v>28</v>
      </c>
      <c r="Q389">
        <v>1</v>
      </c>
      <c r="U389" t="s">
        <v>28</v>
      </c>
      <c r="W389" t="s">
        <v>1695</v>
      </c>
    </row>
    <row r="390" spans="1:23" x14ac:dyDescent="0.2">
      <c r="A390" t="s">
        <v>1662</v>
      </c>
      <c r="B390" t="s">
        <v>1663</v>
      </c>
      <c r="C390" t="s">
        <v>1696</v>
      </c>
      <c r="D390" t="s">
        <v>1697</v>
      </c>
      <c r="E390" t="s">
        <v>1408</v>
      </c>
      <c r="F390" s="2" t="s">
        <v>1698</v>
      </c>
      <c r="G390">
        <v>6221500</v>
      </c>
      <c r="H390" t="s">
        <v>1699</v>
      </c>
      <c r="I390">
        <v>265</v>
      </c>
      <c r="K390">
        <v>1</v>
      </c>
      <c r="O390" t="s">
        <v>28</v>
      </c>
      <c r="Q390">
        <v>1</v>
      </c>
      <c r="U390" t="s">
        <v>28</v>
      </c>
      <c r="W390" t="s">
        <v>1700</v>
      </c>
    </row>
    <row r="391" spans="1:23" x14ac:dyDescent="0.2">
      <c r="A391" t="s">
        <v>1662</v>
      </c>
      <c r="B391" t="s">
        <v>1663</v>
      </c>
      <c r="C391" t="s">
        <v>1245</v>
      </c>
      <c r="D391" t="s">
        <v>1701</v>
      </c>
      <c r="E391" t="s">
        <v>1702</v>
      </c>
      <c r="F391" s="2" t="s">
        <v>1703</v>
      </c>
      <c r="G391">
        <v>6220920</v>
      </c>
      <c r="H391" t="s">
        <v>1704</v>
      </c>
      <c r="I391">
        <v>965</v>
      </c>
      <c r="K391">
        <v>1</v>
      </c>
      <c r="L391">
        <v>1</v>
      </c>
      <c r="O391" t="s">
        <v>28</v>
      </c>
      <c r="P391">
        <v>1</v>
      </c>
      <c r="S391">
        <v>1</v>
      </c>
      <c r="U391" t="s">
        <v>28</v>
      </c>
      <c r="W391" t="s">
        <v>1705</v>
      </c>
    </row>
    <row r="392" spans="1:23" x14ac:dyDescent="0.2">
      <c r="A392" t="s">
        <v>1662</v>
      </c>
      <c r="B392" t="s">
        <v>1663</v>
      </c>
      <c r="C392" t="s">
        <v>1706</v>
      </c>
      <c r="D392" t="s">
        <v>1707</v>
      </c>
      <c r="E392" t="s">
        <v>1708</v>
      </c>
      <c r="F392" s="2" t="s">
        <v>1709</v>
      </c>
      <c r="G392">
        <v>6220740</v>
      </c>
      <c r="H392" t="s">
        <v>1710</v>
      </c>
      <c r="I392">
        <v>646</v>
      </c>
      <c r="K392">
        <v>1</v>
      </c>
      <c r="L392">
        <v>1</v>
      </c>
      <c r="O392" t="s">
        <v>28</v>
      </c>
      <c r="P392">
        <v>1</v>
      </c>
      <c r="S392">
        <v>1</v>
      </c>
      <c r="U392" t="s">
        <v>28</v>
      </c>
      <c r="W392" t="s">
        <v>1711</v>
      </c>
    </row>
    <row r="393" spans="1:23" x14ac:dyDescent="0.2">
      <c r="A393" t="s">
        <v>1662</v>
      </c>
      <c r="B393" t="s">
        <v>1663</v>
      </c>
      <c r="C393" t="s">
        <v>986</v>
      </c>
      <c r="D393" t="s">
        <v>1712</v>
      </c>
      <c r="E393" t="s">
        <v>1713</v>
      </c>
      <c r="F393" s="2" t="s">
        <v>1714</v>
      </c>
      <c r="G393">
        <v>6220680</v>
      </c>
      <c r="H393" t="s">
        <v>1715</v>
      </c>
      <c r="I393">
        <v>693</v>
      </c>
      <c r="K393">
        <v>1</v>
      </c>
      <c r="O393" t="s">
        <v>28</v>
      </c>
      <c r="P393">
        <v>1</v>
      </c>
      <c r="U393" t="s">
        <v>28</v>
      </c>
      <c r="W393" t="s">
        <v>1716</v>
      </c>
    </row>
    <row r="394" spans="1:23" x14ac:dyDescent="0.2">
      <c r="A394" t="s">
        <v>1662</v>
      </c>
      <c r="B394" t="s">
        <v>1663</v>
      </c>
      <c r="C394" t="s">
        <v>1717</v>
      </c>
      <c r="D394" t="s">
        <v>1718</v>
      </c>
      <c r="E394" t="s">
        <v>1719</v>
      </c>
      <c r="F394" s="2" t="s">
        <v>1720</v>
      </c>
      <c r="G394">
        <v>6221120</v>
      </c>
      <c r="H394" t="s">
        <v>1721</v>
      </c>
      <c r="I394">
        <v>650</v>
      </c>
      <c r="K394">
        <v>1</v>
      </c>
      <c r="O394" t="s">
        <v>28</v>
      </c>
      <c r="Q394">
        <v>1</v>
      </c>
      <c r="U394" t="s">
        <v>28</v>
      </c>
      <c r="W394" t="s">
        <v>1722</v>
      </c>
    </row>
    <row r="395" spans="1:23" x14ac:dyDescent="0.2">
      <c r="A395" t="s">
        <v>1723</v>
      </c>
      <c r="B395" t="s">
        <v>1724</v>
      </c>
      <c r="C395" t="s">
        <v>1725</v>
      </c>
      <c r="D395" t="s">
        <v>1726</v>
      </c>
      <c r="E395" t="s">
        <v>1727</v>
      </c>
      <c r="F395" s="1">
        <v>87106</v>
      </c>
      <c r="G395">
        <v>6850037</v>
      </c>
      <c r="H395" t="s">
        <v>1728</v>
      </c>
      <c r="I395">
        <v>556</v>
      </c>
      <c r="J395">
        <v>10</v>
      </c>
      <c r="K395">
        <v>1</v>
      </c>
      <c r="M395">
        <v>1</v>
      </c>
      <c r="N395">
        <v>1</v>
      </c>
      <c r="O395" t="s">
        <v>28</v>
      </c>
      <c r="P395">
        <v>1</v>
      </c>
      <c r="T395" t="s">
        <v>39</v>
      </c>
      <c r="U395" t="s">
        <v>28</v>
      </c>
      <c r="V395" t="s">
        <v>39</v>
      </c>
      <c r="W395" t="s">
        <v>1729</v>
      </c>
    </row>
    <row r="396" spans="1:23" x14ac:dyDescent="0.2">
      <c r="A396" t="s">
        <v>1730</v>
      </c>
      <c r="B396" t="s">
        <v>1731</v>
      </c>
      <c r="C396" t="s">
        <v>1732</v>
      </c>
      <c r="D396" t="s">
        <v>1733</v>
      </c>
      <c r="E396" t="s">
        <v>1732</v>
      </c>
      <c r="F396" s="1">
        <v>12208</v>
      </c>
      <c r="G396">
        <v>6210030</v>
      </c>
      <c r="H396" t="s">
        <v>1734</v>
      </c>
      <c r="I396">
        <v>766</v>
      </c>
      <c r="K396">
        <v>1</v>
      </c>
      <c r="L396">
        <v>1</v>
      </c>
      <c r="O396" t="s">
        <v>28</v>
      </c>
      <c r="P396">
        <v>1</v>
      </c>
      <c r="S396">
        <v>1</v>
      </c>
      <c r="U396" t="s">
        <v>28</v>
      </c>
      <c r="W396" t="s">
        <v>1735</v>
      </c>
    </row>
    <row r="397" spans="1:23" x14ac:dyDescent="0.2">
      <c r="A397" t="s">
        <v>1730</v>
      </c>
      <c r="B397" t="s">
        <v>1731</v>
      </c>
      <c r="C397" t="s">
        <v>1736</v>
      </c>
      <c r="D397" t="s">
        <v>1737</v>
      </c>
      <c r="E397" t="s">
        <v>1736</v>
      </c>
      <c r="F397" s="1">
        <v>10451</v>
      </c>
      <c r="G397">
        <v>6213010</v>
      </c>
      <c r="H397" t="s">
        <v>1738</v>
      </c>
      <c r="I397">
        <v>347</v>
      </c>
      <c r="K397">
        <v>1</v>
      </c>
      <c r="O397" t="s">
        <v>28</v>
      </c>
      <c r="P397">
        <v>1</v>
      </c>
      <c r="U397" t="s">
        <v>28</v>
      </c>
      <c r="W397" t="s">
        <v>1739</v>
      </c>
    </row>
    <row r="398" spans="1:23" x14ac:dyDescent="0.2">
      <c r="A398" t="s">
        <v>1730</v>
      </c>
      <c r="B398" t="s">
        <v>1731</v>
      </c>
      <c r="C398" t="s">
        <v>1736</v>
      </c>
      <c r="D398" t="s">
        <v>1740</v>
      </c>
      <c r="E398" t="s">
        <v>1736</v>
      </c>
      <c r="F398" s="1">
        <v>10461</v>
      </c>
      <c r="G398">
        <v>6212700</v>
      </c>
      <c r="H398" t="s">
        <v>1741</v>
      </c>
      <c r="I398">
        <v>457</v>
      </c>
      <c r="J398">
        <v>16</v>
      </c>
      <c r="K398">
        <v>1</v>
      </c>
      <c r="M398">
        <v>1</v>
      </c>
      <c r="O398" t="s">
        <v>28</v>
      </c>
      <c r="P398">
        <v>1</v>
      </c>
      <c r="T398" t="s">
        <v>39</v>
      </c>
      <c r="U398" t="s">
        <v>28</v>
      </c>
      <c r="V398" t="s">
        <v>28</v>
      </c>
      <c r="W398" t="s">
        <v>1742</v>
      </c>
    </row>
    <row r="399" spans="1:23" x14ac:dyDescent="0.2">
      <c r="A399" t="s">
        <v>1730</v>
      </c>
      <c r="B399" t="s">
        <v>1731</v>
      </c>
      <c r="C399" t="s">
        <v>1736</v>
      </c>
      <c r="D399" t="s">
        <v>1743</v>
      </c>
      <c r="E399" t="s">
        <v>1736</v>
      </c>
      <c r="F399" s="1">
        <v>10457</v>
      </c>
      <c r="G399">
        <v>6210034</v>
      </c>
      <c r="H399" t="s">
        <v>1744</v>
      </c>
      <c r="I399">
        <v>422</v>
      </c>
      <c r="K399">
        <v>1</v>
      </c>
      <c r="O399" t="s">
        <v>28</v>
      </c>
      <c r="Q399">
        <v>1</v>
      </c>
      <c r="U399" t="s">
        <v>28</v>
      </c>
      <c r="W399" t="s">
        <v>1745</v>
      </c>
    </row>
    <row r="400" spans="1:23" x14ac:dyDescent="0.2">
      <c r="A400" t="s">
        <v>1730</v>
      </c>
      <c r="B400" t="s">
        <v>1731</v>
      </c>
      <c r="C400" t="s">
        <v>1746</v>
      </c>
      <c r="D400" t="s">
        <v>1747</v>
      </c>
      <c r="E400" t="s">
        <v>1748</v>
      </c>
      <c r="F400" s="1">
        <v>13790</v>
      </c>
      <c r="G400">
        <v>6212060</v>
      </c>
      <c r="H400" t="s">
        <v>1749</v>
      </c>
      <c r="I400">
        <v>280</v>
      </c>
      <c r="K400">
        <v>1</v>
      </c>
      <c r="O400" t="s">
        <v>28</v>
      </c>
      <c r="Q400">
        <v>1</v>
      </c>
      <c r="U400" t="s">
        <v>28</v>
      </c>
      <c r="W400" t="s">
        <v>1750</v>
      </c>
    </row>
    <row r="401" spans="1:23" x14ac:dyDescent="0.2">
      <c r="A401" t="s">
        <v>1730</v>
      </c>
      <c r="B401" t="s">
        <v>1731</v>
      </c>
      <c r="C401" t="s">
        <v>1751</v>
      </c>
      <c r="D401" t="s">
        <v>1752</v>
      </c>
      <c r="E401" t="s">
        <v>1753</v>
      </c>
      <c r="F401" s="1">
        <v>12601</v>
      </c>
      <c r="G401">
        <v>6210295</v>
      </c>
      <c r="H401" t="s">
        <v>1754</v>
      </c>
      <c r="I401">
        <v>243</v>
      </c>
      <c r="K401">
        <v>1</v>
      </c>
      <c r="O401" t="s">
        <v>28</v>
      </c>
      <c r="Q401">
        <v>1</v>
      </c>
      <c r="U401" t="s">
        <v>28</v>
      </c>
      <c r="W401" t="s">
        <v>1755</v>
      </c>
    </row>
    <row r="402" spans="1:23" x14ac:dyDescent="0.2">
      <c r="A402" t="s">
        <v>1730</v>
      </c>
      <c r="B402" t="s">
        <v>1731</v>
      </c>
      <c r="C402" t="s">
        <v>1751</v>
      </c>
      <c r="D402" t="s">
        <v>1756</v>
      </c>
      <c r="E402" t="s">
        <v>1753</v>
      </c>
      <c r="F402" s="1">
        <v>12601</v>
      </c>
      <c r="G402">
        <v>6214140</v>
      </c>
      <c r="H402" t="s">
        <v>1757</v>
      </c>
      <c r="I402">
        <v>350</v>
      </c>
      <c r="K402">
        <v>1</v>
      </c>
      <c r="O402" t="s">
        <v>28</v>
      </c>
      <c r="Q402">
        <v>1</v>
      </c>
      <c r="U402" t="s">
        <v>28</v>
      </c>
      <c r="W402" t="s">
        <v>1758</v>
      </c>
    </row>
    <row r="403" spans="1:23" x14ac:dyDescent="0.2">
      <c r="A403" t="s">
        <v>1730</v>
      </c>
      <c r="B403" t="s">
        <v>1731</v>
      </c>
      <c r="C403" t="s">
        <v>1759</v>
      </c>
      <c r="D403" t="s">
        <v>1760</v>
      </c>
      <c r="E403" t="s">
        <v>1595</v>
      </c>
      <c r="F403" s="1">
        <v>14215</v>
      </c>
      <c r="G403">
        <v>6211070</v>
      </c>
      <c r="H403" t="s">
        <v>1761</v>
      </c>
      <c r="I403">
        <v>573</v>
      </c>
      <c r="J403">
        <v>8</v>
      </c>
      <c r="K403">
        <v>1</v>
      </c>
      <c r="M403">
        <v>1</v>
      </c>
      <c r="O403" t="s">
        <v>28</v>
      </c>
      <c r="P403">
        <v>1</v>
      </c>
      <c r="T403" t="s">
        <v>39</v>
      </c>
      <c r="U403" t="s">
        <v>28</v>
      </c>
      <c r="V403" t="s">
        <v>28</v>
      </c>
      <c r="W403" t="s">
        <v>1762</v>
      </c>
    </row>
    <row r="404" spans="1:23" x14ac:dyDescent="0.2">
      <c r="A404" t="s">
        <v>1730</v>
      </c>
      <c r="B404" t="s">
        <v>1731</v>
      </c>
      <c r="C404" t="s">
        <v>1759</v>
      </c>
      <c r="D404" t="s">
        <v>1763</v>
      </c>
      <c r="E404" t="s">
        <v>1595</v>
      </c>
      <c r="F404" s="1">
        <v>14203</v>
      </c>
      <c r="G404">
        <v>6211025</v>
      </c>
      <c r="H404" t="s">
        <v>1764</v>
      </c>
      <c r="I404">
        <v>185</v>
      </c>
      <c r="L404">
        <v>1</v>
      </c>
      <c r="O404" t="s">
        <v>28</v>
      </c>
      <c r="R404">
        <v>1</v>
      </c>
      <c r="U404" t="s">
        <v>28</v>
      </c>
      <c r="W404" t="s">
        <v>1765</v>
      </c>
    </row>
    <row r="405" spans="1:23" x14ac:dyDescent="0.2">
      <c r="A405" t="s">
        <v>1730</v>
      </c>
      <c r="B405" t="s">
        <v>1731</v>
      </c>
      <c r="C405" t="s">
        <v>1766</v>
      </c>
      <c r="D405" t="s">
        <v>1767</v>
      </c>
      <c r="E405" t="s">
        <v>1768</v>
      </c>
      <c r="F405" s="1">
        <v>11212</v>
      </c>
      <c r="G405">
        <v>6210440</v>
      </c>
      <c r="H405" t="s">
        <v>1769</v>
      </c>
      <c r="I405">
        <v>530</v>
      </c>
      <c r="K405">
        <v>1</v>
      </c>
      <c r="O405" t="s">
        <v>28</v>
      </c>
      <c r="Q405">
        <v>1</v>
      </c>
      <c r="U405" t="s">
        <v>28</v>
      </c>
      <c r="W405" t="s">
        <v>1770</v>
      </c>
    </row>
    <row r="406" spans="1:23" x14ac:dyDescent="0.2">
      <c r="A406" t="s">
        <v>1730</v>
      </c>
      <c r="B406" t="s">
        <v>1731</v>
      </c>
      <c r="C406" t="s">
        <v>1766</v>
      </c>
      <c r="D406" t="s">
        <v>1771</v>
      </c>
      <c r="E406" t="s">
        <v>1768</v>
      </c>
      <c r="F406" s="1">
        <v>11219</v>
      </c>
      <c r="G406">
        <v>6210747</v>
      </c>
      <c r="H406" t="s">
        <v>1772</v>
      </c>
      <c r="I406">
        <v>711</v>
      </c>
      <c r="K406">
        <v>1</v>
      </c>
      <c r="L406">
        <v>1</v>
      </c>
      <c r="O406" t="s">
        <v>28</v>
      </c>
      <c r="P406">
        <v>1</v>
      </c>
      <c r="S406">
        <v>1</v>
      </c>
      <c r="U406" t="s">
        <v>28</v>
      </c>
      <c r="W406" t="s">
        <v>1773</v>
      </c>
    </row>
    <row r="407" spans="1:23" x14ac:dyDescent="0.2">
      <c r="A407" t="s">
        <v>1730</v>
      </c>
      <c r="B407" t="s">
        <v>1731</v>
      </c>
      <c r="C407" t="s">
        <v>1766</v>
      </c>
      <c r="D407" t="s">
        <v>1774</v>
      </c>
      <c r="E407" t="s">
        <v>1768</v>
      </c>
      <c r="F407" s="1">
        <v>11215</v>
      </c>
      <c r="G407">
        <v>6210555</v>
      </c>
      <c r="H407" t="s">
        <v>1775</v>
      </c>
      <c r="I407">
        <v>591</v>
      </c>
      <c r="K407">
        <v>1</v>
      </c>
      <c r="O407" t="s">
        <v>28</v>
      </c>
      <c r="Q407">
        <v>1</v>
      </c>
      <c r="U407" t="s">
        <v>28</v>
      </c>
      <c r="W407" t="s">
        <v>1776</v>
      </c>
    </row>
    <row r="408" spans="1:23" x14ac:dyDescent="0.2">
      <c r="A408" t="s">
        <v>1730</v>
      </c>
      <c r="B408" t="s">
        <v>1731</v>
      </c>
      <c r="C408" t="s">
        <v>1766</v>
      </c>
      <c r="D408" t="s">
        <v>1777</v>
      </c>
      <c r="E408" t="s">
        <v>1768</v>
      </c>
      <c r="F408" s="1">
        <v>11203</v>
      </c>
      <c r="G408">
        <v>6210690</v>
      </c>
      <c r="H408" t="s">
        <v>1778</v>
      </c>
      <c r="I408">
        <v>627</v>
      </c>
      <c r="K408">
        <v>1</v>
      </c>
      <c r="O408" t="s">
        <v>28</v>
      </c>
      <c r="P408">
        <v>1</v>
      </c>
      <c r="U408" t="s">
        <v>28</v>
      </c>
      <c r="W408" t="s">
        <v>1779</v>
      </c>
    </row>
    <row r="409" spans="1:23" x14ac:dyDescent="0.2">
      <c r="A409" t="s">
        <v>1730</v>
      </c>
      <c r="B409" t="s">
        <v>1731</v>
      </c>
      <c r="C409" t="s">
        <v>1766</v>
      </c>
      <c r="D409" t="s">
        <v>1780</v>
      </c>
      <c r="E409" t="s">
        <v>1768</v>
      </c>
      <c r="F409" s="1">
        <v>11220</v>
      </c>
      <c r="G409">
        <v>6210770</v>
      </c>
      <c r="H409" t="s">
        <v>1781</v>
      </c>
      <c r="I409">
        <v>450</v>
      </c>
      <c r="K409">
        <v>1</v>
      </c>
      <c r="O409" t="s">
        <v>28</v>
      </c>
      <c r="P409">
        <v>1</v>
      </c>
      <c r="U409" t="s">
        <v>28</v>
      </c>
      <c r="W409" t="s">
        <v>1782</v>
      </c>
    </row>
    <row r="410" spans="1:23" x14ac:dyDescent="0.2">
      <c r="A410" t="s">
        <v>1730</v>
      </c>
      <c r="B410" t="s">
        <v>1731</v>
      </c>
      <c r="C410" t="s">
        <v>1783</v>
      </c>
      <c r="D410" t="s">
        <v>1784</v>
      </c>
      <c r="E410" t="s">
        <v>1465</v>
      </c>
      <c r="F410" s="1">
        <v>14642</v>
      </c>
      <c r="G410">
        <v>6214330</v>
      </c>
      <c r="H410" t="s">
        <v>1785</v>
      </c>
      <c r="I410">
        <v>886</v>
      </c>
      <c r="J410">
        <v>50</v>
      </c>
      <c r="K410">
        <v>1</v>
      </c>
      <c r="L410">
        <v>1</v>
      </c>
      <c r="M410">
        <v>1</v>
      </c>
      <c r="N410">
        <v>1</v>
      </c>
      <c r="O410" t="s">
        <v>28</v>
      </c>
      <c r="P410">
        <v>1</v>
      </c>
      <c r="R410">
        <v>1</v>
      </c>
      <c r="T410" t="s">
        <v>28</v>
      </c>
      <c r="U410" t="s">
        <v>28</v>
      </c>
      <c r="V410" t="s">
        <v>28</v>
      </c>
      <c r="W410" t="s">
        <v>1786</v>
      </c>
    </row>
    <row r="411" spans="1:23" x14ac:dyDescent="0.2">
      <c r="A411" t="s">
        <v>1730</v>
      </c>
      <c r="B411" t="s">
        <v>1731</v>
      </c>
      <c r="C411" t="s">
        <v>1787</v>
      </c>
      <c r="D411" t="s">
        <v>1788</v>
      </c>
      <c r="E411" t="s">
        <v>1789</v>
      </c>
      <c r="F411" s="1">
        <v>11572</v>
      </c>
      <c r="G411">
        <v>6213735</v>
      </c>
      <c r="H411" t="s">
        <v>1790</v>
      </c>
      <c r="I411">
        <v>455</v>
      </c>
      <c r="K411">
        <v>1</v>
      </c>
      <c r="O411" t="s">
        <v>28</v>
      </c>
      <c r="Q411">
        <v>1</v>
      </c>
      <c r="U411" t="s">
        <v>28</v>
      </c>
      <c r="W411" t="s">
        <v>1791</v>
      </c>
    </row>
    <row r="412" spans="1:23" x14ac:dyDescent="0.2">
      <c r="A412" t="s">
        <v>1730</v>
      </c>
      <c r="B412" t="s">
        <v>1731</v>
      </c>
      <c r="C412" t="s">
        <v>1787</v>
      </c>
      <c r="D412" t="s">
        <v>1792</v>
      </c>
      <c r="E412" t="s">
        <v>1793</v>
      </c>
      <c r="F412" s="1">
        <v>11554</v>
      </c>
      <c r="G412">
        <v>6211810</v>
      </c>
      <c r="H412" t="s">
        <v>1794</v>
      </c>
      <c r="I412">
        <v>530</v>
      </c>
      <c r="J412">
        <v>10</v>
      </c>
      <c r="K412">
        <v>1</v>
      </c>
      <c r="M412">
        <v>1</v>
      </c>
      <c r="O412" t="s">
        <v>28</v>
      </c>
      <c r="P412">
        <v>1</v>
      </c>
      <c r="T412" t="s">
        <v>39</v>
      </c>
      <c r="U412" t="s">
        <v>28</v>
      </c>
      <c r="V412" t="s">
        <v>28</v>
      </c>
      <c r="W412" t="s">
        <v>1795</v>
      </c>
    </row>
    <row r="413" spans="1:23" x14ac:dyDescent="0.2">
      <c r="A413" t="s">
        <v>1730</v>
      </c>
      <c r="B413" t="s">
        <v>1731</v>
      </c>
      <c r="C413" t="s">
        <v>1787</v>
      </c>
      <c r="D413" t="s">
        <v>1796</v>
      </c>
      <c r="E413" t="s">
        <v>1797</v>
      </c>
      <c r="F413" s="1">
        <v>11040</v>
      </c>
      <c r="G413">
        <v>6211675</v>
      </c>
      <c r="H413" t="s">
        <v>1798</v>
      </c>
      <c r="I413">
        <v>202</v>
      </c>
      <c r="L413">
        <v>1</v>
      </c>
      <c r="O413" t="s">
        <v>28</v>
      </c>
      <c r="R413">
        <v>1</v>
      </c>
      <c r="U413" t="s">
        <v>28</v>
      </c>
      <c r="W413" t="s">
        <v>1799</v>
      </c>
    </row>
    <row r="414" spans="1:23" x14ac:dyDescent="0.2">
      <c r="A414" t="s">
        <v>1730</v>
      </c>
      <c r="B414" t="s">
        <v>1731</v>
      </c>
      <c r="C414" t="s">
        <v>1787</v>
      </c>
      <c r="D414" t="s">
        <v>1800</v>
      </c>
      <c r="E414" t="s">
        <v>1801</v>
      </c>
      <c r="F414" s="1">
        <v>11030</v>
      </c>
      <c r="G414">
        <v>6212357</v>
      </c>
      <c r="H414" t="s">
        <v>1802</v>
      </c>
      <c r="I414">
        <v>756</v>
      </c>
      <c r="K414">
        <v>1</v>
      </c>
      <c r="O414" t="s">
        <v>28</v>
      </c>
      <c r="P414">
        <v>1</v>
      </c>
      <c r="U414" t="s">
        <v>28</v>
      </c>
      <c r="W414" t="s">
        <v>1803</v>
      </c>
    </row>
    <row r="415" spans="1:23" x14ac:dyDescent="0.2">
      <c r="A415" t="s">
        <v>1730</v>
      </c>
      <c r="B415" t="s">
        <v>1731</v>
      </c>
      <c r="C415" t="s">
        <v>1787</v>
      </c>
      <c r="D415" t="s">
        <v>1804</v>
      </c>
      <c r="E415" t="s">
        <v>1805</v>
      </c>
      <c r="F415" s="1">
        <v>11501</v>
      </c>
      <c r="G415">
        <v>6212450</v>
      </c>
      <c r="H415" t="s">
        <v>1806</v>
      </c>
      <c r="I415">
        <v>591</v>
      </c>
      <c r="K415">
        <v>1</v>
      </c>
      <c r="O415" t="s">
        <v>28</v>
      </c>
      <c r="P415">
        <v>1</v>
      </c>
      <c r="U415" t="s">
        <v>28</v>
      </c>
      <c r="W415" t="s">
        <v>1807</v>
      </c>
    </row>
    <row r="416" spans="1:23" x14ac:dyDescent="0.2">
      <c r="A416" t="s">
        <v>1730</v>
      </c>
      <c r="B416" t="s">
        <v>1731</v>
      </c>
      <c r="C416" t="s">
        <v>1730</v>
      </c>
      <c r="D416" t="s">
        <v>1808</v>
      </c>
      <c r="E416" t="s">
        <v>1730</v>
      </c>
      <c r="F416" s="1">
        <v>10025</v>
      </c>
      <c r="G416">
        <v>6213335</v>
      </c>
      <c r="H416" t="s">
        <v>1809</v>
      </c>
      <c r="I416">
        <v>495</v>
      </c>
      <c r="K416">
        <v>1</v>
      </c>
      <c r="O416" t="s">
        <v>28</v>
      </c>
      <c r="Q416">
        <v>1</v>
      </c>
      <c r="U416" t="s">
        <v>28</v>
      </c>
      <c r="W416" t="s">
        <v>1810</v>
      </c>
    </row>
    <row r="417" spans="1:23" x14ac:dyDescent="0.2">
      <c r="A417" t="s">
        <v>1730</v>
      </c>
      <c r="B417" t="s">
        <v>1731</v>
      </c>
      <c r="C417" t="s">
        <v>1730</v>
      </c>
      <c r="D417" t="s">
        <v>1811</v>
      </c>
      <c r="E417" t="s">
        <v>1730</v>
      </c>
      <c r="F417" s="1">
        <v>10032</v>
      </c>
      <c r="G417">
        <v>6210032</v>
      </c>
      <c r="H417" t="s">
        <v>1812</v>
      </c>
      <c r="I417">
        <v>269</v>
      </c>
      <c r="L417">
        <v>1</v>
      </c>
      <c r="O417" t="s">
        <v>28</v>
      </c>
      <c r="R417">
        <v>1</v>
      </c>
      <c r="U417" t="s">
        <v>28</v>
      </c>
      <c r="W417" t="s">
        <v>1813</v>
      </c>
    </row>
    <row r="418" spans="1:23" x14ac:dyDescent="0.2">
      <c r="A418" t="s">
        <v>1730</v>
      </c>
      <c r="B418" t="s">
        <v>1731</v>
      </c>
      <c r="C418" t="s">
        <v>1730</v>
      </c>
      <c r="D418" t="s">
        <v>1814</v>
      </c>
      <c r="E418" t="s">
        <v>1730</v>
      </c>
      <c r="F418" s="1">
        <v>10016</v>
      </c>
      <c r="G418">
        <v>6212630</v>
      </c>
      <c r="H418" t="s">
        <v>1815</v>
      </c>
      <c r="I418">
        <v>912</v>
      </c>
      <c r="K418">
        <v>1</v>
      </c>
      <c r="O418" t="s">
        <v>28</v>
      </c>
      <c r="P418">
        <v>1</v>
      </c>
      <c r="U418" t="s">
        <v>28</v>
      </c>
      <c r="W418" t="s">
        <v>1816</v>
      </c>
    </row>
    <row r="419" spans="1:23" x14ac:dyDescent="0.2">
      <c r="A419" t="s">
        <v>1730</v>
      </c>
      <c r="B419" t="s">
        <v>1731</v>
      </c>
      <c r="C419" t="s">
        <v>1817</v>
      </c>
      <c r="D419" t="s">
        <v>1818</v>
      </c>
      <c r="E419" t="s">
        <v>1730</v>
      </c>
      <c r="F419" s="1">
        <v>10065</v>
      </c>
      <c r="G419">
        <v>6213510</v>
      </c>
      <c r="H419" t="s">
        <v>1819</v>
      </c>
      <c r="I419">
        <v>862</v>
      </c>
      <c r="J419">
        <v>20</v>
      </c>
      <c r="K419">
        <v>1</v>
      </c>
      <c r="L419">
        <v>1</v>
      </c>
      <c r="M419">
        <v>1</v>
      </c>
      <c r="N419">
        <v>1</v>
      </c>
      <c r="O419" t="s">
        <v>28</v>
      </c>
      <c r="P419">
        <v>1</v>
      </c>
      <c r="S419">
        <v>1</v>
      </c>
      <c r="T419" t="s">
        <v>28</v>
      </c>
      <c r="U419" t="s">
        <v>28</v>
      </c>
      <c r="V419" t="s">
        <v>28</v>
      </c>
      <c r="W419" t="s">
        <v>1820</v>
      </c>
    </row>
    <row r="420" spans="1:23" x14ac:dyDescent="0.2">
      <c r="A420" t="s">
        <v>1730</v>
      </c>
      <c r="B420" t="s">
        <v>1731</v>
      </c>
      <c r="C420" t="s">
        <v>1817</v>
      </c>
      <c r="D420" t="s">
        <v>1821</v>
      </c>
      <c r="E420" t="s">
        <v>1730</v>
      </c>
      <c r="F420" s="1">
        <v>10037</v>
      </c>
      <c r="G420">
        <v>6212830</v>
      </c>
      <c r="H420" t="s">
        <v>1822</v>
      </c>
      <c r="I420">
        <v>272</v>
      </c>
      <c r="J420">
        <v>5</v>
      </c>
      <c r="K420">
        <v>1</v>
      </c>
      <c r="M420">
        <v>1</v>
      </c>
      <c r="N420">
        <v>1</v>
      </c>
      <c r="O420" t="s">
        <v>28</v>
      </c>
      <c r="Q420">
        <v>1</v>
      </c>
      <c r="T420" t="s">
        <v>39</v>
      </c>
      <c r="U420" t="s">
        <v>28</v>
      </c>
      <c r="V420" t="s">
        <v>28</v>
      </c>
      <c r="W420" t="s">
        <v>1823</v>
      </c>
    </row>
    <row r="421" spans="1:23" x14ac:dyDescent="0.2">
      <c r="A421" t="s">
        <v>1730</v>
      </c>
      <c r="B421" t="s">
        <v>1731</v>
      </c>
      <c r="C421" t="s">
        <v>1824</v>
      </c>
      <c r="D421" t="s">
        <v>1825</v>
      </c>
      <c r="E421" t="s">
        <v>1826</v>
      </c>
      <c r="F421" s="1">
        <v>13210</v>
      </c>
      <c r="G421">
        <v>6214885</v>
      </c>
      <c r="H421" t="s">
        <v>1827</v>
      </c>
      <c r="I421">
        <v>752</v>
      </c>
      <c r="J421">
        <v>6</v>
      </c>
      <c r="K421">
        <v>1</v>
      </c>
      <c r="L421">
        <v>1</v>
      </c>
      <c r="M421">
        <v>1</v>
      </c>
      <c r="N421">
        <v>1</v>
      </c>
      <c r="O421" t="s">
        <v>28</v>
      </c>
      <c r="P421">
        <v>1</v>
      </c>
      <c r="R421">
        <v>1</v>
      </c>
      <c r="T421" t="s">
        <v>28</v>
      </c>
      <c r="U421" t="s">
        <v>28</v>
      </c>
      <c r="V421" t="s">
        <v>28</v>
      </c>
      <c r="W421" t="s">
        <v>1828</v>
      </c>
    </row>
    <row r="422" spans="1:23" x14ac:dyDescent="0.2">
      <c r="A422" t="s">
        <v>1730</v>
      </c>
      <c r="B422" t="s">
        <v>1731</v>
      </c>
      <c r="C422" t="s">
        <v>252</v>
      </c>
      <c r="D422" t="s">
        <v>1829</v>
      </c>
      <c r="E422" t="s">
        <v>1830</v>
      </c>
      <c r="F422" s="1">
        <v>10940</v>
      </c>
      <c r="G422">
        <v>6210041</v>
      </c>
      <c r="H422" t="s">
        <v>1831</v>
      </c>
      <c r="I422">
        <v>383</v>
      </c>
      <c r="K422">
        <v>1</v>
      </c>
      <c r="O422" t="s">
        <v>28</v>
      </c>
      <c r="Q422">
        <v>1</v>
      </c>
      <c r="U422" t="s">
        <v>28</v>
      </c>
      <c r="W422" t="s">
        <v>1832</v>
      </c>
    </row>
    <row r="423" spans="1:23" x14ac:dyDescent="0.2">
      <c r="A423" t="s">
        <v>1730</v>
      </c>
      <c r="B423" t="s">
        <v>1731</v>
      </c>
      <c r="C423" t="s">
        <v>1833</v>
      </c>
      <c r="D423" t="s">
        <v>1834</v>
      </c>
      <c r="E423" t="s">
        <v>1835</v>
      </c>
      <c r="F423" s="1">
        <v>11418</v>
      </c>
      <c r="G423">
        <v>6211980</v>
      </c>
      <c r="H423" t="s">
        <v>1836</v>
      </c>
      <c r="I423">
        <v>404</v>
      </c>
      <c r="K423">
        <v>1</v>
      </c>
      <c r="O423" t="s">
        <v>28</v>
      </c>
      <c r="P423">
        <v>1</v>
      </c>
      <c r="U423" t="s">
        <v>28</v>
      </c>
      <c r="W423" t="s">
        <v>1837</v>
      </c>
    </row>
    <row r="424" spans="1:23" x14ac:dyDescent="0.2">
      <c r="A424" t="s">
        <v>1730</v>
      </c>
      <c r="B424" t="s">
        <v>1731</v>
      </c>
      <c r="C424" t="s">
        <v>1833</v>
      </c>
      <c r="D424" t="s">
        <v>1838</v>
      </c>
      <c r="E424" t="s">
        <v>1839</v>
      </c>
      <c r="F424" s="1">
        <v>11355</v>
      </c>
      <c r="G424">
        <v>6211595</v>
      </c>
      <c r="H424" t="s">
        <v>1840</v>
      </c>
      <c r="I424">
        <v>535</v>
      </c>
      <c r="K424">
        <v>1</v>
      </c>
      <c r="O424" t="s">
        <v>28</v>
      </c>
      <c r="P424">
        <v>1</v>
      </c>
      <c r="U424" t="s">
        <v>28</v>
      </c>
      <c r="W424" t="s">
        <v>1841</v>
      </c>
    </row>
    <row r="425" spans="1:23" x14ac:dyDescent="0.2">
      <c r="A425" t="s">
        <v>1730</v>
      </c>
      <c r="B425" t="s">
        <v>1731</v>
      </c>
      <c r="C425" t="s">
        <v>1833</v>
      </c>
      <c r="D425" t="s">
        <v>1842</v>
      </c>
      <c r="E425" t="s">
        <v>925</v>
      </c>
      <c r="F425" s="1">
        <v>11373</v>
      </c>
      <c r="G425">
        <v>6213180</v>
      </c>
      <c r="H425" t="s">
        <v>1843</v>
      </c>
      <c r="I425">
        <v>545</v>
      </c>
      <c r="K425">
        <v>1</v>
      </c>
      <c r="O425" t="s">
        <v>28</v>
      </c>
      <c r="P425">
        <v>1</v>
      </c>
      <c r="U425" t="s">
        <v>28</v>
      </c>
      <c r="W425" t="s">
        <v>1844</v>
      </c>
    </row>
    <row r="426" spans="1:23" x14ac:dyDescent="0.2">
      <c r="A426" t="s">
        <v>1730</v>
      </c>
      <c r="B426" t="s">
        <v>1731</v>
      </c>
      <c r="C426" t="s">
        <v>745</v>
      </c>
      <c r="D426" t="s">
        <v>1845</v>
      </c>
      <c r="E426" t="s">
        <v>1846</v>
      </c>
      <c r="F426" s="1">
        <v>10305</v>
      </c>
      <c r="G426">
        <v>6214735</v>
      </c>
      <c r="H426" t="s">
        <v>1847</v>
      </c>
      <c r="I426">
        <v>472</v>
      </c>
      <c r="J426">
        <v>10</v>
      </c>
      <c r="K426">
        <v>1</v>
      </c>
      <c r="L426">
        <v>1</v>
      </c>
      <c r="M426">
        <v>1</v>
      </c>
      <c r="N426">
        <v>1</v>
      </c>
      <c r="O426" t="s">
        <v>28</v>
      </c>
      <c r="P426">
        <v>1</v>
      </c>
      <c r="S426">
        <v>1</v>
      </c>
      <c r="T426" t="s">
        <v>39</v>
      </c>
      <c r="U426" t="s">
        <v>28</v>
      </c>
      <c r="V426" t="s">
        <v>28</v>
      </c>
      <c r="W426" t="s">
        <v>1848</v>
      </c>
    </row>
    <row r="427" spans="1:23" x14ac:dyDescent="0.2">
      <c r="A427" t="s">
        <v>1730</v>
      </c>
      <c r="B427" t="s">
        <v>1731</v>
      </c>
      <c r="C427" t="s">
        <v>745</v>
      </c>
      <c r="D427" t="s">
        <v>1849</v>
      </c>
      <c r="E427" t="s">
        <v>1846</v>
      </c>
      <c r="F427" s="1">
        <v>10310</v>
      </c>
      <c r="G427">
        <v>6210025</v>
      </c>
      <c r="H427" t="s">
        <v>1850</v>
      </c>
      <c r="I427">
        <v>470</v>
      </c>
      <c r="K427">
        <v>1</v>
      </c>
      <c r="L427">
        <v>1</v>
      </c>
      <c r="O427" t="s">
        <v>28</v>
      </c>
      <c r="P427">
        <v>1</v>
      </c>
      <c r="S427">
        <v>1</v>
      </c>
      <c r="U427" t="s">
        <v>28</v>
      </c>
      <c r="W427" t="s">
        <v>1851</v>
      </c>
    </row>
    <row r="428" spans="1:23" x14ac:dyDescent="0.2">
      <c r="A428" t="s">
        <v>1730</v>
      </c>
      <c r="B428" t="s">
        <v>1731</v>
      </c>
      <c r="C428" t="s">
        <v>1257</v>
      </c>
      <c r="D428" t="s">
        <v>1852</v>
      </c>
      <c r="E428" t="s">
        <v>1853</v>
      </c>
      <c r="F428" s="1">
        <v>11795</v>
      </c>
      <c r="G428">
        <v>6215295</v>
      </c>
      <c r="H428" t="s">
        <v>1854</v>
      </c>
      <c r="I428">
        <v>537</v>
      </c>
      <c r="K428">
        <v>1</v>
      </c>
      <c r="L428">
        <v>1</v>
      </c>
      <c r="O428" t="s">
        <v>28</v>
      </c>
      <c r="Q428">
        <v>1</v>
      </c>
      <c r="S428">
        <v>1</v>
      </c>
      <c r="U428" t="s">
        <v>28</v>
      </c>
      <c r="W428" t="s">
        <v>1855</v>
      </c>
    </row>
    <row r="429" spans="1:23" x14ac:dyDescent="0.2">
      <c r="A429" t="s">
        <v>1730</v>
      </c>
      <c r="B429" t="s">
        <v>1731</v>
      </c>
      <c r="C429" t="s">
        <v>1257</v>
      </c>
      <c r="D429" t="s">
        <v>1856</v>
      </c>
      <c r="E429" t="s">
        <v>1857</v>
      </c>
      <c r="F429" s="1">
        <v>11706</v>
      </c>
      <c r="G429">
        <v>6210280</v>
      </c>
      <c r="H429" t="s">
        <v>1858</v>
      </c>
      <c r="I429">
        <v>305</v>
      </c>
      <c r="K429">
        <v>1</v>
      </c>
      <c r="O429" t="s">
        <v>28</v>
      </c>
      <c r="Q429">
        <v>1</v>
      </c>
      <c r="U429" t="s">
        <v>28</v>
      </c>
      <c r="W429" t="s">
        <v>1859</v>
      </c>
    </row>
    <row r="430" spans="1:23" x14ac:dyDescent="0.2">
      <c r="A430" t="s">
        <v>1730</v>
      </c>
      <c r="B430" t="s">
        <v>1731</v>
      </c>
      <c r="C430" t="s">
        <v>1257</v>
      </c>
      <c r="D430" t="s">
        <v>1860</v>
      </c>
      <c r="E430" t="s">
        <v>1861</v>
      </c>
      <c r="F430" s="1">
        <v>11794</v>
      </c>
      <c r="G430">
        <v>6214775</v>
      </c>
      <c r="H430" t="s">
        <v>1862</v>
      </c>
      <c r="I430">
        <v>624</v>
      </c>
      <c r="J430">
        <v>8</v>
      </c>
      <c r="K430">
        <v>1</v>
      </c>
      <c r="L430">
        <v>1</v>
      </c>
      <c r="M430">
        <v>1</v>
      </c>
      <c r="N430">
        <v>1</v>
      </c>
      <c r="O430" t="s">
        <v>28</v>
      </c>
      <c r="P430">
        <v>1</v>
      </c>
      <c r="R430">
        <v>1</v>
      </c>
      <c r="T430" t="s">
        <v>39</v>
      </c>
      <c r="U430" t="s">
        <v>28</v>
      </c>
      <c r="V430" t="s">
        <v>28</v>
      </c>
      <c r="W430" t="s">
        <v>1863</v>
      </c>
    </row>
    <row r="431" spans="1:23" x14ac:dyDescent="0.2">
      <c r="A431" t="s">
        <v>1730</v>
      </c>
      <c r="B431" t="s">
        <v>1731</v>
      </c>
      <c r="C431" t="s">
        <v>1864</v>
      </c>
      <c r="D431" t="s">
        <v>1865</v>
      </c>
      <c r="E431" t="s">
        <v>1866</v>
      </c>
      <c r="F431" s="1">
        <v>10595</v>
      </c>
      <c r="G431">
        <v>6215150</v>
      </c>
      <c r="H431" t="s">
        <v>1867</v>
      </c>
      <c r="I431">
        <v>624</v>
      </c>
      <c r="J431">
        <v>10</v>
      </c>
      <c r="K431">
        <v>1</v>
      </c>
      <c r="L431">
        <v>1</v>
      </c>
      <c r="M431">
        <v>1</v>
      </c>
      <c r="N431">
        <v>1</v>
      </c>
      <c r="O431" t="s">
        <v>28</v>
      </c>
      <c r="P431">
        <v>1</v>
      </c>
      <c r="R431">
        <v>1</v>
      </c>
      <c r="T431" t="s">
        <v>39</v>
      </c>
      <c r="U431" t="s">
        <v>28</v>
      </c>
      <c r="V431" t="s">
        <v>28</v>
      </c>
      <c r="W431" t="s">
        <v>1868</v>
      </c>
    </row>
    <row r="432" spans="1:23" x14ac:dyDescent="0.2">
      <c r="A432" t="s">
        <v>1869</v>
      </c>
      <c r="B432" t="s">
        <v>1870</v>
      </c>
      <c r="C432" t="s">
        <v>1871</v>
      </c>
      <c r="D432" t="s">
        <v>1872</v>
      </c>
      <c r="E432" t="s">
        <v>1873</v>
      </c>
      <c r="F432" s="1">
        <v>28801</v>
      </c>
      <c r="G432">
        <v>6360013</v>
      </c>
      <c r="H432" t="s">
        <v>1874</v>
      </c>
      <c r="I432">
        <v>770</v>
      </c>
      <c r="K432">
        <v>1</v>
      </c>
      <c r="O432" t="s">
        <v>39</v>
      </c>
      <c r="Q432">
        <v>1</v>
      </c>
      <c r="U432" t="s">
        <v>28</v>
      </c>
      <c r="W432" t="s">
        <v>1875</v>
      </c>
    </row>
    <row r="433" spans="1:23" x14ac:dyDescent="0.2">
      <c r="A433" t="s">
        <v>1869</v>
      </c>
      <c r="B433" t="s">
        <v>1870</v>
      </c>
      <c r="C433" t="s">
        <v>1876</v>
      </c>
      <c r="D433" t="s">
        <v>1877</v>
      </c>
      <c r="E433" t="s">
        <v>1876</v>
      </c>
      <c r="F433" s="1">
        <v>27710</v>
      </c>
      <c r="G433">
        <v>6360355</v>
      </c>
      <c r="H433" t="s">
        <v>1878</v>
      </c>
      <c r="I433">
        <v>957</v>
      </c>
      <c r="K433">
        <v>1</v>
      </c>
      <c r="O433" t="s">
        <v>28</v>
      </c>
      <c r="P433">
        <v>1</v>
      </c>
      <c r="U433" t="s">
        <v>28</v>
      </c>
      <c r="W433" t="s">
        <v>1879</v>
      </c>
    </row>
    <row r="434" spans="1:23" x14ac:dyDescent="0.2">
      <c r="A434" t="s">
        <v>1869</v>
      </c>
      <c r="B434" t="s">
        <v>1870</v>
      </c>
      <c r="C434" t="s">
        <v>1880</v>
      </c>
      <c r="D434" t="s">
        <v>1881</v>
      </c>
      <c r="E434" t="s">
        <v>1882</v>
      </c>
      <c r="F434" s="1">
        <v>27157</v>
      </c>
      <c r="G434">
        <v>6361700</v>
      </c>
      <c r="H434" t="s">
        <v>1883</v>
      </c>
      <c r="I434">
        <v>885</v>
      </c>
      <c r="J434">
        <v>24</v>
      </c>
      <c r="K434">
        <v>1</v>
      </c>
      <c r="L434">
        <v>1</v>
      </c>
      <c r="M434">
        <v>1</v>
      </c>
      <c r="N434">
        <v>1</v>
      </c>
      <c r="O434" t="s">
        <v>28</v>
      </c>
      <c r="P434">
        <v>1</v>
      </c>
      <c r="R434">
        <v>1</v>
      </c>
      <c r="T434" t="s">
        <v>28</v>
      </c>
      <c r="U434" t="s">
        <v>28</v>
      </c>
      <c r="V434" t="s">
        <v>39</v>
      </c>
      <c r="W434" t="s">
        <v>1884</v>
      </c>
    </row>
    <row r="435" spans="1:23" x14ac:dyDescent="0.2">
      <c r="A435" t="s">
        <v>1869</v>
      </c>
      <c r="B435" t="s">
        <v>1870</v>
      </c>
      <c r="C435" t="s">
        <v>1885</v>
      </c>
      <c r="D435" t="s">
        <v>1886</v>
      </c>
      <c r="E435" t="s">
        <v>1887</v>
      </c>
      <c r="F435" s="1">
        <v>27401</v>
      </c>
      <c r="G435">
        <v>6360002</v>
      </c>
      <c r="H435" t="s">
        <v>1888</v>
      </c>
      <c r="I435">
        <v>628</v>
      </c>
      <c r="K435">
        <v>1</v>
      </c>
      <c r="O435" t="s">
        <v>28</v>
      </c>
      <c r="Q435">
        <v>1</v>
      </c>
      <c r="U435" t="s">
        <v>28</v>
      </c>
      <c r="W435" t="s">
        <v>1889</v>
      </c>
    </row>
    <row r="436" spans="1:23" x14ac:dyDescent="0.2">
      <c r="A436" t="s">
        <v>1869</v>
      </c>
      <c r="B436" t="s">
        <v>1870</v>
      </c>
      <c r="C436" t="s">
        <v>1890</v>
      </c>
      <c r="D436" t="s">
        <v>1891</v>
      </c>
      <c r="E436" t="s">
        <v>1892</v>
      </c>
      <c r="F436" s="1">
        <v>28203</v>
      </c>
      <c r="G436">
        <v>6360280</v>
      </c>
      <c r="H436" t="s">
        <v>1893</v>
      </c>
      <c r="I436">
        <v>874</v>
      </c>
      <c r="K436">
        <v>1</v>
      </c>
      <c r="L436">
        <v>1</v>
      </c>
      <c r="O436" t="s">
        <v>28</v>
      </c>
      <c r="P436">
        <v>1</v>
      </c>
      <c r="R436">
        <v>1</v>
      </c>
      <c r="U436" t="s">
        <v>28</v>
      </c>
      <c r="W436" t="s">
        <v>1894</v>
      </c>
    </row>
    <row r="437" spans="1:23" x14ac:dyDescent="0.2">
      <c r="A437" t="s">
        <v>1869</v>
      </c>
      <c r="B437" t="s">
        <v>1870</v>
      </c>
      <c r="C437" t="s">
        <v>1895</v>
      </c>
      <c r="D437" t="s">
        <v>1896</v>
      </c>
      <c r="E437" t="s">
        <v>545</v>
      </c>
      <c r="F437" s="1">
        <v>28401</v>
      </c>
      <c r="G437">
        <v>6360019</v>
      </c>
      <c r="H437" t="s">
        <v>1897</v>
      </c>
      <c r="I437">
        <v>800</v>
      </c>
      <c r="K437">
        <v>1</v>
      </c>
      <c r="O437" t="s">
        <v>28</v>
      </c>
      <c r="Q437">
        <v>1</v>
      </c>
      <c r="U437" t="s">
        <v>28</v>
      </c>
      <c r="W437" t="s">
        <v>1898</v>
      </c>
    </row>
    <row r="438" spans="1:23" x14ac:dyDescent="0.2">
      <c r="A438" t="s">
        <v>1869</v>
      </c>
      <c r="B438" t="s">
        <v>1870</v>
      </c>
      <c r="C438" t="s">
        <v>252</v>
      </c>
      <c r="D438" t="s">
        <v>1899</v>
      </c>
      <c r="E438" t="s">
        <v>1900</v>
      </c>
      <c r="F438" s="1">
        <v>27514</v>
      </c>
      <c r="G438">
        <v>6360260</v>
      </c>
      <c r="H438" t="s">
        <v>1901</v>
      </c>
      <c r="I438">
        <v>905</v>
      </c>
      <c r="J438">
        <v>36</v>
      </c>
      <c r="K438">
        <v>1</v>
      </c>
      <c r="L438">
        <v>1</v>
      </c>
      <c r="M438">
        <v>1</v>
      </c>
      <c r="N438">
        <v>1</v>
      </c>
      <c r="O438" t="s">
        <v>28</v>
      </c>
      <c r="P438">
        <v>1</v>
      </c>
      <c r="R438">
        <v>1</v>
      </c>
      <c r="T438" t="s">
        <v>28</v>
      </c>
      <c r="U438" t="s">
        <v>28</v>
      </c>
      <c r="V438" t="s">
        <v>39</v>
      </c>
      <c r="W438" t="s">
        <v>1902</v>
      </c>
    </row>
    <row r="439" spans="1:23" x14ac:dyDescent="0.2">
      <c r="A439" t="s">
        <v>1869</v>
      </c>
      <c r="B439" t="s">
        <v>1870</v>
      </c>
      <c r="C439" t="s">
        <v>1903</v>
      </c>
      <c r="D439" t="s">
        <v>1904</v>
      </c>
      <c r="E439" t="s">
        <v>1905</v>
      </c>
      <c r="F439" s="1">
        <v>27835</v>
      </c>
      <c r="G439">
        <v>6360690</v>
      </c>
      <c r="H439" t="s">
        <v>1906</v>
      </c>
      <c r="I439">
        <v>974</v>
      </c>
      <c r="K439">
        <v>1</v>
      </c>
      <c r="L439">
        <v>1</v>
      </c>
      <c r="O439" t="s">
        <v>28</v>
      </c>
      <c r="P439">
        <v>1</v>
      </c>
      <c r="S439">
        <v>1</v>
      </c>
      <c r="U439" t="s">
        <v>28</v>
      </c>
      <c r="W439" t="s">
        <v>1907</v>
      </c>
    </row>
    <row r="440" spans="1:23" x14ac:dyDescent="0.2">
      <c r="A440" t="s">
        <v>1869</v>
      </c>
      <c r="B440" t="s">
        <v>1870</v>
      </c>
      <c r="C440" t="s">
        <v>1908</v>
      </c>
      <c r="D440" t="s">
        <v>1909</v>
      </c>
      <c r="E440" t="s">
        <v>1910</v>
      </c>
      <c r="F440" s="1">
        <v>27610</v>
      </c>
      <c r="G440">
        <v>6360001</v>
      </c>
      <c r="H440" t="s">
        <v>1911</v>
      </c>
      <c r="I440">
        <v>567</v>
      </c>
      <c r="K440">
        <v>1</v>
      </c>
      <c r="O440" t="s">
        <v>28</v>
      </c>
      <c r="P440">
        <v>1</v>
      </c>
      <c r="U440" t="s">
        <v>28</v>
      </c>
      <c r="W440" t="s">
        <v>1912</v>
      </c>
    </row>
    <row r="441" spans="1:23" x14ac:dyDescent="0.2">
      <c r="A441" t="s">
        <v>1913</v>
      </c>
      <c r="B441" t="s">
        <v>1914</v>
      </c>
      <c r="C441" t="s">
        <v>1915</v>
      </c>
      <c r="D441" t="s">
        <v>1916</v>
      </c>
      <c r="E441" t="s">
        <v>1917</v>
      </c>
      <c r="F441" s="1">
        <v>58501</v>
      </c>
      <c r="G441">
        <v>6640040</v>
      </c>
      <c r="H441" t="s">
        <v>1918</v>
      </c>
      <c r="I441">
        <v>286</v>
      </c>
      <c r="K441">
        <v>1</v>
      </c>
      <c r="O441" t="s">
        <v>28</v>
      </c>
      <c r="Q441">
        <v>1</v>
      </c>
      <c r="T441" t="s">
        <v>39</v>
      </c>
      <c r="U441" t="s">
        <v>28</v>
      </c>
      <c r="W441" t="s">
        <v>1919</v>
      </c>
    </row>
    <row r="442" spans="1:23" x14ac:dyDescent="0.2">
      <c r="A442" t="s">
        <v>1913</v>
      </c>
      <c r="B442" t="s">
        <v>1914</v>
      </c>
      <c r="C442" t="s">
        <v>1915</v>
      </c>
      <c r="D442" t="s">
        <v>1920</v>
      </c>
      <c r="E442" t="s">
        <v>1917</v>
      </c>
      <c r="F442" s="1">
        <v>58501</v>
      </c>
      <c r="G442">
        <v>6640020</v>
      </c>
      <c r="H442" t="s">
        <v>1921</v>
      </c>
      <c r="I442">
        <v>242</v>
      </c>
      <c r="K442">
        <v>1</v>
      </c>
      <c r="O442" t="s">
        <v>28</v>
      </c>
      <c r="Q442">
        <v>1</v>
      </c>
      <c r="T442" t="s">
        <v>39</v>
      </c>
      <c r="U442" t="s">
        <v>28</v>
      </c>
      <c r="W442" t="s">
        <v>1922</v>
      </c>
    </row>
    <row r="443" spans="1:23" x14ac:dyDescent="0.2">
      <c r="A443" t="s">
        <v>1913</v>
      </c>
      <c r="B443" t="s">
        <v>1914</v>
      </c>
      <c r="C443" t="s">
        <v>1923</v>
      </c>
      <c r="D443" t="s">
        <v>1924</v>
      </c>
      <c r="E443" t="s">
        <v>1925</v>
      </c>
      <c r="F443" s="1">
        <v>58103</v>
      </c>
      <c r="G443">
        <v>6640003</v>
      </c>
      <c r="H443" t="s">
        <v>1926</v>
      </c>
      <c r="I443">
        <v>133</v>
      </c>
      <c r="K443">
        <v>1</v>
      </c>
      <c r="O443" t="s">
        <v>28</v>
      </c>
      <c r="Q443">
        <v>1</v>
      </c>
      <c r="T443" t="s">
        <v>39</v>
      </c>
      <c r="U443" t="s">
        <v>28</v>
      </c>
      <c r="W443" t="s">
        <v>1927</v>
      </c>
    </row>
    <row r="444" spans="1:23" x14ac:dyDescent="0.2">
      <c r="A444" t="s">
        <v>1913</v>
      </c>
      <c r="B444" t="s">
        <v>1914</v>
      </c>
      <c r="C444" t="s">
        <v>1923</v>
      </c>
      <c r="D444" t="s">
        <v>1928</v>
      </c>
      <c r="E444" t="s">
        <v>1925</v>
      </c>
      <c r="F444" s="1">
        <v>58104</v>
      </c>
      <c r="G444">
        <v>6640180</v>
      </c>
      <c r="H444" t="s">
        <v>1929</v>
      </c>
      <c r="I444">
        <v>284</v>
      </c>
      <c r="K444">
        <v>1</v>
      </c>
      <c r="L444">
        <v>1</v>
      </c>
      <c r="O444" t="s">
        <v>28</v>
      </c>
      <c r="P444">
        <v>1</v>
      </c>
      <c r="S444">
        <v>1</v>
      </c>
      <c r="T444" t="s">
        <v>39</v>
      </c>
      <c r="U444" t="s">
        <v>28</v>
      </c>
      <c r="W444" t="s">
        <v>1930</v>
      </c>
    </row>
    <row r="445" spans="1:23" x14ac:dyDescent="0.2">
      <c r="A445" t="s">
        <v>1913</v>
      </c>
      <c r="B445" t="s">
        <v>1914</v>
      </c>
      <c r="C445" t="s">
        <v>1931</v>
      </c>
      <c r="D445" t="s">
        <v>1932</v>
      </c>
      <c r="E445" t="s">
        <v>1931</v>
      </c>
      <c r="F445" s="1">
        <v>58201</v>
      </c>
      <c r="G445">
        <v>6640001</v>
      </c>
      <c r="H445" t="s">
        <v>1933</v>
      </c>
      <c r="I445">
        <v>257</v>
      </c>
      <c r="K445">
        <v>1</v>
      </c>
      <c r="O445" t="s">
        <v>28</v>
      </c>
      <c r="Q445">
        <v>1</v>
      </c>
      <c r="T445" t="s">
        <v>39</v>
      </c>
      <c r="U445" t="s">
        <v>28</v>
      </c>
      <c r="W445" t="s">
        <v>1934</v>
      </c>
    </row>
    <row r="446" spans="1:23" x14ac:dyDescent="0.2">
      <c r="A446" t="s">
        <v>1913</v>
      </c>
      <c r="B446" t="s">
        <v>1914</v>
      </c>
      <c r="C446" t="s">
        <v>1935</v>
      </c>
      <c r="D446" t="s">
        <v>1936</v>
      </c>
      <c r="E446" t="s">
        <v>1937</v>
      </c>
      <c r="F446" s="1">
        <v>58701</v>
      </c>
      <c r="G446">
        <v>6640004</v>
      </c>
      <c r="H446" t="s">
        <v>1938</v>
      </c>
      <c r="I446">
        <v>251</v>
      </c>
      <c r="K446">
        <v>1</v>
      </c>
      <c r="O446" t="s">
        <v>28</v>
      </c>
      <c r="Q446">
        <v>1</v>
      </c>
      <c r="T446" t="s">
        <v>39</v>
      </c>
      <c r="U446" t="s">
        <v>28</v>
      </c>
      <c r="W446" t="s">
        <v>1939</v>
      </c>
    </row>
    <row r="447" spans="1:23" x14ac:dyDescent="0.2">
      <c r="A447" t="s">
        <v>1940</v>
      </c>
      <c r="B447" t="s">
        <v>1941</v>
      </c>
      <c r="C447" t="s">
        <v>1054</v>
      </c>
      <c r="D447" t="s">
        <v>1942</v>
      </c>
      <c r="E447" t="s">
        <v>1943</v>
      </c>
      <c r="F447" s="1">
        <v>45804</v>
      </c>
      <c r="G447">
        <v>6411540</v>
      </c>
      <c r="H447" t="s">
        <v>1944</v>
      </c>
      <c r="I447">
        <v>329</v>
      </c>
      <c r="K447">
        <v>1</v>
      </c>
      <c r="O447" t="s">
        <v>28</v>
      </c>
      <c r="Q447">
        <v>1</v>
      </c>
      <c r="U447" t="s">
        <v>28</v>
      </c>
      <c r="W447" t="s">
        <v>1945</v>
      </c>
    </row>
    <row r="448" spans="1:23" x14ac:dyDescent="0.2">
      <c r="A448" t="s">
        <v>1940</v>
      </c>
      <c r="B448" t="s">
        <v>1941</v>
      </c>
      <c r="C448" t="s">
        <v>1054</v>
      </c>
      <c r="D448" t="s">
        <v>1946</v>
      </c>
      <c r="E448" t="s">
        <v>1943</v>
      </c>
      <c r="F448" s="1">
        <v>45801</v>
      </c>
      <c r="G448">
        <v>6411560</v>
      </c>
      <c r="H448" t="s">
        <v>1947</v>
      </c>
      <c r="I448">
        <v>425</v>
      </c>
      <c r="K448">
        <v>1</v>
      </c>
      <c r="O448" t="s">
        <v>28</v>
      </c>
      <c r="Q448">
        <v>1</v>
      </c>
      <c r="U448" t="s">
        <v>28</v>
      </c>
      <c r="W448" t="s">
        <v>1948</v>
      </c>
    </row>
    <row r="449" spans="1:23" x14ac:dyDescent="0.2">
      <c r="A449" t="s">
        <v>1940</v>
      </c>
      <c r="B449" t="s">
        <v>1941</v>
      </c>
      <c r="C449" t="s">
        <v>1949</v>
      </c>
      <c r="D449" t="s">
        <v>1950</v>
      </c>
      <c r="E449" t="s">
        <v>1951</v>
      </c>
      <c r="F449" s="1">
        <v>44124</v>
      </c>
      <c r="G449">
        <v>6410945</v>
      </c>
      <c r="H449" t="s">
        <v>1952</v>
      </c>
      <c r="I449">
        <v>500</v>
      </c>
      <c r="K449">
        <v>1</v>
      </c>
      <c r="O449" t="s">
        <v>28</v>
      </c>
      <c r="Q449">
        <v>1</v>
      </c>
      <c r="U449" t="s">
        <v>28</v>
      </c>
      <c r="W449" t="s">
        <v>1953</v>
      </c>
    </row>
    <row r="450" spans="1:23" x14ac:dyDescent="0.2">
      <c r="A450" t="s">
        <v>1940</v>
      </c>
      <c r="B450" t="s">
        <v>1941</v>
      </c>
      <c r="C450" t="s">
        <v>1949</v>
      </c>
      <c r="D450" t="s">
        <v>1954</v>
      </c>
      <c r="E450" t="s">
        <v>1955</v>
      </c>
      <c r="F450" s="1">
        <v>44111</v>
      </c>
      <c r="G450">
        <v>6410710</v>
      </c>
      <c r="H450" t="s">
        <v>1956</v>
      </c>
      <c r="I450">
        <v>488</v>
      </c>
      <c r="K450">
        <v>1</v>
      </c>
      <c r="O450" t="s">
        <v>28</v>
      </c>
      <c r="Q450">
        <v>1</v>
      </c>
      <c r="U450" t="s">
        <v>28</v>
      </c>
      <c r="W450" t="s">
        <v>1957</v>
      </c>
    </row>
    <row r="451" spans="1:23" x14ac:dyDescent="0.2">
      <c r="A451" t="s">
        <v>1940</v>
      </c>
      <c r="B451" t="s">
        <v>1941</v>
      </c>
      <c r="C451" t="s">
        <v>1949</v>
      </c>
      <c r="D451" t="s">
        <v>1958</v>
      </c>
      <c r="E451" t="s">
        <v>1955</v>
      </c>
      <c r="F451" s="1">
        <v>44109</v>
      </c>
      <c r="G451">
        <v>6410655</v>
      </c>
      <c r="H451" t="s">
        <v>1959</v>
      </c>
      <c r="I451">
        <v>626</v>
      </c>
      <c r="J451">
        <v>14</v>
      </c>
      <c r="K451">
        <v>1</v>
      </c>
      <c r="L451">
        <v>1</v>
      </c>
      <c r="M451">
        <v>1</v>
      </c>
      <c r="N451">
        <v>1</v>
      </c>
      <c r="O451" t="s">
        <v>28</v>
      </c>
      <c r="P451">
        <v>1</v>
      </c>
      <c r="S451">
        <v>1</v>
      </c>
      <c r="T451" t="s">
        <v>28</v>
      </c>
      <c r="U451" t="s">
        <v>28</v>
      </c>
      <c r="V451" t="s">
        <v>28</v>
      </c>
      <c r="W451" t="s">
        <v>1960</v>
      </c>
    </row>
    <row r="452" spans="1:23" x14ac:dyDescent="0.2">
      <c r="A452" t="s">
        <v>1940</v>
      </c>
      <c r="B452" t="s">
        <v>1941</v>
      </c>
      <c r="C452" t="s">
        <v>1949</v>
      </c>
      <c r="D452" t="s">
        <v>1961</v>
      </c>
      <c r="E452" t="s">
        <v>1955</v>
      </c>
      <c r="F452" s="1">
        <v>44106</v>
      </c>
      <c r="G452">
        <v>6410922</v>
      </c>
      <c r="H452" t="s">
        <v>1962</v>
      </c>
      <c r="I452">
        <v>244</v>
      </c>
      <c r="L452">
        <v>1</v>
      </c>
      <c r="O452" t="s">
        <v>28</v>
      </c>
      <c r="R452">
        <v>1</v>
      </c>
      <c r="U452" t="s">
        <v>28</v>
      </c>
      <c r="W452" t="s">
        <v>1963</v>
      </c>
    </row>
    <row r="453" spans="1:23" x14ac:dyDescent="0.2">
      <c r="A453" t="s">
        <v>1940</v>
      </c>
      <c r="B453" t="s">
        <v>1941</v>
      </c>
      <c r="C453" t="s">
        <v>1949</v>
      </c>
      <c r="D453" t="s">
        <v>1964</v>
      </c>
      <c r="E453" t="s">
        <v>1955</v>
      </c>
      <c r="F453" s="1">
        <v>44106</v>
      </c>
      <c r="G453">
        <v>6410920</v>
      </c>
      <c r="H453" t="s">
        <v>1965</v>
      </c>
      <c r="I453">
        <v>1032</v>
      </c>
      <c r="K453">
        <v>1</v>
      </c>
      <c r="O453" t="s">
        <v>28</v>
      </c>
      <c r="P453">
        <v>1</v>
      </c>
      <c r="U453" t="s">
        <v>28</v>
      </c>
      <c r="W453" t="s">
        <v>1966</v>
      </c>
    </row>
    <row r="454" spans="1:23" x14ac:dyDescent="0.2">
      <c r="A454" t="s">
        <v>1940</v>
      </c>
      <c r="B454" t="s">
        <v>1941</v>
      </c>
      <c r="C454" t="s">
        <v>1967</v>
      </c>
      <c r="D454" t="s">
        <v>1968</v>
      </c>
      <c r="E454" t="s">
        <v>760</v>
      </c>
      <c r="F454" s="1">
        <v>43215</v>
      </c>
      <c r="G454">
        <v>6411010</v>
      </c>
      <c r="H454" t="s">
        <v>1969</v>
      </c>
      <c r="I454">
        <v>434</v>
      </c>
      <c r="K454">
        <v>1</v>
      </c>
      <c r="O454" t="s">
        <v>28</v>
      </c>
      <c r="P454">
        <v>1</v>
      </c>
      <c r="U454" t="s">
        <v>28</v>
      </c>
      <c r="W454" t="s">
        <v>1970</v>
      </c>
    </row>
    <row r="455" spans="1:23" x14ac:dyDescent="0.2">
      <c r="A455" t="s">
        <v>1940</v>
      </c>
      <c r="B455" t="s">
        <v>1941</v>
      </c>
      <c r="C455" t="s">
        <v>1967</v>
      </c>
      <c r="D455" t="s">
        <v>1971</v>
      </c>
      <c r="E455" t="s">
        <v>760</v>
      </c>
      <c r="F455" s="1">
        <v>43205</v>
      </c>
      <c r="G455">
        <v>6410950</v>
      </c>
      <c r="H455" t="s">
        <v>1972</v>
      </c>
      <c r="I455">
        <v>527</v>
      </c>
      <c r="J455">
        <v>15</v>
      </c>
      <c r="L455">
        <v>1</v>
      </c>
      <c r="N455">
        <v>1</v>
      </c>
      <c r="O455" t="s">
        <v>28</v>
      </c>
      <c r="R455">
        <v>1</v>
      </c>
      <c r="T455" t="s">
        <v>28</v>
      </c>
      <c r="U455" t="s">
        <v>28</v>
      </c>
      <c r="V455" t="s">
        <v>28</v>
      </c>
      <c r="W455" t="s">
        <v>1973</v>
      </c>
    </row>
    <row r="456" spans="1:23" x14ac:dyDescent="0.2">
      <c r="A456" t="s">
        <v>1940</v>
      </c>
      <c r="B456" t="s">
        <v>1941</v>
      </c>
      <c r="C456" t="s">
        <v>1967</v>
      </c>
      <c r="D456" t="s">
        <v>1974</v>
      </c>
      <c r="E456" t="s">
        <v>760</v>
      </c>
      <c r="F456" s="1">
        <v>43210</v>
      </c>
      <c r="G456">
        <v>6411100</v>
      </c>
      <c r="H456" t="s">
        <v>1975</v>
      </c>
      <c r="I456">
        <v>900</v>
      </c>
      <c r="J456">
        <v>18</v>
      </c>
      <c r="K456">
        <v>1</v>
      </c>
      <c r="M456">
        <v>1</v>
      </c>
      <c r="O456" t="s">
        <v>28</v>
      </c>
      <c r="P456">
        <v>1</v>
      </c>
      <c r="T456" t="s">
        <v>28</v>
      </c>
      <c r="U456" t="s">
        <v>28</v>
      </c>
      <c r="V456" t="s">
        <v>28</v>
      </c>
      <c r="W456" t="s">
        <v>1976</v>
      </c>
    </row>
    <row r="457" spans="1:23" x14ac:dyDescent="0.2">
      <c r="A457" t="s">
        <v>1940</v>
      </c>
      <c r="B457" t="s">
        <v>1941</v>
      </c>
      <c r="C457" t="s">
        <v>1967</v>
      </c>
      <c r="D457" t="s">
        <v>1977</v>
      </c>
      <c r="E457" t="s">
        <v>760</v>
      </c>
      <c r="F457" s="1">
        <v>43213</v>
      </c>
      <c r="G457">
        <v>6418083</v>
      </c>
      <c r="H457" t="s">
        <v>1978</v>
      </c>
      <c r="I457">
        <v>233</v>
      </c>
      <c r="K457">
        <v>1</v>
      </c>
      <c r="O457" t="s">
        <v>28</v>
      </c>
      <c r="Q457">
        <v>1</v>
      </c>
      <c r="U457" t="s">
        <v>28</v>
      </c>
      <c r="W457" t="s">
        <v>1979</v>
      </c>
    </row>
    <row r="458" spans="1:23" x14ac:dyDescent="0.2">
      <c r="A458" t="s">
        <v>1940</v>
      </c>
      <c r="B458" t="s">
        <v>1941</v>
      </c>
      <c r="C458" t="s">
        <v>1967</v>
      </c>
      <c r="D458" t="s">
        <v>1980</v>
      </c>
      <c r="E458" t="s">
        <v>760</v>
      </c>
      <c r="F458" s="1">
        <v>43214</v>
      </c>
      <c r="G458">
        <v>6411110</v>
      </c>
      <c r="H458" t="s">
        <v>1981</v>
      </c>
      <c r="I458">
        <v>1059</v>
      </c>
      <c r="K458">
        <v>1</v>
      </c>
      <c r="O458" t="s">
        <v>28</v>
      </c>
      <c r="Q458">
        <v>1</v>
      </c>
      <c r="U458" t="s">
        <v>28</v>
      </c>
      <c r="W458" t="s">
        <v>1982</v>
      </c>
    </row>
    <row r="459" spans="1:23" x14ac:dyDescent="0.2">
      <c r="A459" t="s">
        <v>1940</v>
      </c>
      <c r="B459" t="s">
        <v>1941</v>
      </c>
      <c r="C459" t="s">
        <v>1983</v>
      </c>
      <c r="D459" t="s">
        <v>1984</v>
      </c>
      <c r="E459" t="s">
        <v>1985</v>
      </c>
      <c r="F459" s="1">
        <v>45229</v>
      </c>
      <c r="G459">
        <v>6410391</v>
      </c>
      <c r="H459" t="s">
        <v>1986</v>
      </c>
      <c r="I459">
        <v>670</v>
      </c>
      <c r="L459">
        <v>1</v>
      </c>
      <c r="O459" t="s">
        <v>28</v>
      </c>
      <c r="R459">
        <v>1</v>
      </c>
      <c r="U459" t="s">
        <v>28</v>
      </c>
      <c r="W459" t="s">
        <v>1987</v>
      </c>
    </row>
    <row r="460" spans="1:23" x14ac:dyDescent="0.2">
      <c r="A460" t="s">
        <v>1940</v>
      </c>
      <c r="B460" t="s">
        <v>1941</v>
      </c>
      <c r="C460" t="s">
        <v>1983</v>
      </c>
      <c r="D460" t="s">
        <v>1988</v>
      </c>
      <c r="E460" t="s">
        <v>1985</v>
      </c>
      <c r="F460" s="1">
        <v>45219</v>
      </c>
      <c r="G460">
        <v>6410435</v>
      </c>
      <c r="H460" t="s">
        <v>1989</v>
      </c>
      <c r="I460">
        <v>726</v>
      </c>
      <c r="J460">
        <v>10</v>
      </c>
      <c r="K460">
        <v>1</v>
      </c>
      <c r="M460">
        <v>1</v>
      </c>
      <c r="O460" t="s">
        <v>28</v>
      </c>
      <c r="P460">
        <v>1</v>
      </c>
      <c r="T460" t="s">
        <v>39</v>
      </c>
      <c r="U460" t="s">
        <v>28</v>
      </c>
      <c r="V460" t="s">
        <v>28</v>
      </c>
      <c r="W460" t="s">
        <v>1990</v>
      </c>
    </row>
    <row r="461" spans="1:23" x14ac:dyDescent="0.2">
      <c r="A461" t="s">
        <v>1940</v>
      </c>
      <c r="B461" t="s">
        <v>1941</v>
      </c>
      <c r="C461" t="s">
        <v>1991</v>
      </c>
      <c r="D461" t="s">
        <v>1992</v>
      </c>
      <c r="E461" t="s">
        <v>1993</v>
      </c>
      <c r="F461" s="1">
        <v>43608</v>
      </c>
      <c r="G461">
        <v>6412170</v>
      </c>
      <c r="H461" t="s">
        <v>1994</v>
      </c>
      <c r="I461">
        <v>332</v>
      </c>
      <c r="J461">
        <v>10</v>
      </c>
      <c r="K461">
        <v>1</v>
      </c>
      <c r="L461">
        <v>1</v>
      </c>
      <c r="M461">
        <v>1</v>
      </c>
      <c r="O461" t="s">
        <v>28</v>
      </c>
      <c r="P461">
        <v>1</v>
      </c>
      <c r="S461">
        <v>1</v>
      </c>
      <c r="T461" t="s">
        <v>39</v>
      </c>
      <c r="U461" t="s">
        <v>28</v>
      </c>
      <c r="V461" t="s">
        <v>28</v>
      </c>
      <c r="W461" t="s">
        <v>1995</v>
      </c>
    </row>
    <row r="462" spans="1:23" x14ac:dyDescent="0.2">
      <c r="A462" t="s">
        <v>1940</v>
      </c>
      <c r="B462" t="s">
        <v>1941</v>
      </c>
      <c r="C462" t="s">
        <v>1991</v>
      </c>
      <c r="D462" t="s">
        <v>1996</v>
      </c>
      <c r="E462" t="s">
        <v>1993</v>
      </c>
      <c r="F462" s="1">
        <v>43606</v>
      </c>
      <c r="G462">
        <v>6412180</v>
      </c>
      <c r="H462" t="s">
        <v>1997</v>
      </c>
      <c r="I462">
        <v>794</v>
      </c>
      <c r="K462">
        <v>1</v>
      </c>
      <c r="L462">
        <v>1</v>
      </c>
      <c r="O462" t="s">
        <v>28</v>
      </c>
      <c r="P462">
        <v>1</v>
      </c>
      <c r="S462">
        <v>1</v>
      </c>
      <c r="U462" t="s">
        <v>28</v>
      </c>
      <c r="W462" t="s">
        <v>1998</v>
      </c>
    </row>
    <row r="463" spans="1:23" x14ac:dyDescent="0.2">
      <c r="A463" t="s">
        <v>1940</v>
      </c>
      <c r="B463" t="s">
        <v>1941</v>
      </c>
      <c r="C463" t="s">
        <v>1999</v>
      </c>
      <c r="D463" t="s">
        <v>2000</v>
      </c>
      <c r="E463" t="s">
        <v>2001</v>
      </c>
      <c r="F463" s="1">
        <v>44501</v>
      </c>
      <c r="G463">
        <v>6412440</v>
      </c>
      <c r="H463" t="s">
        <v>2002</v>
      </c>
      <c r="I463">
        <v>224</v>
      </c>
      <c r="K463">
        <v>1</v>
      </c>
      <c r="O463" t="s">
        <v>28</v>
      </c>
      <c r="P463">
        <v>1</v>
      </c>
      <c r="U463" t="s">
        <v>28</v>
      </c>
      <c r="W463" t="s">
        <v>2003</v>
      </c>
    </row>
    <row r="464" spans="1:23" x14ac:dyDescent="0.2">
      <c r="A464" t="s">
        <v>1940</v>
      </c>
      <c r="B464" t="s">
        <v>1941</v>
      </c>
      <c r="C464" t="s">
        <v>59</v>
      </c>
      <c r="D464" t="s">
        <v>2004</v>
      </c>
      <c r="E464" t="s">
        <v>2005</v>
      </c>
      <c r="F464" s="1">
        <v>45404</v>
      </c>
      <c r="G464">
        <v>6411160</v>
      </c>
      <c r="H464" t="s">
        <v>2006</v>
      </c>
      <c r="I464">
        <v>155</v>
      </c>
      <c r="J464">
        <v>7</v>
      </c>
      <c r="L464">
        <v>1</v>
      </c>
      <c r="N464">
        <v>1</v>
      </c>
      <c r="O464" t="s">
        <v>28</v>
      </c>
      <c r="R464">
        <v>1</v>
      </c>
      <c r="T464" t="s">
        <v>28</v>
      </c>
      <c r="U464" t="s">
        <v>28</v>
      </c>
      <c r="V464" t="s">
        <v>28</v>
      </c>
      <c r="W464" t="s">
        <v>2007</v>
      </c>
    </row>
    <row r="465" spans="1:23" x14ac:dyDescent="0.2">
      <c r="A465" t="s">
        <v>1940</v>
      </c>
      <c r="B465" t="s">
        <v>1941</v>
      </c>
      <c r="C465" t="s">
        <v>59</v>
      </c>
      <c r="D465" t="s">
        <v>2008</v>
      </c>
      <c r="E465" t="s">
        <v>2009</v>
      </c>
      <c r="F465" s="1">
        <v>45429</v>
      </c>
      <c r="G465">
        <v>6411466</v>
      </c>
      <c r="H465" t="s">
        <v>2010</v>
      </c>
      <c r="I465">
        <v>403</v>
      </c>
      <c r="K465">
        <v>1</v>
      </c>
      <c r="O465" t="s">
        <v>28</v>
      </c>
      <c r="Q465">
        <v>1</v>
      </c>
      <c r="U465" t="s">
        <v>28</v>
      </c>
      <c r="W465" t="s">
        <v>2011</v>
      </c>
    </row>
    <row r="466" spans="1:23" x14ac:dyDescent="0.2">
      <c r="A466" t="s">
        <v>1940</v>
      </c>
      <c r="B466" t="s">
        <v>1941</v>
      </c>
      <c r="C466" t="s">
        <v>59</v>
      </c>
      <c r="D466" t="s">
        <v>2012</v>
      </c>
      <c r="E466" t="s">
        <v>2005</v>
      </c>
      <c r="F466" s="1">
        <v>45409</v>
      </c>
      <c r="G466">
        <v>6411190</v>
      </c>
      <c r="H466" t="s">
        <v>2013</v>
      </c>
      <c r="I466">
        <v>970</v>
      </c>
      <c r="J466">
        <v>8</v>
      </c>
      <c r="K466">
        <v>1</v>
      </c>
      <c r="M466">
        <v>1</v>
      </c>
      <c r="O466" t="s">
        <v>28</v>
      </c>
      <c r="P466">
        <v>1</v>
      </c>
      <c r="T466" t="s">
        <v>39</v>
      </c>
      <c r="U466" t="s">
        <v>28</v>
      </c>
      <c r="V466" t="s">
        <v>28</v>
      </c>
      <c r="W466" t="s">
        <v>2014</v>
      </c>
    </row>
    <row r="467" spans="1:23" x14ac:dyDescent="0.2">
      <c r="A467" t="s">
        <v>1940</v>
      </c>
      <c r="B467" t="s">
        <v>1941</v>
      </c>
      <c r="C467" t="s">
        <v>2015</v>
      </c>
      <c r="D467" t="s">
        <v>2016</v>
      </c>
      <c r="E467" t="s">
        <v>2017</v>
      </c>
      <c r="F467" s="1">
        <v>44903</v>
      </c>
      <c r="G467">
        <v>6410016</v>
      </c>
      <c r="H467" t="s">
        <v>2018</v>
      </c>
      <c r="I467">
        <v>326</v>
      </c>
      <c r="K467">
        <v>1</v>
      </c>
      <c r="O467" t="s">
        <v>28</v>
      </c>
      <c r="Q467">
        <v>1</v>
      </c>
      <c r="U467" t="s">
        <v>28</v>
      </c>
      <c r="W467" t="s">
        <v>2019</v>
      </c>
    </row>
    <row r="468" spans="1:23" x14ac:dyDescent="0.2">
      <c r="A468" t="s">
        <v>1940</v>
      </c>
      <c r="B468" t="s">
        <v>1941</v>
      </c>
      <c r="C468" t="s">
        <v>2020</v>
      </c>
      <c r="D468" t="s">
        <v>2021</v>
      </c>
      <c r="E468" t="s">
        <v>2022</v>
      </c>
      <c r="F468" s="1">
        <v>44710</v>
      </c>
      <c r="G468">
        <v>6410280</v>
      </c>
      <c r="H468" t="s">
        <v>2023</v>
      </c>
      <c r="I468">
        <v>1032</v>
      </c>
      <c r="K468">
        <v>1</v>
      </c>
      <c r="O468" t="s">
        <v>28</v>
      </c>
      <c r="Q468">
        <v>1</v>
      </c>
      <c r="U468" t="s">
        <v>28</v>
      </c>
      <c r="W468" t="s">
        <v>2024</v>
      </c>
    </row>
    <row r="469" spans="1:23" x14ac:dyDescent="0.2">
      <c r="A469" t="s">
        <v>1940</v>
      </c>
      <c r="B469" t="s">
        <v>1941</v>
      </c>
      <c r="C469" t="s">
        <v>2020</v>
      </c>
      <c r="D469" t="s">
        <v>2025</v>
      </c>
      <c r="E469" t="s">
        <v>2022</v>
      </c>
      <c r="F469" s="1">
        <v>44708</v>
      </c>
      <c r="G469">
        <v>6410290</v>
      </c>
      <c r="H469" t="s">
        <v>2026</v>
      </c>
      <c r="I469">
        <v>476</v>
      </c>
      <c r="K469">
        <v>1</v>
      </c>
      <c r="O469" t="s">
        <v>28</v>
      </c>
      <c r="Q469">
        <v>1</v>
      </c>
      <c r="U469" t="s">
        <v>28</v>
      </c>
      <c r="W469" t="s">
        <v>2027</v>
      </c>
    </row>
    <row r="470" spans="1:23" x14ac:dyDescent="0.2">
      <c r="A470" t="s">
        <v>1940</v>
      </c>
      <c r="B470" t="s">
        <v>1941</v>
      </c>
      <c r="C470" t="s">
        <v>2028</v>
      </c>
      <c r="D470" t="s">
        <v>2029</v>
      </c>
      <c r="E470" t="s">
        <v>2030</v>
      </c>
      <c r="F470" s="1">
        <v>44308</v>
      </c>
      <c r="G470">
        <v>6410055</v>
      </c>
      <c r="H470" t="s">
        <v>2031</v>
      </c>
      <c r="I470">
        <v>289</v>
      </c>
      <c r="J470">
        <v>12</v>
      </c>
      <c r="L470">
        <v>1</v>
      </c>
      <c r="M470">
        <v>1</v>
      </c>
      <c r="N470">
        <v>1</v>
      </c>
      <c r="O470" t="s">
        <v>28</v>
      </c>
      <c r="S470">
        <v>1</v>
      </c>
      <c r="T470" t="s">
        <v>28</v>
      </c>
      <c r="U470" t="s">
        <v>28</v>
      </c>
      <c r="V470" t="s">
        <v>28</v>
      </c>
      <c r="W470" t="s">
        <v>2032</v>
      </c>
    </row>
    <row r="471" spans="1:23" x14ac:dyDescent="0.2">
      <c r="A471" t="s">
        <v>1940</v>
      </c>
      <c r="B471" t="s">
        <v>1941</v>
      </c>
      <c r="C471" t="s">
        <v>2028</v>
      </c>
      <c r="D471" t="s">
        <v>2033</v>
      </c>
      <c r="E471" t="s">
        <v>2030</v>
      </c>
      <c r="F471" s="1">
        <v>44307</v>
      </c>
      <c r="G471">
        <v>6410010</v>
      </c>
      <c r="H471" t="s">
        <v>2034</v>
      </c>
      <c r="I471">
        <v>532</v>
      </c>
      <c r="K471">
        <v>1</v>
      </c>
      <c r="O471" t="s">
        <v>28</v>
      </c>
      <c r="P471">
        <v>1</v>
      </c>
      <c r="U471" t="s">
        <v>28</v>
      </c>
      <c r="W471" t="s">
        <v>2035</v>
      </c>
    </row>
    <row r="472" spans="1:23" x14ac:dyDescent="0.2">
      <c r="A472" t="s">
        <v>1940</v>
      </c>
      <c r="B472" t="s">
        <v>1941</v>
      </c>
      <c r="C472" t="s">
        <v>2028</v>
      </c>
      <c r="D472" t="s">
        <v>2036</v>
      </c>
      <c r="E472" t="s">
        <v>2030</v>
      </c>
      <c r="F472" s="1">
        <v>44309</v>
      </c>
      <c r="G472">
        <v>6410030</v>
      </c>
      <c r="H472" t="s">
        <v>2037</v>
      </c>
      <c r="I472">
        <v>680</v>
      </c>
      <c r="K472">
        <v>1</v>
      </c>
      <c r="O472" t="s">
        <v>28</v>
      </c>
      <c r="P472">
        <v>1</v>
      </c>
      <c r="U472" t="s">
        <v>28</v>
      </c>
      <c r="W472" t="s">
        <v>2038</v>
      </c>
    </row>
    <row r="473" spans="1:23" x14ac:dyDescent="0.2">
      <c r="A473" t="s">
        <v>2039</v>
      </c>
      <c r="B473" t="s">
        <v>2040</v>
      </c>
      <c r="C473" t="s">
        <v>2039</v>
      </c>
      <c r="D473" t="s">
        <v>2041</v>
      </c>
      <c r="E473" t="s">
        <v>2042</v>
      </c>
      <c r="F473" s="1">
        <v>73104</v>
      </c>
      <c r="G473">
        <v>6730024</v>
      </c>
      <c r="H473" t="s">
        <v>2043</v>
      </c>
      <c r="I473">
        <v>749</v>
      </c>
      <c r="K473">
        <v>1</v>
      </c>
      <c r="L473">
        <v>1</v>
      </c>
      <c r="O473" t="s">
        <v>28</v>
      </c>
      <c r="P473">
        <v>1</v>
      </c>
      <c r="R473">
        <v>1</v>
      </c>
      <c r="U473" t="s">
        <v>28</v>
      </c>
      <c r="W473" t="s">
        <v>2044</v>
      </c>
    </row>
    <row r="474" spans="1:23" x14ac:dyDescent="0.2">
      <c r="A474" t="s">
        <v>2039</v>
      </c>
      <c r="B474" t="s">
        <v>2040</v>
      </c>
      <c r="C474" t="s">
        <v>2039</v>
      </c>
      <c r="D474" t="s">
        <v>2045</v>
      </c>
      <c r="E474" t="s">
        <v>2042</v>
      </c>
      <c r="F474" s="1">
        <v>73112</v>
      </c>
      <c r="G474">
        <v>6730728</v>
      </c>
      <c r="H474" t="s">
        <v>2046</v>
      </c>
      <c r="I474">
        <v>20</v>
      </c>
      <c r="J474">
        <v>20</v>
      </c>
      <c r="M474">
        <v>1</v>
      </c>
      <c r="T474" t="s">
        <v>39</v>
      </c>
      <c r="V474" t="s">
        <v>28</v>
      </c>
      <c r="W474" t="s">
        <v>2047</v>
      </c>
    </row>
    <row r="475" spans="1:23" x14ac:dyDescent="0.2">
      <c r="A475" t="s">
        <v>2039</v>
      </c>
      <c r="B475" t="s">
        <v>2040</v>
      </c>
      <c r="C475" t="s">
        <v>2048</v>
      </c>
      <c r="D475" t="s">
        <v>2049</v>
      </c>
      <c r="E475" t="s">
        <v>2048</v>
      </c>
      <c r="F475" s="1">
        <v>74104</v>
      </c>
      <c r="G475">
        <v>6731220</v>
      </c>
      <c r="H475" t="s">
        <v>2050</v>
      </c>
      <c r="I475">
        <v>495</v>
      </c>
      <c r="J475">
        <v>13</v>
      </c>
      <c r="K475">
        <v>1</v>
      </c>
      <c r="M475">
        <v>1</v>
      </c>
      <c r="N475">
        <v>1</v>
      </c>
      <c r="O475" t="s">
        <v>28</v>
      </c>
      <c r="Q475">
        <v>1</v>
      </c>
      <c r="T475" t="s">
        <v>39</v>
      </c>
      <c r="U475" t="s">
        <v>28</v>
      </c>
      <c r="V475" t="s">
        <v>28</v>
      </c>
      <c r="W475" t="s">
        <v>2051</v>
      </c>
    </row>
    <row r="476" spans="1:23" x14ac:dyDescent="0.2">
      <c r="A476" t="s">
        <v>2052</v>
      </c>
      <c r="B476" t="s">
        <v>2053</v>
      </c>
      <c r="C476" t="s">
        <v>2054</v>
      </c>
      <c r="D476" t="s">
        <v>2055</v>
      </c>
      <c r="E476" t="s">
        <v>2056</v>
      </c>
      <c r="F476" s="1">
        <v>97330</v>
      </c>
      <c r="G476">
        <v>6920110</v>
      </c>
      <c r="H476" t="s">
        <v>2057</v>
      </c>
      <c r="I476">
        <v>188</v>
      </c>
      <c r="K476">
        <v>1</v>
      </c>
      <c r="O476" t="s">
        <v>39</v>
      </c>
      <c r="Q476">
        <v>1</v>
      </c>
      <c r="U476" t="s">
        <v>28</v>
      </c>
      <c r="W476" t="s">
        <v>2058</v>
      </c>
    </row>
    <row r="477" spans="1:23" x14ac:dyDescent="0.2">
      <c r="A477" t="s">
        <v>2052</v>
      </c>
      <c r="B477" t="s">
        <v>2053</v>
      </c>
      <c r="C477" t="s">
        <v>2059</v>
      </c>
      <c r="D477" t="s">
        <v>2060</v>
      </c>
      <c r="E477" t="s">
        <v>2061</v>
      </c>
      <c r="F477" s="1">
        <v>97701</v>
      </c>
      <c r="G477">
        <v>6920070</v>
      </c>
      <c r="H477" t="s">
        <v>2062</v>
      </c>
      <c r="I477">
        <v>226</v>
      </c>
      <c r="K477">
        <v>1</v>
      </c>
      <c r="O477" t="s">
        <v>39</v>
      </c>
      <c r="Q477">
        <v>1</v>
      </c>
      <c r="U477" t="s">
        <v>28</v>
      </c>
      <c r="W477" t="s">
        <v>2063</v>
      </c>
    </row>
    <row r="478" spans="1:23" x14ac:dyDescent="0.2">
      <c r="A478" t="s">
        <v>2052</v>
      </c>
      <c r="B478" t="s">
        <v>2053</v>
      </c>
      <c r="C478" t="s">
        <v>928</v>
      </c>
      <c r="D478" t="s">
        <v>2064</v>
      </c>
      <c r="E478" t="s">
        <v>2065</v>
      </c>
      <c r="F478" s="1">
        <v>97504</v>
      </c>
      <c r="G478">
        <v>6920280</v>
      </c>
      <c r="H478" t="s">
        <v>2066</v>
      </c>
      <c r="I478">
        <v>378</v>
      </c>
      <c r="K478">
        <v>1</v>
      </c>
      <c r="O478" t="s">
        <v>39</v>
      </c>
      <c r="Q478">
        <v>1</v>
      </c>
      <c r="U478" t="s">
        <v>28</v>
      </c>
      <c r="W478" t="s">
        <v>2067</v>
      </c>
    </row>
    <row r="479" spans="1:23" x14ac:dyDescent="0.2">
      <c r="A479" t="s">
        <v>2052</v>
      </c>
      <c r="B479" t="s">
        <v>2053</v>
      </c>
      <c r="C479" t="s">
        <v>2068</v>
      </c>
      <c r="D479" t="s">
        <v>2069</v>
      </c>
      <c r="E479" t="s">
        <v>1022</v>
      </c>
      <c r="F479" s="1">
        <v>97477</v>
      </c>
      <c r="G479">
        <v>6920051</v>
      </c>
      <c r="H479" t="s">
        <v>2070</v>
      </c>
      <c r="I479">
        <v>392</v>
      </c>
      <c r="K479">
        <v>1</v>
      </c>
      <c r="O479" t="s">
        <v>28</v>
      </c>
      <c r="Q479">
        <v>1</v>
      </c>
      <c r="U479" t="s">
        <v>28</v>
      </c>
      <c r="W479" t="s">
        <v>2071</v>
      </c>
    </row>
    <row r="480" spans="1:23" x14ac:dyDescent="0.2">
      <c r="A480" t="s">
        <v>2052</v>
      </c>
      <c r="B480" t="s">
        <v>2053</v>
      </c>
      <c r="C480" t="s">
        <v>636</v>
      </c>
      <c r="D480" t="s">
        <v>2072</v>
      </c>
      <c r="E480" t="s">
        <v>2073</v>
      </c>
      <c r="F480" s="1">
        <v>97301</v>
      </c>
      <c r="G480">
        <v>6920708</v>
      </c>
      <c r="H480" t="s">
        <v>2074</v>
      </c>
      <c r="I480">
        <v>454</v>
      </c>
      <c r="K480">
        <v>1</v>
      </c>
      <c r="O480" t="s">
        <v>39</v>
      </c>
      <c r="Q480">
        <v>1</v>
      </c>
      <c r="U480" t="s">
        <v>28</v>
      </c>
      <c r="W480" t="s">
        <v>2075</v>
      </c>
    </row>
    <row r="481" spans="1:23" x14ac:dyDescent="0.2">
      <c r="A481" t="s">
        <v>2052</v>
      </c>
      <c r="B481" t="s">
        <v>2053</v>
      </c>
      <c r="C481" t="s">
        <v>2076</v>
      </c>
      <c r="D481" t="s">
        <v>2077</v>
      </c>
      <c r="E481" t="s">
        <v>1197</v>
      </c>
      <c r="F481" s="1">
        <v>97227</v>
      </c>
      <c r="G481">
        <v>6920003</v>
      </c>
      <c r="H481" t="s">
        <v>2078</v>
      </c>
      <c r="I481">
        <v>554</v>
      </c>
      <c r="J481">
        <v>16</v>
      </c>
      <c r="K481">
        <v>1</v>
      </c>
      <c r="L481">
        <v>1</v>
      </c>
      <c r="M481">
        <v>1</v>
      </c>
      <c r="N481">
        <v>1</v>
      </c>
      <c r="O481" t="s">
        <v>28</v>
      </c>
      <c r="P481">
        <v>1</v>
      </c>
      <c r="R481">
        <v>1</v>
      </c>
      <c r="T481" t="s">
        <v>28</v>
      </c>
      <c r="U481" t="s">
        <v>28</v>
      </c>
      <c r="V481" t="s">
        <v>28</v>
      </c>
      <c r="W481" t="s">
        <v>2079</v>
      </c>
    </row>
    <row r="482" spans="1:23" x14ac:dyDescent="0.2">
      <c r="A482" t="s">
        <v>2052</v>
      </c>
      <c r="B482" t="s">
        <v>2053</v>
      </c>
      <c r="C482" t="s">
        <v>2076</v>
      </c>
      <c r="D482" t="s">
        <v>2080</v>
      </c>
      <c r="E482" t="s">
        <v>1197</v>
      </c>
      <c r="F482" s="1">
        <v>97239</v>
      </c>
      <c r="G482">
        <v>6920570</v>
      </c>
      <c r="H482" t="s">
        <v>2081</v>
      </c>
      <c r="I482">
        <v>576</v>
      </c>
      <c r="K482">
        <v>1</v>
      </c>
      <c r="L482">
        <v>1</v>
      </c>
      <c r="O482" t="s">
        <v>28</v>
      </c>
      <c r="P482">
        <v>1</v>
      </c>
      <c r="R482">
        <v>1</v>
      </c>
      <c r="U482" t="s">
        <v>28</v>
      </c>
      <c r="W482" t="s">
        <v>2082</v>
      </c>
    </row>
    <row r="483" spans="1:23" x14ac:dyDescent="0.2">
      <c r="A483" t="s">
        <v>2083</v>
      </c>
      <c r="B483" t="s">
        <v>2084</v>
      </c>
      <c r="C483" t="s">
        <v>2085</v>
      </c>
      <c r="D483" t="s">
        <v>2086</v>
      </c>
      <c r="E483" t="s">
        <v>2087</v>
      </c>
      <c r="F483" s="1">
        <v>15212</v>
      </c>
      <c r="G483">
        <v>6230041</v>
      </c>
      <c r="H483" t="s">
        <v>2088</v>
      </c>
      <c r="I483">
        <v>576</v>
      </c>
      <c r="K483">
        <v>1</v>
      </c>
      <c r="O483" t="s">
        <v>39</v>
      </c>
      <c r="P483">
        <v>1</v>
      </c>
      <c r="U483" t="s">
        <v>28</v>
      </c>
      <c r="W483" t="s">
        <v>2089</v>
      </c>
    </row>
    <row r="484" spans="1:23" x14ac:dyDescent="0.2">
      <c r="A484" t="s">
        <v>2083</v>
      </c>
      <c r="B484" t="s">
        <v>2084</v>
      </c>
      <c r="C484" t="s">
        <v>2085</v>
      </c>
      <c r="D484" t="s">
        <v>2090</v>
      </c>
      <c r="E484" t="s">
        <v>2087</v>
      </c>
      <c r="F484" s="1">
        <v>15219</v>
      </c>
      <c r="G484">
        <v>6232510</v>
      </c>
      <c r="H484" t="s">
        <v>2091</v>
      </c>
      <c r="I484">
        <v>404</v>
      </c>
      <c r="J484">
        <v>9</v>
      </c>
      <c r="K484">
        <v>1</v>
      </c>
      <c r="M484">
        <v>1</v>
      </c>
      <c r="O484" t="s">
        <v>39</v>
      </c>
      <c r="P484">
        <v>1</v>
      </c>
      <c r="T484" t="s">
        <v>28</v>
      </c>
      <c r="U484" t="s">
        <v>28</v>
      </c>
      <c r="W484" t="s">
        <v>2092</v>
      </c>
    </row>
    <row r="485" spans="1:23" x14ac:dyDescent="0.2">
      <c r="A485" t="s">
        <v>2083</v>
      </c>
      <c r="B485" t="s">
        <v>2084</v>
      </c>
      <c r="C485" t="s">
        <v>2085</v>
      </c>
      <c r="D485" t="s">
        <v>2093</v>
      </c>
      <c r="E485" t="s">
        <v>2087</v>
      </c>
      <c r="F485" s="1">
        <v>15213</v>
      </c>
      <c r="G485">
        <v>6230029</v>
      </c>
      <c r="H485" t="s">
        <v>2094</v>
      </c>
      <c r="I485">
        <v>900</v>
      </c>
      <c r="K485">
        <v>1</v>
      </c>
      <c r="O485" t="s">
        <v>39</v>
      </c>
      <c r="P485">
        <v>1</v>
      </c>
      <c r="U485" t="s">
        <v>28</v>
      </c>
      <c r="W485" t="s">
        <v>2095</v>
      </c>
    </row>
    <row r="486" spans="1:23" x14ac:dyDescent="0.2">
      <c r="A486" t="s">
        <v>2083</v>
      </c>
      <c r="B486" t="s">
        <v>2084</v>
      </c>
      <c r="C486" t="s">
        <v>2085</v>
      </c>
      <c r="D486" t="s">
        <v>2096</v>
      </c>
      <c r="E486" t="s">
        <v>2087</v>
      </c>
      <c r="F486" s="1">
        <v>15224</v>
      </c>
      <c r="G486">
        <v>6232430</v>
      </c>
      <c r="H486" t="s">
        <v>2097</v>
      </c>
      <c r="I486">
        <v>296</v>
      </c>
      <c r="L486">
        <v>1</v>
      </c>
      <c r="O486" t="s">
        <v>39</v>
      </c>
      <c r="R486">
        <v>1</v>
      </c>
      <c r="U486" t="s">
        <v>28</v>
      </c>
      <c r="W486" t="s">
        <v>2098</v>
      </c>
    </row>
    <row r="487" spans="1:23" x14ac:dyDescent="0.2">
      <c r="A487" t="s">
        <v>2083</v>
      </c>
      <c r="B487" t="s">
        <v>2084</v>
      </c>
      <c r="C487" t="s">
        <v>2085</v>
      </c>
      <c r="D487" t="s">
        <v>2099</v>
      </c>
      <c r="E487" t="s">
        <v>2100</v>
      </c>
      <c r="F487" s="1">
        <v>15146</v>
      </c>
      <c r="G487">
        <v>6232551</v>
      </c>
      <c r="H487" t="s">
        <v>2101</v>
      </c>
      <c r="I487">
        <v>349</v>
      </c>
      <c r="K487">
        <v>1</v>
      </c>
      <c r="O487" t="s">
        <v>39</v>
      </c>
      <c r="Q487">
        <v>1</v>
      </c>
      <c r="U487" t="s">
        <v>28</v>
      </c>
      <c r="W487" t="s">
        <v>2102</v>
      </c>
    </row>
    <row r="488" spans="1:23" x14ac:dyDescent="0.2">
      <c r="A488" t="s">
        <v>2083</v>
      </c>
      <c r="B488" t="s">
        <v>2084</v>
      </c>
      <c r="C488" t="s">
        <v>2085</v>
      </c>
      <c r="D488" t="s">
        <v>2103</v>
      </c>
      <c r="E488" t="s">
        <v>2087</v>
      </c>
      <c r="F488" s="1">
        <v>15224</v>
      </c>
      <c r="G488">
        <v>6232690</v>
      </c>
      <c r="H488" t="s">
        <v>2104</v>
      </c>
      <c r="I488">
        <v>14</v>
      </c>
      <c r="J488">
        <v>14</v>
      </c>
      <c r="M488">
        <v>1</v>
      </c>
      <c r="N488">
        <v>1</v>
      </c>
      <c r="T488" t="s">
        <v>28</v>
      </c>
      <c r="W488" t="s">
        <v>2105</v>
      </c>
    </row>
    <row r="489" spans="1:23" x14ac:dyDescent="0.2">
      <c r="A489" t="s">
        <v>2083</v>
      </c>
      <c r="B489" t="s">
        <v>2084</v>
      </c>
      <c r="C489" t="s">
        <v>2106</v>
      </c>
      <c r="D489" t="s">
        <v>2107</v>
      </c>
      <c r="E489" t="s">
        <v>2108</v>
      </c>
      <c r="F489" s="1">
        <v>19611</v>
      </c>
      <c r="G489">
        <v>6233443</v>
      </c>
      <c r="H489" t="s">
        <v>2109</v>
      </c>
      <c r="I489">
        <v>714</v>
      </c>
      <c r="K489">
        <v>1</v>
      </c>
      <c r="O489" t="s">
        <v>39</v>
      </c>
      <c r="P489">
        <v>1</v>
      </c>
      <c r="U489" t="s">
        <v>28</v>
      </c>
      <c r="W489" t="s">
        <v>2110</v>
      </c>
    </row>
    <row r="490" spans="1:23" x14ac:dyDescent="0.2">
      <c r="A490" t="s">
        <v>2083</v>
      </c>
      <c r="B490" t="s">
        <v>2084</v>
      </c>
      <c r="C490" t="s">
        <v>2111</v>
      </c>
      <c r="D490" t="s">
        <v>2112</v>
      </c>
      <c r="E490" t="s">
        <v>2113</v>
      </c>
      <c r="F490" s="1">
        <v>16601</v>
      </c>
      <c r="G490">
        <v>6230086</v>
      </c>
      <c r="H490" t="s">
        <v>2114</v>
      </c>
      <c r="I490">
        <v>380</v>
      </c>
      <c r="K490">
        <v>1</v>
      </c>
      <c r="O490" t="s">
        <v>39</v>
      </c>
      <c r="Q490">
        <v>1</v>
      </c>
      <c r="U490" t="s">
        <v>28</v>
      </c>
      <c r="W490" t="s">
        <v>2115</v>
      </c>
    </row>
    <row r="491" spans="1:23" x14ac:dyDescent="0.2">
      <c r="A491" t="s">
        <v>2083</v>
      </c>
      <c r="B491" t="s">
        <v>2084</v>
      </c>
      <c r="C491" t="s">
        <v>2116</v>
      </c>
      <c r="D491" t="s">
        <v>2117</v>
      </c>
      <c r="E491" t="s">
        <v>2118</v>
      </c>
      <c r="F491" s="1">
        <v>18840</v>
      </c>
      <c r="G491">
        <v>6232970</v>
      </c>
      <c r="H491" t="s">
        <v>2119</v>
      </c>
      <c r="I491">
        <v>254</v>
      </c>
      <c r="K491">
        <v>1</v>
      </c>
      <c r="O491" t="s">
        <v>39</v>
      </c>
      <c r="Q491">
        <v>1</v>
      </c>
      <c r="U491" t="s">
        <v>28</v>
      </c>
      <c r="W491" t="s">
        <v>2120</v>
      </c>
    </row>
    <row r="492" spans="1:23" x14ac:dyDescent="0.2">
      <c r="A492" t="s">
        <v>2083</v>
      </c>
      <c r="B492" t="s">
        <v>2084</v>
      </c>
      <c r="C492" t="s">
        <v>2121</v>
      </c>
      <c r="D492" t="s">
        <v>2122</v>
      </c>
      <c r="E492" t="s">
        <v>2123</v>
      </c>
      <c r="F492" s="1">
        <v>19047</v>
      </c>
      <c r="G492">
        <v>6231130</v>
      </c>
      <c r="H492" t="s">
        <v>2124</v>
      </c>
      <c r="I492">
        <v>374</v>
      </c>
      <c r="K492">
        <v>1</v>
      </c>
      <c r="O492" t="s">
        <v>39</v>
      </c>
      <c r="Q492">
        <v>1</v>
      </c>
      <c r="U492" t="s">
        <v>28</v>
      </c>
      <c r="W492" t="s">
        <v>2125</v>
      </c>
    </row>
    <row r="493" spans="1:23" x14ac:dyDescent="0.2">
      <c r="A493" t="s">
        <v>2083</v>
      </c>
      <c r="B493" t="s">
        <v>2084</v>
      </c>
      <c r="C493" t="s">
        <v>2121</v>
      </c>
      <c r="D493" t="s">
        <v>2126</v>
      </c>
      <c r="E493" t="s">
        <v>2127</v>
      </c>
      <c r="F493" s="1">
        <v>18960</v>
      </c>
      <c r="G493">
        <v>6233090</v>
      </c>
      <c r="H493" t="s">
        <v>2128</v>
      </c>
      <c r="I493">
        <v>169</v>
      </c>
      <c r="K493">
        <v>1</v>
      </c>
      <c r="O493" t="s">
        <v>39</v>
      </c>
      <c r="Q493">
        <v>1</v>
      </c>
      <c r="U493" t="s">
        <v>28</v>
      </c>
      <c r="W493" t="s">
        <v>2129</v>
      </c>
    </row>
    <row r="494" spans="1:23" x14ac:dyDescent="0.2">
      <c r="A494" t="s">
        <v>2083</v>
      </c>
      <c r="B494" t="s">
        <v>2084</v>
      </c>
      <c r="C494" t="s">
        <v>2130</v>
      </c>
      <c r="D494" t="s">
        <v>2131</v>
      </c>
      <c r="E494" t="s">
        <v>2132</v>
      </c>
      <c r="F494" s="1">
        <v>15905</v>
      </c>
      <c r="G494">
        <v>6230052</v>
      </c>
      <c r="H494" t="s">
        <v>2133</v>
      </c>
      <c r="I494">
        <v>537</v>
      </c>
      <c r="K494">
        <v>1</v>
      </c>
      <c r="O494" t="s">
        <v>39</v>
      </c>
      <c r="P494">
        <v>1</v>
      </c>
      <c r="U494" t="s">
        <v>28</v>
      </c>
      <c r="W494" t="s">
        <v>2134</v>
      </c>
    </row>
    <row r="495" spans="1:23" x14ac:dyDescent="0.2">
      <c r="A495" t="s">
        <v>2083</v>
      </c>
      <c r="B495" t="s">
        <v>2084</v>
      </c>
      <c r="C495" t="s">
        <v>2135</v>
      </c>
      <c r="D495" t="s">
        <v>2136</v>
      </c>
      <c r="E495" t="s">
        <v>2137</v>
      </c>
      <c r="F495" s="1">
        <v>19301</v>
      </c>
      <c r="G495">
        <v>6233430</v>
      </c>
      <c r="H495" t="s">
        <v>2138</v>
      </c>
      <c r="I495">
        <v>226</v>
      </c>
      <c r="K495">
        <v>1</v>
      </c>
      <c r="O495" t="s">
        <v>39</v>
      </c>
      <c r="Q495">
        <v>1</v>
      </c>
      <c r="U495" t="s">
        <v>28</v>
      </c>
      <c r="W495" t="s">
        <v>2139</v>
      </c>
    </row>
    <row r="496" spans="1:23" x14ac:dyDescent="0.2">
      <c r="A496" t="s">
        <v>2083</v>
      </c>
      <c r="B496" t="s">
        <v>2084</v>
      </c>
      <c r="C496" t="s">
        <v>1195</v>
      </c>
      <c r="D496" t="s">
        <v>2140</v>
      </c>
      <c r="E496" t="s">
        <v>2141</v>
      </c>
      <c r="F496" s="1">
        <v>17011</v>
      </c>
      <c r="G496">
        <v>6230297</v>
      </c>
      <c r="H496" t="s">
        <v>2142</v>
      </c>
      <c r="I496">
        <v>307</v>
      </c>
      <c r="K496">
        <v>1</v>
      </c>
      <c r="O496" t="s">
        <v>39</v>
      </c>
      <c r="Q496">
        <v>1</v>
      </c>
      <c r="U496" t="s">
        <v>28</v>
      </c>
      <c r="W496" t="s">
        <v>2143</v>
      </c>
    </row>
    <row r="497" spans="1:23" x14ac:dyDescent="0.2">
      <c r="A497" t="s">
        <v>2083</v>
      </c>
      <c r="B497" t="s">
        <v>2084</v>
      </c>
      <c r="C497" t="s">
        <v>2144</v>
      </c>
      <c r="D497" t="s">
        <v>2145</v>
      </c>
      <c r="E497" t="s">
        <v>2146</v>
      </c>
      <c r="F497" s="1">
        <v>17033</v>
      </c>
      <c r="G497">
        <v>6230705</v>
      </c>
      <c r="H497" t="s">
        <v>2147</v>
      </c>
      <c r="I497">
        <v>625</v>
      </c>
      <c r="K497">
        <v>1</v>
      </c>
      <c r="L497">
        <v>1</v>
      </c>
      <c r="O497" t="s">
        <v>39</v>
      </c>
      <c r="P497">
        <v>1</v>
      </c>
      <c r="R497">
        <v>1</v>
      </c>
      <c r="U497" t="s">
        <v>28</v>
      </c>
      <c r="W497" t="s">
        <v>2148</v>
      </c>
    </row>
    <row r="498" spans="1:23" x14ac:dyDescent="0.2">
      <c r="A498" t="s">
        <v>2083</v>
      </c>
      <c r="B498" t="s">
        <v>2084</v>
      </c>
      <c r="C498" t="s">
        <v>537</v>
      </c>
      <c r="D498" t="s">
        <v>1881</v>
      </c>
      <c r="E498" t="s">
        <v>2135</v>
      </c>
      <c r="F498" s="1">
        <v>19013</v>
      </c>
      <c r="G498">
        <v>6230400</v>
      </c>
      <c r="H498" t="s">
        <v>2149</v>
      </c>
      <c r="I498">
        <v>300</v>
      </c>
      <c r="J498">
        <v>14</v>
      </c>
      <c r="K498">
        <v>1</v>
      </c>
      <c r="M498">
        <v>1</v>
      </c>
      <c r="O498" t="s">
        <v>39</v>
      </c>
      <c r="Q498">
        <v>1</v>
      </c>
      <c r="T498" t="s">
        <v>28</v>
      </c>
      <c r="U498" t="s">
        <v>28</v>
      </c>
      <c r="W498" t="s">
        <v>2150</v>
      </c>
    </row>
    <row r="499" spans="1:23" x14ac:dyDescent="0.2">
      <c r="A499" t="s">
        <v>2083</v>
      </c>
      <c r="B499" t="s">
        <v>2084</v>
      </c>
      <c r="C499" t="s">
        <v>1759</v>
      </c>
      <c r="D499" t="s">
        <v>2151</v>
      </c>
      <c r="E499" t="s">
        <v>2152</v>
      </c>
      <c r="F499" s="1">
        <v>16550</v>
      </c>
      <c r="G499">
        <v>6230760</v>
      </c>
      <c r="H499" t="s">
        <v>2153</v>
      </c>
      <c r="I499">
        <v>412</v>
      </c>
      <c r="K499">
        <v>1</v>
      </c>
      <c r="O499" t="s">
        <v>39</v>
      </c>
      <c r="Q499">
        <v>1</v>
      </c>
      <c r="U499" t="s">
        <v>28</v>
      </c>
      <c r="W499" t="s">
        <v>2154</v>
      </c>
    </row>
    <row r="500" spans="1:23" x14ac:dyDescent="0.2">
      <c r="A500" t="s">
        <v>2083</v>
      </c>
      <c r="B500" t="s">
        <v>2084</v>
      </c>
      <c r="C500" t="s">
        <v>2155</v>
      </c>
      <c r="D500" t="s">
        <v>2156</v>
      </c>
      <c r="E500" t="s">
        <v>2157</v>
      </c>
      <c r="F500" s="1">
        <v>18510</v>
      </c>
      <c r="G500">
        <v>6232980</v>
      </c>
      <c r="H500" t="s">
        <v>2158</v>
      </c>
      <c r="I500">
        <v>297</v>
      </c>
      <c r="K500">
        <v>1</v>
      </c>
      <c r="O500" t="s">
        <v>39</v>
      </c>
      <c r="Q500">
        <v>1</v>
      </c>
      <c r="U500" t="s">
        <v>28</v>
      </c>
      <c r="W500" t="s">
        <v>2159</v>
      </c>
    </row>
    <row r="501" spans="1:23" x14ac:dyDescent="0.2">
      <c r="A501" t="s">
        <v>2083</v>
      </c>
      <c r="B501" t="s">
        <v>2084</v>
      </c>
      <c r="C501" t="s">
        <v>181</v>
      </c>
      <c r="D501" t="s">
        <v>2160</v>
      </c>
      <c r="E501" t="s">
        <v>2161</v>
      </c>
      <c r="F501" s="1">
        <v>17602</v>
      </c>
      <c r="G501">
        <v>6231120</v>
      </c>
      <c r="H501" t="s">
        <v>2162</v>
      </c>
      <c r="I501">
        <v>525</v>
      </c>
      <c r="K501">
        <v>1</v>
      </c>
      <c r="O501" t="s">
        <v>39</v>
      </c>
      <c r="P501">
        <v>1</v>
      </c>
      <c r="U501" t="s">
        <v>28</v>
      </c>
      <c r="W501" t="s">
        <v>2163</v>
      </c>
    </row>
    <row r="502" spans="1:23" x14ac:dyDescent="0.2">
      <c r="A502" t="s">
        <v>2083</v>
      </c>
      <c r="B502" t="s">
        <v>2084</v>
      </c>
      <c r="C502" t="s">
        <v>2164</v>
      </c>
      <c r="D502" t="s">
        <v>2165</v>
      </c>
      <c r="E502" t="s">
        <v>2166</v>
      </c>
      <c r="F502" s="1">
        <v>18103</v>
      </c>
      <c r="G502">
        <v>6230013</v>
      </c>
      <c r="H502" t="s">
        <v>2167</v>
      </c>
      <c r="I502">
        <v>779</v>
      </c>
      <c r="J502">
        <v>18</v>
      </c>
      <c r="K502">
        <v>1</v>
      </c>
      <c r="L502">
        <v>1</v>
      </c>
      <c r="M502">
        <v>1</v>
      </c>
      <c r="N502">
        <v>1</v>
      </c>
      <c r="O502" t="s">
        <v>39</v>
      </c>
      <c r="P502">
        <v>1</v>
      </c>
      <c r="S502">
        <v>1</v>
      </c>
      <c r="T502" t="s">
        <v>28</v>
      </c>
      <c r="U502" t="s">
        <v>28</v>
      </c>
      <c r="W502" t="s">
        <v>2168</v>
      </c>
    </row>
    <row r="503" spans="1:23" x14ac:dyDescent="0.2">
      <c r="A503" t="s">
        <v>2083</v>
      </c>
      <c r="B503" t="s">
        <v>2084</v>
      </c>
      <c r="C503" t="s">
        <v>2169</v>
      </c>
      <c r="D503" t="s">
        <v>2170</v>
      </c>
      <c r="E503" t="s">
        <v>2171</v>
      </c>
      <c r="F503" s="1">
        <v>18711</v>
      </c>
      <c r="G503">
        <v>6232725</v>
      </c>
      <c r="H503" t="s">
        <v>2172</v>
      </c>
      <c r="I503">
        <v>291</v>
      </c>
      <c r="K503">
        <v>1</v>
      </c>
      <c r="O503" t="s">
        <v>39</v>
      </c>
      <c r="Q503">
        <v>1</v>
      </c>
      <c r="U503" t="s">
        <v>28</v>
      </c>
      <c r="W503" t="s">
        <v>2173</v>
      </c>
    </row>
    <row r="504" spans="1:23" x14ac:dyDescent="0.2">
      <c r="A504" t="s">
        <v>2083</v>
      </c>
      <c r="B504" t="s">
        <v>2084</v>
      </c>
      <c r="C504" t="s">
        <v>59</v>
      </c>
      <c r="D504" t="s">
        <v>2174</v>
      </c>
      <c r="E504" t="s">
        <v>2175</v>
      </c>
      <c r="F504" s="1">
        <v>19001</v>
      </c>
      <c r="G504">
        <v>6230010</v>
      </c>
      <c r="H504" t="s">
        <v>2176</v>
      </c>
      <c r="I504">
        <v>665</v>
      </c>
      <c r="K504">
        <v>1</v>
      </c>
      <c r="O504" t="s">
        <v>39</v>
      </c>
      <c r="Q504">
        <v>1</v>
      </c>
      <c r="U504" t="s">
        <v>28</v>
      </c>
      <c r="W504" t="s">
        <v>2177</v>
      </c>
    </row>
    <row r="505" spans="1:23" x14ac:dyDescent="0.2">
      <c r="A505" t="s">
        <v>2083</v>
      </c>
      <c r="B505" t="s">
        <v>2084</v>
      </c>
      <c r="C505" t="s">
        <v>59</v>
      </c>
      <c r="D505" t="s">
        <v>2178</v>
      </c>
      <c r="E505" t="s">
        <v>2179</v>
      </c>
      <c r="F505" s="1">
        <v>19096</v>
      </c>
      <c r="G505">
        <v>6231970</v>
      </c>
      <c r="H505" t="s">
        <v>2180</v>
      </c>
      <c r="I505">
        <v>331</v>
      </c>
      <c r="K505">
        <v>1</v>
      </c>
      <c r="O505" t="s">
        <v>39</v>
      </c>
      <c r="Q505">
        <v>1</v>
      </c>
      <c r="U505" t="s">
        <v>28</v>
      </c>
      <c r="W505" t="s">
        <v>2181</v>
      </c>
    </row>
    <row r="506" spans="1:23" x14ac:dyDescent="0.2">
      <c r="A506" t="s">
        <v>2083</v>
      </c>
      <c r="B506" t="s">
        <v>2084</v>
      </c>
      <c r="C506" t="s">
        <v>2182</v>
      </c>
      <c r="D506" t="s">
        <v>2183</v>
      </c>
      <c r="E506" t="s">
        <v>2184</v>
      </c>
      <c r="F506" s="1">
        <v>17822</v>
      </c>
      <c r="G506">
        <v>6230550</v>
      </c>
      <c r="H506" t="s">
        <v>2185</v>
      </c>
      <c r="I506">
        <v>370</v>
      </c>
      <c r="K506">
        <v>1</v>
      </c>
      <c r="L506">
        <v>1</v>
      </c>
      <c r="O506" t="s">
        <v>39</v>
      </c>
      <c r="P506">
        <v>1</v>
      </c>
      <c r="S506">
        <v>1</v>
      </c>
      <c r="U506" t="s">
        <v>28</v>
      </c>
      <c r="W506" t="s">
        <v>2186</v>
      </c>
    </row>
    <row r="507" spans="1:23" x14ac:dyDescent="0.2">
      <c r="A507" t="s">
        <v>2083</v>
      </c>
      <c r="B507" t="s">
        <v>2084</v>
      </c>
      <c r="C507" t="s">
        <v>2187</v>
      </c>
      <c r="D507" t="s">
        <v>2188</v>
      </c>
      <c r="E507" t="s">
        <v>2189</v>
      </c>
      <c r="F507" s="1">
        <v>18015</v>
      </c>
      <c r="G507">
        <v>6230049</v>
      </c>
      <c r="H507" t="s">
        <v>2190</v>
      </c>
      <c r="I507">
        <v>400</v>
      </c>
      <c r="K507">
        <v>1</v>
      </c>
      <c r="O507" t="s">
        <v>39</v>
      </c>
      <c r="P507">
        <v>1</v>
      </c>
      <c r="U507" t="s">
        <v>28</v>
      </c>
      <c r="W507" t="s">
        <v>2191</v>
      </c>
    </row>
    <row r="508" spans="1:23" x14ac:dyDescent="0.2">
      <c r="A508" t="s">
        <v>2083</v>
      </c>
      <c r="B508" t="s">
        <v>2084</v>
      </c>
      <c r="C508" t="s">
        <v>2187</v>
      </c>
      <c r="D508" t="s">
        <v>2192</v>
      </c>
      <c r="E508" t="s">
        <v>2189</v>
      </c>
      <c r="F508" s="1">
        <v>18017</v>
      </c>
      <c r="G508">
        <v>6230035</v>
      </c>
      <c r="H508" t="s">
        <v>2193</v>
      </c>
      <c r="I508">
        <v>195</v>
      </c>
      <c r="K508">
        <v>1</v>
      </c>
      <c r="O508" t="s">
        <v>39</v>
      </c>
      <c r="Q508">
        <v>1</v>
      </c>
      <c r="U508" t="s">
        <v>28</v>
      </c>
      <c r="W508" t="s">
        <v>2168</v>
      </c>
    </row>
    <row r="509" spans="1:23" x14ac:dyDescent="0.2">
      <c r="A509" t="s">
        <v>2083</v>
      </c>
      <c r="B509" t="s">
        <v>2084</v>
      </c>
      <c r="C509" t="s">
        <v>2187</v>
      </c>
      <c r="D509" t="s">
        <v>2194</v>
      </c>
      <c r="E509" t="s">
        <v>2195</v>
      </c>
      <c r="F509" s="1">
        <v>18045</v>
      </c>
      <c r="G509">
        <v>6230456</v>
      </c>
      <c r="H509" t="s">
        <v>2196</v>
      </c>
      <c r="I509">
        <v>108</v>
      </c>
      <c r="K509">
        <v>1</v>
      </c>
      <c r="O509" t="s">
        <v>39</v>
      </c>
      <c r="Q509">
        <v>1</v>
      </c>
      <c r="U509" t="s">
        <v>28</v>
      </c>
      <c r="W509" t="s">
        <v>2197</v>
      </c>
    </row>
    <row r="510" spans="1:23" x14ac:dyDescent="0.2">
      <c r="A510" t="s">
        <v>2083</v>
      </c>
      <c r="B510" t="s">
        <v>2084</v>
      </c>
      <c r="C510" t="s">
        <v>2198</v>
      </c>
      <c r="D510" t="s">
        <v>2199</v>
      </c>
      <c r="E510" t="s">
        <v>2200</v>
      </c>
      <c r="F510" s="1">
        <v>19141</v>
      </c>
      <c r="G510">
        <v>6231634</v>
      </c>
      <c r="H510" t="s">
        <v>2201</v>
      </c>
      <c r="I510">
        <v>548</v>
      </c>
      <c r="K510">
        <v>1</v>
      </c>
      <c r="O510" t="s">
        <v>39</v>
      </c>
      <c r="P510">
        <v>1</v>
      </c>
      <c r="U510" t="s">
        <v>28</v>
      </c>
      <c r="W510" t="s">
        <v>2202</v>
      </c>
    </row>
    <row r="511" spans="1:23" x14ac:dyDescent="0.2">
      <c r="A511" t="s">
        <v>2083</v>
      </c>
      <c r="B511" t="s">
        <v>2084</v>
      </c>
      <c r="C511" t="s">
        <v>2198</v>
      </c>
      <c r="D511" t="s">
        <v>2203</v>
      </c>
      <c r="E511" t="s">
        <v>2200</v>
      </c>
      <c r="F511" s="1">
        <v>19140</v>
      </c>
      <c r="G511">
        <v>6232300</v>
      </c>
      <c r="H511" t="s">
        <v>2204</v>
      </c>
      <c r="I511">
        <v>714</v>
      </c>
      <c r="J511">
        <v>10</v>
      </c>
      <c r="K511">
        <v>1</v>
      </c>
      <c r="M511">
        <v>1</v>
      </c>
      <c r="O511" t="s">
        <v>39</v>
      </c>
      <c r="P511">
        <v>1</v>
      </c>
      <c r="T511" t="s">
        <v>28</v>
      </c>
      <c r="U511" t="s">
        <v>28</v>
      </c>
      <c r="W511" t="s">
        <v>2205</v>
      </c>
    </row>
    <row r="512" spans="1:23" x14ac:dyDescent="0.2">
      <c r="A512" t="s">
        <v>2083</v>
      </c>
      <c r="B512" t="s">
        <v>2084</v>
      </c>
      <c r="C512" t="s">
        <v>2198</v>
      </c>
      <c r="D512" t="s">
        <v>2206</v>
      </c>
      <c r="E512" t="s">
        <v>2200</v>
      </c>
      <c r="F512" s="1">
        <v>19107</v>
      </c>
      <c r="G512">
        <v>6230043</v>
      </c>
      <c r="H512" t="s">
        <v>2207</v>
      </c>
      <c r="I512">
        <v>926</v>
      </c>
      <c r="K512">
        <v>1</v>
      </c>
      <c r="M512">
        <v>1</v>
      </c>
      <c r="O512" t="s">
        <v>39</v>
      </c>
      <c r="P512">
        <v>1</v>
      </c>
      <c r="T512" t="s">
        <v>39</v>
      </c>
      <c r="U512" t="s">
        <v>28</v>
      </c>
      <c r="W512" t="s">
        <v>2208</v>
      </c>
    </row>
    <row r="513" spans="1:23" x14ac:dyDescent="0.2">
      <c r="A513" t="s">
        <v>2083</v>
      </c>
      <c r="B513" t="s">
        <v>2084</v>
      </c>
      <c r="C513" t="s">
        <v>2198</v>
      </c>
      <c r="D513" t="s">
        <v>2209</v>
      </c>
      <c r="E513" t="s">
        <v>2200</v>
      </c>
      <c r="F513" s="1">
        <v>19104</v>
      </c>
      <c r="G513">
        <v>6232170</v>
      </c>
      <c r="H513" t="s">
        <v>2210</v>
      </c>
      <c r="I513">
        <v>344</v>
      </c>
      <c r="K513">
        <v>1</v>
      </c>
      <c r="O513" t="s">
        <v>39</v>
      </c>
      <c r="P513">
        <v>1</v>
      </c>
      <c r="U513" t="s">
        <v>28</v>
      </c>
      <c r="W513" t="s">
        <v>2211</v>
      </c>
    </row>
    <row r="514" spans="1:23" x14ac:dyDescent="0.2">
      <c r="A514" t="s">
        <v>2083</v>
      </c>
      <c r="B514" t="s">
        <v>2084</v>
      </c>
      <c r="C514" t="s">
        <v>2198</v>
      </c>
      <c r="D514" t="s">
        <v>2212</v>
      </c>
      <c r="E514" t="s">
        <v>2200</v>
      </c>
      <c r="F514" s="1">
        <v>19134</v>
      </c>
      <c r="G514">
        <v>6232210</v>
      </c>
      <c r="H514" t="s">
        <v>2213</v>
      </c>
      <c r="I514">
        <v>189</v>
      </c>
      <c r="J514">
        <v>18</v>
      </c>
      <c r="L514">
        <v>1</v>
      </c>
      <c r="N514">
        <v>1</v>
      </c>
      <c r="O514" t="s">
        <v>39</v>
      </c>
      <c r="R514">
        <v>1</v>
      </c>
      <c r="T514" t="s">
        <v>28</v>
      </c>
      <c r="U514" t="s">
        <v>28</v>
      </c>
      <c r="W514" t="s">
        <v>2214</v>
      </c>
    </row>
    <row r="515" spans="1:23" x14ac:dyDescent="0.2">
      <c r="A515" t="s">
        <v>2083</v>
      </c>
      <c r="B515" t="s">
        <v>2084</v>
      </c>
      <c r="C515" t="s">
        <v>2198</v>
      </c>
      <c r="D515" t="s">
        <v>2215</v>
      </c>
      <c r="E515" t="s">
        <v>2200</v>
      </c>
      <c r="F515" s="1">
        <v>19104</v>
      </c>
      <c r="G515">
        <v>6231730</v>
      </c>
      <c r="H515" t="s">
        <v>2216</v>
      </c>
      <c r="I515">
        <v>594</v>
      </c>
      <c r="L515">
        <v>1</v>
      </c>
      <c r="O515" t="s">
        <v>39</v>
      </c>
      <c r="R515">
        <v>1</v>
      </c>
      <c r="U515" t="s">
        <v>28</v>
      </c>
      <c r="W515" t="s">
        <v>2217</v>
      </c>
    </row>
    <row r="516" spans="1:23" x14ac:dyDescent="0.2">
      <c r="A516" t="s">
        <v>2083</v>
      </c>
      <c r="B516" t="s">
        <v>2084</v>
      </c>
      <c r="C516" t="s">
        <v>2198</v>
      </c>
      <c r="D516" t="s">
        <v>2218</v>
      </c>
      <c r="E516" t="s">
        <v>2200</v>
      </c>
      <c r="F516" s="1">
        <v>19114</v>
      </c>
      <c r="G516">
        <v>6230054</v>
      </c>
      <c r="H516" t="s">
        <v>2219</v>
      </c>
      <c r="I516">
        <v>258</v>
      </c>
      <c r="K516">
        <v>1</v>
      </c>
      <c r="O516" t="s">
        <v>39</v>
      </c>
      <c r="Q516">
        <v>1</v>
      </c>
      <c r="U516" t="s">
        <v>28</v>
      </c>
      <c r="W516" t="s">
        <v>2220</v>
      </c>
    </row>
    <row r="517" spans="1:23" x14ac:dyDescent="0.2">
      <c r="A517" t="s">
        <v>2083</v>
      </c>
      <c r="B517" t="s">
        <v>2084</v>
      </c>
      <c r="C517" t="s">
        <v>2221</v>
      </c>
      <c r="D517" t="s">
        <v>2222</v>
      </c>
      <c r="E517" t="s">
        <v>2223</v>
      </c>
      <c r="F517" s="1">
        <v>17701</v>
      </c>
      <c r="G517">
        <v>6233500</v>
      </c>
      <c r="H517" t="s">
        <v>2224</v>
      </c>
      <c r="I517">
        <v>224</v>
      </c>
      <c r="K517">
        <v>1</v>
      </c>
      <c r="O517" t="s">
        <v>39</v>
      </c>
      <c r="Q517">
        <v>1</v>
      </c>
      <c r="U517" t="s">
        <v>28</v>
      </c>
      <c r="W517" t="s">
        <v>2225</v>
      </c>
    </row>
    <row r="518" spans="1:23" x14ac:dyDescent="0.2">
      <c r="A518" t="s">
        <v>2083</v>
      </c>
      <c r="B518" t="s">
        <v>2084</v>
      </c>
      <c r="C518" t="s">
        <v>2226</v>
      </c>
      <c r="D518" t="s">
        <v>2227</v>
      </c>
      <c r="E518" t="s">
        <v>2226</v>
      </c>
      <c r="F518" s="1">
        <v>17403</v>
      </c>
      <c r="G518">
        <v>6233550</v>
      </c>
      <c r="H518" t="s">
        <v>2228</v>
      </c>
      <c r="I518">
        <v>596</v>
      </c>
      <c r="K518">
        <v>1</v>
      </c>
      <c r="O518" t="s">
        <v>39</v>
      </c>
      <c r="P518">
        <v>1</v>
      </c>
      <c r="U518" t="s">
        <v>28</v>
      </c>
      <c r="W518" t="s">
        <v>2229</v>
      </c>
    </row>
    <row r="519" spans="1:23" x14ac:dyDescent="0.2">
      <c r="A519" t="s">
        <v>2230</v>
      </c>
      <c r="B519" t="s">
        <v>2231</v>
      </c>
      <c r="C519" t="s">
        <v>2232</v>
      </c>
      <c r="D519" t="s">
        <v>2233</v>
      </c>
      <c r="E519" t="s">
        <v>2232</v>
      </c>
      <c r="F519" s="2" t="s">
        <v>2234</v>
      </c>
      <c r="G519">
        <v>6150150</v>
      </c>
      <c r="H519" t="s">
        <v>2235</v>
      </c>
      <c r="I519">
        <v>719</v>
      </c>
      <c r="K519">
        <v>1</v>
      </c>
      <c r="L519">
        <v>1</v>
      </c>
      <c r="M519">
        <v>1</v>
      </c>
      <c r="N519">
        <v>1</v>
      </c>
      <c r="O519" t="s">
        <v>28</v>
      </c>
      <c r="P519">
        <v>1</v>
      </c>
      <c r="R519">
        <v>1</v>
      </c>
      <c r="T519" t="s">
        <v>28</v>
      </c>
      <c r="U519" t="s">
        <v>28</v>
      </c>
      <c r="W519" t="s">
        <v>2236</v>
      </c>
    </row>
    <row r="520" spans="1:23" x14ac:dyDescent="0.2">
      <c r="A520" t="s">
        <v>2237</v>
      </c>
      <c r="B520" t="s">
        <v>2238</v>
      </c>
      <c r="C520" t="s">
        <v>2239</v>
      </c>
      <c r="D520" t="s">
        <v>2240</v>
      </c>
      <c r="E520" t="s">
        <v>2239</v>
      </c>
      <c r="F520" s="1">
        <v>29406</v>
      </c>
      <c r="G520">
        <v>6370232</v>
      </c>
      <c r="H520" t="s">
        <v>2241</v>
      </c>
      <c r="I520">
        <v>407</v>
      </c>
      <c r="K520">
        <v>1</v>
      </c>
      <c r="O520" t="s">
        <v>28</v>
      </c>
      <c r="Q520">
        <v>1</v>
      </c>
      <c r="U520" t="s">
        <v>28</v>
      </c>
      <c r="W520" t="s">
        <v>2242</v>
      </c>
    </row>
    <row r="521" spans="1:23" x14ac:dyDescent="0.2">
      <c r="A521" t="s">
        <v>2237</v>
      </c>
      <c r="B521" t="s">
        <v>2238</v>
      </c>
      <c r="C521" t="s">
        <v>2239</v>
      </c>
      <c r="D521" t="s">
        <v>2243</v>
      </c>
      <c r="E521" t="s">
        <v>2239</v>
      </c>
      <c r="F521" s="1">
        <v>29425</v>
      </c>
      <c r="G521">
        <v>6370085</v>
      </c>
      <c r="H521" t="s">
        <v>2244</v>
      </c>
      <c r="I521">
        <v>865</v>
      </c>
      <c r="J521">
        <v>25</v>
      </c>
      <c r="K521">
        <v>1</v>
      </c>
      <c r="M521">
        <v>1</v>
      </c>
      <c r="N521">
        <v>1</v>
      </c>
      <c r="O521" t="s">
        <v>28</v>
      </c>
      <c r="P521">
        <v>1</v>
      </c>
      <c r="T521" t="s">
        <v>39</v>
      </c>
      <c r="U521" t="s">
        <v>28</v>
      </c>
      <c r="V521" t="s">
        <v>39</v>
      </c>
      <c r="W521" t="s">
        <v>2245</v>
      </c>
    </row>
    <row r="522" spans="1:23" x14ac:dyDescent="0.2">
      <c r="A522" t="s">
        <v>2237</v>
      </c>
      <c r="B522" t="s">
        <v>2238</v>
      </c>
      <c r="C522" t="s">
        <v>2239</v>
      </c>
      <c r="D522" t="s">
        <v>2246</v>
      </c>
      <c r="E522" t="s">
        <v>2239</v>
      </c>
      <c r="F522" s="1">
        <v>29425</v>
      </c>
      <c r="G522">
        <v>6370435</v>
      </c>
      <c r="H522" t="s">
        <v>2247</v>
      </c>
      <c r="I522">
        <v>250</v>
      </c>
      <c r="L522">
        <v>1</v>
      </c>
      <c r="O522" t="s">
        <v>28</v>
      </c>
      <c r="R522">
        <v>1</v>
      </c>
      <c r="U522" t="s">
        <v>28</v>
      </c>
      <c r="W522" t="s">
        <v>2248</v>
      </c>
    </row>
    <row r="523" spans="1:23" x14ac:dyDescent="0.2">
      <c r="A523" t="s">
        <v>2237</v>
      </c>
      <c r="B523" t="s">
        <v>2238</v>
      </c>
      <c r="C523" t="s">
        <v>2249</v>
      </c>
      <c r="D523" t="s">
        <v>2250</v>
      </c>
      <c r="E523" t="s">
        <v>2249</v>
      </c>
      <c r="F523" s="1">
        <v>29506</v>
      </c>
      <c r="G523">
        <v>6370009</v>
      </c>
      <c r="H523" t="s">
        <v>2251</v>
      </c>
      <c r="I523">
        <v>517</v>
      </c>
      <c r="K523">
        <v>1</v>
      </c>
      <c r="O523" t="s">
        <v>39</v>
      </c>
      <c r="Q523">
        <v>1</v>
      </c>
      <c r="U523" t="s">
        <v>28</v>
      </c>
      <c r="W523" t="s">
        <v>2252</v>
      </c>
    </row>
    <row r="524" spans="1:23" x14ac:dyDescent="0.2">
      <c r="A524" t="s">
        <v>2237</v>
      </c>
      <c r="B524" t="s">
        <v>2238</v>
      </c>
      <c r="C524" t="s">
        <v>1905</v>
      </c>
      <c r="D524" t="s">
        <v>2253</v>
      </c>
      <c r="E524" t="s">
        <v>1905</v>
      </c>
      <c r="F524" s="1">
        <v>29605</v>
      </c>
      <c r="G524">
        <v>6370323</v>
      </c>
      <c r="H524" t="s">
        <v>2254</v>
      </c>
      <c r="I524">
        <v>746</v>
      </c>
      <c r="K524">
        <v>1</v>
      </c>
      <c r="L524">
        <v>1</v>
      </c>
      <c r="O524" t="s">
        <v>28</v>
      </c>
      <c r="P524">
        <v>1</v>
      </c>
      <c r="S524">
        <v>1</v>
      </c>
      <c r="U524" t="s">
        <v>28</v>
      </c>
      <c r="W524" t="s">
        <v>2255</v>
      </c>
    </row>
    <row r="525" spans="1:23" x14ac:dyDescent="0.2">
      <c r="A525" t="s">
        <v>2237</v>
      </c>
      <c r="B525" t="s">
        <v>2238</v>
      </c>
      <c r="C525" t="s">
        <v>2256</v>
      </c>
      <c r="D525" t="s">
        <v>2257</v>
      </c>
      <c r="E525" t="s">
        <v>2258</v>
      </c>
      <c r="F525" s="1">
        <v>29572</v>
      </c>
      <c r="G525">
        <v>6370477</v>
      </c>
      <c r="H525" t="s">
        <v>2259</v>
      </c>
      <c r="I525">
        <v>371</v>
      </c>
      <c r="K525">
        <v>1</v>
      </c>
      <c r="L525">
        <v>1</v>
      </c>
      <c r="O525" t="s">
        <v>28</v>
      </c>
      <c r="P525">
        <v>1</v>
      </c>
      <c r="S525">
        <v>1</v>
      </c>
      <c r="U525" t="s">
        <v>28</v>
      </c>
      <c r="W525" t="s">
        <v>2260</v>
      </c>
    </row>
    <row r="526" spans="1:23" x14ac:dyDescent="0.2">
      <c r="A526" t="s">
        <v>2237</v>
      </c>
      <c r="B526" t="s">
        <v>2238</v>
      </c>
      <c r="C526" t="s">
        <v>2015</v>
      </c>
      <c r="D526" t="s">
        <v>2261</v>
      </c>
      <c r="E526" t="s">
        <v>1503</v>
      </c>
      <c r="F526" s="1">
        <v>29203</v>
      </c>
      <c r="G526">
        <v>6370140</v>
      </c>
      <c r="H526" t="s">
        <v>2262</v>
      </c>
      <c r="I526">
        <v>641</v>
      </c>
      <c r="K526">
        <v>1</v>
      </c>
      <c r="L526">
        <v>1</v>
      </c>
      <c r="O526" t="s">
        <v>28</v>
      </c>
      <c r="P526">
        <v>1</v>
      </c>
      <c r="S526">
        <v>1</v>
      </c>
      <c r="U526" t="s">
        <v>28</v>
      </c>
      <c r="W526" t="s">
        <v>2263</v>
      </c>
    </row>
    <row r="527" spans="1:23" x14ac:dyDescent="0.2">
      <c r="A527" t="s">
        <v>2237</v>
      </c>
      <c r="B527" t="s">
        <v>2238</v>
      </c>
      <c r="C527" t="s">
        <v>2264</v>
      </c>
      <c r="D527" t="s">
        <v>2265</v>
      </c>
      <c r="E527" t="s">
        <v>2264</v>
      </c>
      <c r="F527" s="1">
        <v>29303</v>
      </c>
      <c r="G527">
        <v>6370610</v>
      </c>
      <c r="H527" t="s">
        <v>2266</v>
      </c>
      <c r="I527">
        <v>540</v>
      </c>
      <c r="K527">
        <v>1</v>
      </c>
      <c r="O527" t="s">
        <v>28</v>
      </c>
      <c r="P527">
        <v>1</v>
      </c>
      <c r="U527" t="s">
        <v>28</v>
      </c>
      <c r="W527" t="s">
        <v>2267</v>
      </c>
    </row>
    <row r="528" spans="1:23" x14ac:dyDescent="0.2">
      <c r="A528" t="s">
        <v>2268</v>
      </c>
      <c r="B528" t="s">
        <v>2269</v>
      </c>
      <c r="C528" t="s">
        <v>2270</v>
      </c>
      <c r="D528" t="s">
        <v>2271</v>
      </c>
      <c r="E528" t="s">
        <v>2272</v>
      </c>
      <c r="F528" s="1">
        <v>57701</v>
      </c>
      <c r="G528">
        <v>6650002</v>
      </c>
      <c r="H528" t="s">
        <v>2273</v>
      </c>
      <c r="I528">
        <v>417</v>
      </c>
      <c r="K528">
        <v>1</v>
      </c>
      <c r="O528" t="s">
        <v>28</v>
      </c>
      <c r="Q528">
        <v>1</v>
      </c>
      <c r="T528" t="s">
        <v>39</v>
      </c>
      <c r="U528" t="s">
        <v>28</v>
      </c>
      <c r="W528" t="s">
        <v>2274</v>
      </c>
    </row>
    <row r="529" spans="1:23" x14ac:dyDescent="0.2">
      <c r="A529" t="s">
        <v>2268</v>
      </c>
      <c r="B529" t="s">
        <v>2269</v>
      </c>
      <c r="C529" t="s">
        <v>2275</v>
      </c>
      <c r="D529" t="s">
        <v>2276</v>
      </c>
      <c r="E529" t="s">
        <v>2277</v>
      </c>
      <c r="F529" s="1">
        <v>57105</v>
      </c>
      <c r="G529">
        <v>6650420</v>
      </c>
      <c r="H529" t="s">
        <v>2278</v>
      </c>
      <c r="I529">
        <v>545</v>
      </c>
      <c r="K529">
        <v>1</v>
      </c>
      <c r="O529" t="s">
        <v>28</v>
      </c>
      <c r="Q529">
        <v>1</v>
      </c>
      <c r="T529" t="s">
        <v>39</v>
      </c>
      <c r="U529" t="s">
        <v>28</v>
      </c>
      <c r="W529" t="s">
        <v>2279</v>
      </c>
    </row>
    <row r="530" spans="1:23" x14ac:dyDescent="0.2">
      <c r="A530" t="s">
        <v>2268</v>
      </c>
      <c r="B530" t="s">
        <v>2269</v>
      </c>
      <c r="C530" t="s">
        <v>2275</v>
      </c>
      <c r="D530" t="s">
        <v>2280</v>
      </c>
      <c r="E530" t="s">
        <v>2277</v>
      </c>
      <c r="F530" s="1">
        <v>57117</v>
      </c>
      <c r="G530">
        <v>6650007</v>
      </c>
      <c r="H530" t="s">
        <v>2281</v>
      </c>
      <c r="I530">
        <v>545</v>
      </c>
      <c r="K530">
        <v>1</v>
      </c>
      <c r="L530">
        <v>1</v>
      </c>
      <c r="O530" t="s">
        <v>28</v>
      </c>
      <c r="Q530">
        <v>1</v>
      </c>
      <c r="S530">
        <v>1</v>
      </c>
      <c r="T530" t="s">
        <v>39</v>
      </c>
      <c r="U530" t="s">
        <v>28</v>
      </c>
      <c r="W530" t="s">
        <v>2282</v>
      </c>
    </row>
    <row r="531" spans="1:23" x14ac:dyDescent="0.2">
      <c r="A531" t="s">
        <v>2283</v>
      </c>
      <c r="B531" t="s">
        <v>2284</v>
      </c>
      <c r="C531" t="s">
        <v>2285</v>
      </c>
      <c r="D531" t="s">
        <v>2286</v>
      </c>
      <c r="E531" t="s">
        <v>2287</v>
      </c>
      <c r="F531" s="1">
        <v>37207</v>
      </c>
      <c r="G531">
        <v>6521020</v>
      </c>
      <c r="H531" t="s">
        <v>2288</v>
      </c>
      <c r="I531">
        <v>233</v>
      </c>
      <c r="J531">
        <v>12</v>
      </c>
      <c r="K531">
        <v>1</v>
      </c>
      <c r="M531">
        <v>1</v>
      </c>
      <c r="N531">
        <v>1</v>
      </c>
      <c r="O531" t="s">
        <v>28</v>
      </c>
      <c r="Q531">
        <v>1</v>
      </c>
      <c r="T531" t="s">
        <v>39</v>
      </c>
      <c r="U531" t="s">
        <v>28</v>
      </c>
      <c r="V531" t="s">
        <v>39</v>
      </c>
      <c r="W531" t="s">
        <v>2289</v>
      </c>
    </row>
    <row r="532" spans="1:23" x14ac:dyDescent="0.2">
      <c r="A532" t="s">
        <v>2283</v>
      </c>
      <c r="B532" t="s">
        <v>2284</v>
      </c>
      <c r="C532" t="s">
        <v>2285</v>
      </c>
      <c r="D532" t="s">
        <v>2290</v>
      </c>
      <c r="E532" t="s">
        <v>2287</v>
      </c>
      <c r="F532" s="1">
        <v>37232</v>
      </c>
      <c r="G532">
        <v>6521060</v>
      </c>
      <c r="H532" t="s">
        <v>2291</v>
      </c>
      <c r="I532">
        <v>897</v>
      </c>
      <c r="J532">
        <v>25</v>
      </c>
      <c r="K532">
        <v>1</v>
      </c>
      <c r="L532">
        <v>1</v>
      </c>
      <c r="M532">
        <v>1</v>
      </c>
      <c r="N532">
        <v>1</v>
      </c>
      <c r="O532" t="s">
        <v>28</v>
      </c>
      <c r="P532">
        <v>1</v>
      </c>
      <c r="R532">
        <v>1</v>
      </c>
      <c r="T532" t="s">
        <v>39</v>
      </c>
      <c r="U532" t="s">
        <v>28</v>
      </c>
      <c r="V532" t="s">
        <v>39</v>
      </c>
      <c r="W532" t="s">
        <v>2292</v>
      </c>
    </row>
    <row r="533" spans="1:23" x14ac:dyDescent="0.2">
      <c r="A533" t="s">
        <v>2283</v>
      </c>
      <c r="B533" t="s">
        <v>2284</v>
      </c>
      <c r="C533" t="s">
        <v>1983</v>
      </c>
      <c r="D533" t="s">
        <v>2293</v>
      </c>
      <c r="E533" t="s">
        <v>2294</v>
      </c>
      <c r="F533" s="1">
        <v>37403</v>
      </c>
      <c r="G533">
        <v>6520065</v>
      </c>
      <c r="H533" t="s">
        <v>2295</v>
      </c>
      <c r="I533">
        <v>680</v>
      </c>
      <c r="K533">
        <v>1</v>
      </c>
      <c r="O533" t="s">
        <v>28</v>
      </c>
      <c r="P533">
        <v>1</v>
      </c>
      <c r="U533" t="s">
        <v>28</v>
      </c>
      <c r="W533" t="s">
        <v>2296</v>
      </c>
    </row>
    <row r="534" spans="1:23" x14ac:dyDescent="0.2">
      <c r="A534" t="s">
        <v>2283</v>
      </c>
      <c r="B534" t="s">
        <v>2284</v>
      </c>
      <c r="C534" t="s">
        <v>2297</v>
      </c>
      <c r="D534" t="s">
        <v>2298</v>
      </c>
      <c r="E534" t="s">
        <v>2299</v>
      </c>
      <c r="F534" s="1">
        <v>37920</v>
      </c>
      <c r="G534">
        <v>6520575</v>
      </c>
      <c r="H534" t="s">
        <v>2300</v>
      </c>
      <c r="I534">
        <v>710</v>
      </c>
      <c r="K534">
        <v>1</v>
      </c>
      <c r="O534" t="s">
        <v>28</v>
      </c>
      <c r="P534">
        <v>1</v>
      </c>
      <c r="U534" t="s">
        <v>28</v>
      </c>
      <c r="W534" t="s">
        <v>2301</v>
      </c>
    </row>
    <row r="535" spans="1:23" x14ac:dyDescent="0.2">
      <c r="A535" t="s">
        <v>2283</v>
      </c>
      <c r="B535" t="s">
        <v>2284</v>
      </c>
      <c r="C535" t="s">
        <v>2302</v>
      </c>
      <c r="D535" t="s">
        <v>2303</v>
      </c>
      <c r="E535" t="s">
        <v>2304</v>
      </c>
      <c r="F535" s="1">
        <v>38103</v>
      </c>
      <c r="G535">
        <v>6520775</v>
      </c>
      <c r="H535" t="s">
        <v>2305</v>
      </c>
      <c r="I535">
        <v>255</v>
      </c>
      <c r="L535">
        <v>1</v>
      </c>
      <c r="O535" t="s">
        <v>28</v>
      </c>
      <c r="R535">
        <v>1</v>
      </c>
      <c r="U535" t="s">
        <v>28</v>
      </c>
      <c r="W535" t="s">
        <v>2306</v>
      </c>
    </row>
    <row r="536" spans="1:23" x14ac:dyDescent="0.2">
      <c r="A536" t="s">
        <v>2283</v>
      </c>
      <c r="B536" t="s">
        <v>2284</v>
      </c>
      <c r="C536" t="s">
        <v>2302</v>
      </c>
      <c r="D536" t="s">
        <v>2307</v>
      </c>
      <c r="E536" t="s">
        <v>2304</v>
      </c>
      <c r="F536" s="1">
        <v>38103</v>
      </c>
      <c r="G536">
        <v>6520695</v>
      </c>
      <c r="H536" t="s">
        <v>2308</v>
      </c>
      <c r="I536">
        <v>631</v>
      </c>
      <c r="J536">
        <v>14</v>
      </c>
      <c r="K536">
        <v>1</v>
      </c>
      <c r="M536">
        <v>1</v>
      </c>
      <c r="O536" t="s">
        <v>39</v>
      </c>
      <c r="P536">
        <v>1</v>
      </c>
      <c r="T536" t="s">
        <v>28</v>
      </c>
      <c r="U536" t="s">
        <v>28</v>
      </c>
      <c r="V536" t="s">
        <v>39</v>
      </c>
      <c r="W536" t="s">
        <v>2309</v>
      </c>
    </row>
    <row r="537" spans="1:23" x14ac:dyDescent="0.2">
      <c r="A537" t="s">
        <v>2283</v>
      </c>
      <c r="B537" t="s">
        <v>2284</v>
      </c>
      <c r="C537" t="s">
        <v>2310</v>
      </c>
      <c r="D537" t="s">
        <v>2311</v>
      </c>
      <c r="E537" t="s">
        <v>1234</v>
      </c>
      <c r="F537" s="1">
        <v>37620</v>
      </c>
      <c r="G537">
        <v>6520040</v>
      </c>
      <c r="H537" t="s">
        <v>2312</v>
      </c>
      <c r="I537">
        <v>288</v>
      </c>
      <c r="K537">
        <v>1</v>
      </c>
      <c r="O537" t="s">
        <v>39</v>
      </c>
      <c r="Q537">
        <v>1</v>
      </c>
      <c r="U537" t="s">
        <v>28</v>
      </c>
      <c r="W537" t="s">
        <v>2313</v>
      </c>
    </row>
    <row r="538" spans="1:23" x14ac:dyDescent="0.2">
      <c r="A538" t="s">
        <v>2283</v>
      </c>
      <c r="B538" t="s">
        <v>2284</v>
      </c>
      <c r="C538" t="s">
        <v>141</v>
      </c>
      <c r="D538" t="s">
        <v>2314</v>
      </c>
      <c r="E538" t="s">
        <v>1748</v>
      </c>
      <c r="F538" s="1">
        <v>37604</v>
      </c>
      <c r="G538">
        <v>6520466</v>
      </c>
      <c r="H538" t="s">
        <v>2315</v>
      </c>
      <c r="I538">
        <v>445</v>
      </c>
      <c r="K538">
        <v>1</v>
      </c>
      <c r="O538" t="s">
        <v>39</v>
      </c>
      <c r="P538">
        <v>1</v>
      </c>
      <c r="U538" t="s">
        <v>28</v>
      </c>
      <c r="W538" t="s">
        <v>2316</v>
      </c>
    </row>
    <row r="539" spans="1:23" x14ac:dyDescent="0.2">
      <c r="A539" t="s">
        <v>2317</v>
      </c>
      <c r="B539" t="s">
        <v>2318</v>
      </c>
      <c r="C539" t="s">
        <v>2319</v>
      </c>
      <c r="D539" t="s">
        <v>2320</v>
      </c>
      <c r="E539" t="s">
        <v>2321</v>
      </c>
      <c r="F539" s="1">
        <v>76508</v>
      </c>
      <c r="G539">
        <v>6743413</v>
      </c>
      <c r="H539" t="s">
        <v>2322</v>
      </c>
      <c r="I539">
        <v>636</v>
      </c>
      <c r="K539">
        <v>1</v>
      </c>
      <c r="L539">
        <v>1</v>
      </c>
      <c r="O539" t="s">
        <v>28</v>
      </c>
      <c r="P539">
        <v>1</v>
      </c>
      <c r="S539">
        <v>1</v>
      </c>
      <c r="U539" t="s">
        <v>28</v>
      </c>
      <c r="W539" t="s">
        <v>2323</v>
      </c>
    </row>
    <row r="540" spans="1:23" x14ac:dyDescent="0.2">
      <c r="A540" t="s">
        <v>2317</v>
      </c>
      <c r="B540" t="s">
        <v>2318</v>
      </c>
      <c r="C540" t="s">
        <v>2324</v>
      </c>
      <c r="D540" t="s">
        <v>2325</v>
      </c>
      <c r="E540" t="s">
        <v>2326</v>
      </c>
      <c r="F540" s="1">
        <v>78234</v>
      </c>
      <c r="G540">
        <v>6741380</v>
      </c>
      <c r="H540" t="s">
        <v>2327</v>
      </c>
      <c r="I540">
        <v>425</v>
      </c>
      <c r="J540">
        <v>40</v>
      </c>
      <c r="K540">
        <v>1</v>
      </c>
      <c r="M540">
        <v>1</v>
      </c>
      <c r="O540" t="s">
        <v>28</v>
      </c>
      <c r="P540">
        <v>1</v>
      </c>
      <c r="T540" t="s">
        <v>28</v>
      </c>
      <c r="U540" t="s">
        <v>28</v>
      </c>
      <c r="V540" t="s">
        <v>39</v>
      </c>
      <c r="W540" t="s">
        <v>2328</v>
      </c>
    </row>
    <row r="541" spans="1:23" x14ac:dyDescent="0.2">
      <c r="A541" t="s">
        <v>2317</v>
      </c>
      <c r="B541" t="s">
        <v>2318</v>
      </c>
      <c r="C541" t="s">
        <v>2324</v>
      </c>
      <c r="D541" t="s">
        <v>2329</v>
      </c>
      <c r="E541" t="s">
        <v>2330</v>
      </c>
      <c r="F541" s="1">
        <v>78229</v>
      </c>
      <c r="G541">
        <v>6743106</v>
      </c>
      <c r="H541" t="s">
        <v>2331</v>
      </c>
      <c r="I541">
        <v>700</v>
      </c>
      <c r="K541">
        <v>1</v>
      </c>
      <c r="L541">
        <v>1</v>
      </c>
      <c r="N541">
        <v>1</v>
      </c>
      <c r="O541" t="s">
        <v>28</v>
      </c>
      <c r="P541">
        <v>1</v>
      </c>
      <c r="R541">
        <v>1</v>
      </c>
      <c r="T541" t="s">
        <v>39</v>
      </c>
      <c r="U541" t="s">
        <v>28</v>
      </c>
      <c r="V541" t="s">
        <v>39</v>
      </c>
      <c r="W541" t="s">
        <v>2332</v>
      </c>
    </row>
    <row r="542" spans="1:23" x14ac:dyDescent="0.2">
      <c r="A542" t="s">
        <v>2317</v>
      </c>
      <c r="B542" t="s">
        <v>2318</v>
      </c>
      <c r="C542" t="s">
        <v>2324</v>
      </c>
      <c r="D542" t="s">
        <v>2333</v>
      </c>
      <c r="E542" t="s">
        <v>2330</v>
      </c>
      <c r="F542" s="1">
        <v>78229</v>
      </c>
      <c r="G542">
        <v>6743122</v>
      </c>
      <c r="H542" t="s">
        <v>2334</v>
      </c>
      <c r="I542">
        <v>811</v>
      </c>
      <c r="J542">
        <v>31</v>
      </c>
      <c r="M542">
        <v>1</v>
      </c>
      <c r="N542">
        <v>1</v>
      </c>
      <c r="T542" t="s">
        <v>39</v>
      </c>
      <c r="V542" t="s">
        <v>39</v>
      </c>
      <c r="W542" t="s">
        <v>2335</v>
      </c>
    </row>
    <row r="543" spans="1:23" x14ac:dyDescent="0.2">
      <c r="A543" t="s">
        <v>2317</v>
      </c>
      <c r="B543" t="s">
        <v>2318</v>
      </c>
      <c r="C543" t="s">
        <v>2336</v>
      </c>
      <c r="D543" t="s">
        <v>2337</v>
      </c>
      <c r="E543" t="s">
        <v>2338</v>
      </c>
      <c r="F543" s="1">
        <v>77802</v>
      </c>
      <c r="G543">
        <v>6740500</v>
      </c>
      <c r="H543" t="s">
        <v>2339</v>
      </c>
      <c r="I543">
        <v>310</v>
      </c>
      <c r="K543">
        <v>1</v>
      </c>
      <c r="O543" t="s">
        <v>28</v>
      </c>
      <c r="Q543">
        <v>1</v>
      </c>
      <c r="U543" t="s">
        <v>28</v>
      </c>
      <c r="W543" t="s">
        <v>2340</v>
      </c>
    </row>
    <row r="544" spans="1:23" x14ac:dyDescent="0.2">
      <c r="A544" t="s">
        <v>2317</v>
      </c>
      <c r="B544" t="s">
        <v>2318</v>
      </c>
      <c r="C544" t="s">
        <v>2341</v>
      </c>
      <c r="D544" t="s">
        <v>2342</v>
      </c>
      <c r="E544" t="s">
        <v>2343</v>
      </c>
      <c r="F544" s="1">
        <v>78550</v>
      </c>
      <c r="G544">
        <v>6741790</v>
      </c>
      <c r="H544" t="s">
        <v>2344</v>
      </c>
      <c r="I544">
        <v>432</v>
      </c>
      <c r="K544">
        <v>1</v>
      </c>
      <c r="O544" t="s">
        <v>28</v>
      </c>
      <c r="Q544">
        <v>1</v>
      </c>
      <c r="U544" t="s">
        <v>28</v>
      </c>
      <c r="W544" t="s">
        <v>2345</v>
      </c>
    </row>
    <row r="545" spans="1:23" x14ac:dyDescent="0.2">
      <c r="A545" t="s">
        <v>2317</v>
      </c>
      <c r="B545" t="s">
        <v>2318</v>
      </c>
      <c r="C545" t="s">
        <v>2346</v>
      </c>
      <c r="D545" t="s">
        <v>2347</v>
      </c>
      <c r="E545" t="s">
        <v>2348</v>
      </c>
      <c r="F545" s="1">
        <v>75075</v>
      </c>
      <c r="G545">
        <v>6742865</v>
      </c>
      <c r="H545" t="s">
        <v>2349</v>
      </c>
      <c r="I545">
        <v>557</v>
      </c>
      <c r="J545">
        <v>15</v>
      </c>
      <c r="K545">
        <v>1</v>
      </c>
      <c r="M545">
        <v>1</v>
      </c>
      <c r="N545">
        <v>1</v>
      </c>
      <c r="O545" t="s">
        <v>28</v>
      </c>
      <c r="P545">
        <v>1</v>
      </c>
      <c r="T545" t="s">
        <v>39</v>
      </c>
      <c r="U545" t="s">
        <v>28</v>
      </c>
      <c r="V545" t="s">
        <v>39</v>
      </c>
      <c r="W545" t="s">
        <v>2350</v>
      </c>
    </row>
    <row r="546" spans="1:23" x14ac:dyDescent="0.2">
      <c r="A546" t="s">
        <v>2317</v>
      </c>
      <c r="B546" t="s">
        <v>2318</v>
      </c>
      <c r="C546" t="s">
        <v>2346</v>
      </c>
      <c r="D546" t="s">
        <v>2351</v>
      </c>
      <c r="E546" t="s">
        <v>2348</v>
      </c>
      <c r="F546" s="1">
        <v>75093</v>
      </c>
      <c r="G546">
        <v>6740945</v>
      </c>
      <c r="H546" t="s">
        <v>2352</v>
      </c>
      <c r="I546">
        <v>366</v>
      </c>
      <c r="K546">
        <v>1</v>
      </c>
      <c r="O546" t="s">
        <v>28</v>
      </c>
      <c r="Q546">
        <v>1</v>
      </c>
      <c r="U546" t="s">
        <v>28</v>
      </c>
      <c r="W546" t="s">
        <v>2353</v>
      </c>
    </row>
    <row r="547" spans="1:23" x14ac:dyDescent="0.2">
      <c r="A547" t="s">
        <v>2317</v>
      </c>
      <c r="B547" t="s">
        <v>2318</v>
      </c>
      <c r="C547" t="s">
        <v>2354</v>
      </c>
      <c r="D547" t="s">
        <v>2355</v>
      </c>
      <c r="E547" t="s">
        <v>2354</v>
      </c>
      <c r="F547" s="1">
        <v>75246</v>
      </c>
      <c r="G547">
        <v>6740900</v>
      </c>
      <c r="H547" t="s">
        <v>2356</v>
      </c>
      <c r="I547">
        <v>1008</v>
      </c>
      <c r="K547">
        <v>1</v>
      </c>
      <c r="O547" t="s">
        <v>28</v>
      </c>
      <c r="P547">
        <v>1</v>
      </c>
      <c r="U547" t="s">
        <v>28</v>
      </c>
      <c r="W547" t="s">
        <v>2357</v>
      </c>
    </row>
    <row r="548" spans="1:23" x14ac:dyDescent="0.2">
      <c r="A548" t="s">
        <v>2317</v>
      </c>
      <c r="B548" t="s">
        <v>2318</v>
      </c>
      <c r="C548" t="s">
        <v>2354</v>
      </c>
      <c r="D548" t="s">
        <v>2358</v>
      </c>
      <c r="E548" t="s">
        <v>2354</v>
      </c>
      <c r="F548" s="1">
        <v>75235</v>
      </c>
      <c r="G548">
        <v>6740935</v>
      </c>
      <c r="H548" t="s">
        <v>2359</v>
      </c>
      <c r="I548">
        <v>490</v>
      </c>
      <c r="L548">
        <v>1</v>
      </c>
      <c r="O548" t="s">
        <v>28</v>
      </c>
      <c r="R548">
        <v>1</v>
      </c>
      <c r="U548" t="s">
        <v>28</v>
      </c>
      <c r="W548" t="s">
        <v>2360</v>
      </c>
    </row>
    <row r="549" spans="1:23" x14ac:dyDescent="0.2">
      <c r="A549" t="s">
        <v>2317</v>
      </c>
      <c r="B549" t="s">
        <v>2318</v>
      </c>
      <c r="C549" t="s">
        <v>2354</v>
      </c>
      <c r="D549" t="s">
        <v>2361</v>
      </c>
      <c r="E549" t="s">
        <v>2354</v>
      </c>
      <c r="F549" s="1">
        <v>75230</v>
      </c>
      <c r="G549">
        <v>6741025</v>
      </c>
      <c r="H549" t="s">
        <v>2362</v>
      </c>
      <c r="I549">
        <v>899</v>
      </c>
      <c r="L549">
        <v>1</v>
      </c>
      <c r="O549" t="s">
        <v>28</v>
      </c>
      <c r="S549">
        <v>1</v>
      </c>
      <c r="U549" t="s">
        <v>28</v>
      </c>
      <c r="W549" t="s">
        <v>2363</v>
      </c>
    </row>
    <row r="550" spans="1:23" x14ac:dyDescent="0.2">
      <c r="A550" t="s">
        <v>2317</v>
      </c>
      <c r="B550" t="s">
        <v>2318</v>
      </c>
      <c r="C550" t="s">
        <v>2354</v>
      </c>
      <c r="D550" t="s">
        <v>2364</v>
      </c>
      <c r="E550" t="s">
        <v>2354</v>
      </c>
      <c r="F550" s="1">
        <v>75203</v>
      </c>
      <c r="G550">
        <v>6741018</v>
      </c>
      <c r="H550" t="s">
        <v>2365</v>
      </c>
      <c r="I550">
        <v>556</v>
      </c>
      <c r="K550">
        <v>1</v>
      </c>
      <c r="O550" t="s">
        <v>28</v>
      </c>
      <c r="P550">
        <v>1</v>
      </c>
      <c r="U550" t="s">
        <v>28</v>
      </c>
      <c r="W550" t="s">
        <v>2366</v>
      </c>
    </row>
    <row r="551" spans="1:23" x14ac:dyDescent="0.2">
      <c r="A551" t="s">
        <v>2317</v>
      </c>
      <c r="B551" t="s">
        <v>2318</v>
      </c>
      <c r="C551" t="s">
        <v>2354</v>
      </c>
      <c r="D551" t="s">
        <v>2367</v>
      </c>
      <c r="E551" t="s">
        <v>2354</v>
      </c>
      <c r="F551" s="1">
        <v>75235</v>
      </c>
      <c r="G551">
        <v>6740950</v>
      </c>
      <c r="H551" t="s">
        <v>2368</v>
      </c>
      <c r="I551">
        <v>870</v>
      </c>
      <c r="J551">
        <v>30</v>
      </c>
      <c r="K551">
        <v>1</v>
      </c>
      <c r="M551">
        <v>1</v>
      </c>
      <c r="N551">
        <v>1</v>
      </c>
      <c r="O551" t="s">
        <v>28</v>
      </c>
      <c r="P551">
        <v>1</v>
      </c>
      <c r="T551" t="s">
        <v>28</v>
      </c>
      <c r="U551" t="s">
        <v>28</v>
      </c>
      <c r="V551" t="s">
        <v>39</v>
      </c>
      <c r="W551" t="s">
        <v>2369</v>
      </c>
    </row>
    <row r="552" spans="1:23" x14ac:dyDescent="0.2">
      <c r="A552" t="s">
        <v>2317</v>
      </c>
      <c r="B552" t="s">
        <v>2318</v>
      </c>
      <c r="C552" t="s">
        <v>2354</v>
      </c>
      <c r="D552" t="s">
        <v>2370</v>
      </c>
      <c r="E552" t="s">
        <v>2354</v>
      </c>
      <c r="F552" s="1">
        <v>75231</v>
      </c>
      <c r="G552">
        <v>6741050</v>
      </c>
      <c r="H552" t="s">
        <v>2371</v>
      </c>
      <c r="I552">
        <v>888</v>
      </c>
      <c r="K552">
        <v>1</v>
      </c>
      <c r="O552" t="s">
        <v>28</v>
      </c>
      <c r="P552">
        <v>1</v>
      </c>
      <c r="U552" t="s">
        <v>28</v>
      </c>
      <c r="W552" t="s">
        <v>2372</v>
      </c>
    </row>
    <row r="553" spans="1:23" x14ac:dyDescent="0.2">
      <c r="A553" t="s">
        <v>2317</v>
      </c>
      <c r="B553" t="s">
        <v>2318</v>
      </c>
      <c r="C553" t="s">
        <v>2373</v>
      </c>
      <c r="D553" t="s">
        <v>2374</v>
      </c>
      <c r="E553" t="s">
        <v>2373</v>
      </c>
      <c r="F553" s="1">
        <v>76210</v>
      </c>
      <c r="G553">
        <v>6741155</v>
      </c>
      <c r="H553" t="s">
        <v>2375</v>
      </c>
      <c r="I553">
        <v>208</v>
      </c>
      <c r="K553">
        <v>1</v>
      </c>
      <c r="O553" t="s">
        <v>28</v>
      </c>
      <c r="Q553">
        <v>1</v>
      </c>
      <c r="U553" t="s">
        <v>28</v>
      </c>
      <c r="W553" t="s">
        <v>2376</v>
      </c>
    </row>
    <row r="554" spans="1:23" x14ac:dyDescent="0.2">
      <c r="A554" t="s">
        <v>2317</v>
      </c>
      <c r="B554" t="s">
        <v>2318</v>
      </c>
      <c r="C554" t="s">
        <v>448</v>
      </c>
      <c r="D554" t="s">
        <v>2377</v>
      </c>
      <c r="E554" t="s">
        <v>448</v>
      </c>
      <c r="F554" s="1">
        <v>79925</v>
      </c>
      <c r="G554">
        <v>6741225</v>
      </c>
      <c r="H554" t="s">
        <v>2378</v>
      </c>
      <c r="I554">
        <v>350</v>
      </c>
      <c r="K554">
        <v>1</v>
      </c>
      <c r="O554" t="s">
        <v>28</v>
      </c>
      <c r="Q554">
        <v>1</v>
      </c>
      <c r="U554" t="s">
        <v>28</v>
      </c>
      <c r="W554" t="s">
        <v>2379</v>
      </c>
    </row>
    <row r="555" spans="1:23" x14ac:dyDescent="0.2">
      <c r="A555" t="s">
        <v>2317</v>
      </c>
      <c r="B555" t="s">
        <v>2318</v>
      </c>
      <c r="C555" t="s">
        <v>448</v>
      </c>
      <c r="D555" t="s">
        <v>2380</v>
      </c>
      <c r="E555" t="s">
        <v>448</v>
      </c>
      <c r="F555" s="1">
        <v>79905</v>
      </c>
      <c r="G555">
        <v>6741240</v>
      </c>
      <c r="H555" t="s">
        <v>2381</v>
      </c>
      <c r="I555">
        <v>394</v>
      </c>
      <c r="K555">
        <v>1</v>
      </c>
      <c r="O555" t="s">
        <v>28</v>
      </c>
      <c r="P555">
        <v>1</v>
      </c>
      <c r="U555" t="s">
        <v>28</v>
      </c>
      <c r="W555" t="s">
        <v>2382</v>
      </c>
    </row>
    <row r="556" spans="1:23" x14ac:dyDescent="0.2">
      <c r="A556" t="s">
        <v>2317</v>
      </c>
      <c r="B556" t="s">
        <v>2318</v>
      </c>
      <c r="C556" t="s">
        <v>2383</v>
      </c>
      <c r="D556" t="s">
        <v>2384</v>
      </c>
      <c r="E556" t="s">
        <v>2383</v>
      </c>
      <c r="F556" s="1">
        <v>77555</v>
      </c>
      <c r="G556">
        <v>6741615</v>
      </c>
      <c r="H556" t="s">
        <v>2385</v>
      </c>
      <c r="I556">
        <v>666</v>
      </c>
      <c r="J556">
        <v>6</v>
      </c>
      <c r="K556">
        <v>1</v>
      </c>
      <c r="M556">
        <v>1</v>
      </c>
      <c r="O556" t="s">
        <v>28</v>
      </c>
      <c r="P556">
        <v>1</v>
      </c>
      <c r="T556" t="s">
        <v>28</v>
      </c>
      <c r="U556" t="s">
        <v>28</v>
      </c>
      <c r="V556" t="s">
        <v>39</v>
      </c>
      <c r="W556" t="s">
        <v>2386</v>
      </c>
    </row>
    <row r="557" spans="1:23" x14ac:dyDescent="0.2">
      <c r="A557" t="s">
        <v>2317</v>
      </c>
      <c r="B557" t="s">
        <v>2318</v>
      </c>
      <c r="C557" t="s">
        <v>2383</v>
      </c>
      <c r="D557" t="s">
        <v>2387</v>
      </c>
      <c r="E557" t="s">
        <v>2383</v>
      </c>
      <c r="F557" s="1">
        <v>77550</v>
      </c>
      <c r="G557">
        <v>6741605</v>
      </c>
      <c r="H557" t="s">
        <v>2388</v>
      </c>
      <c r="I557">
        <v>30</v>
      </c>
      <c r="J557">
        <v>30</v>
      </c>
      <c r="N557">
        <v>1</v>
      </c>
      <c r="T557" t="s">
        <v>28</v>
      </c>
      <c r="V557" t="s">
        <v>39</v>
      </c>
      <c r="W557" t="s">
        <v>2389</v>
      </c>
    </row>
    <row r="558" spans="1:23" x14ac:dyDescent="0.2">
      <c r="A558" t="s">
        <v>2317</v>
      </c>
      <c r="B558" t="s">
        <v>2318</v>
      </c>
      <c r="C558" t="s">
        <v>2390</v>
      </c>
      <c r="D558" t="s">
        <v>2391</v>
      </c>
      <c r="E558" t="s">
        <v>35</v>
      </c>
      <c r="F558" s="1">
        <v>77030</v>
      </c>
      <c r="G558">
        <v>6741932</v>
      </c>
      <c r="H558" t="s">
        <v>2392</v>
      </c>
      <c r="I558">
        <v>402</v>
      </c>
      <c r="K558">
        <v>1</v>
      </c>
      <c r="O558" t="s">
        <v>28</v>
      </c>
      <c r="P558">
        <v>1</v>
      </c>
      <c r="U558" t="s">
        <v>28</v>
      </c>
      <c r="W558" t="s">
        <v>2393</v>
      </c>
    </row>
    <row r="559" spans="1:23" x14ac:dyDescent="0.2">
      <c r="A559" t="s">
        <v>2317</v>
      </c>
      <c r="B559" t="s">
        <v>2318</v>
      </c>
      <c r="C559" t="s">
        <v>2390</v>
      </c>
      <c r="D559" t="s">
        <v>2394</v>
      </c>
      <c r="E559" t="s">
        <v>2395</v>
      </c>
      <c r="F559" s="1">
        <v>77598</v>
      </c>
      <c r="G559">
        <v>6740149</v>
      </c>
      <c r="H559" t="s">
        <v>2396</v>
      </c>
      <c r="I559">
        <v>558</v>
      </c>
      <c r="K559">
        <v>1</v>
      </c>
      <c r="O559" t="s">
        <v>28</v>
      </c>
      <c r="Q559">
        <v>1</v>
      </c>
      <c r="U559" t="s">
        <v>28</v>
      </c>
      <c r="W559" t="s">
        <v>2397</v>
      </c>
    </row>
    <row r="560" spans="1:23" x14ac:dyDescent="0.2">
      <c r="A560" t="s">
        <v>2317</v>
      </c>
      <c r="B560" t="s">
        <v>2318</v>
      </c>
      <c r="C560" t="s">
        <v>2390</v>
      </c>
      <c r="D560" t="s">
        <v>2398</v>
      </c>
      <c r="E560" t="s">
        <v>35</v>
      </c>
      <c r="F560" s="1">
        <v>77030</v>
      </c>
      <c r="G560">
        <v>6741890</v>
      </c>
      <c r="H560" t="s">
        <v>2399</v>
      </c>
      <c r="I560">
        <v>1004</v>
      </c>
      <c r="J560">
        <v>14</v>
      </c>
      <c r="K560">
        <v>1</v>
      </c>
      <c r="L560">
        <v>1</v>
      </c>
      <c r="M560">
        <v>1</v>
      </c>
      <c r="O560" t="s">
        <v>28</v>
      </c>
      <c r="P560">
        <v>1</v>
      </c>
      <c r="R560">
        <v>1</v>
      </c>
      <c r="T560" t="s">
        <v>28</v>
      </c>
      <c r="U560" t="s">
        <v>28</v>
      </c>
      <c r="V560" t="s">
        <v>39</v>
      </c>
      <c r="W560" t="s">
        <v>2400</v>
      </c>
    </row>
    <row r="561" spans="1:23" x14ac:dyDescent="0.2">
      <c r="A561" t="s">
        <v>2317</v>
      </c>
      <c r="B561" t="s">
        <v>2318</v>
      </c>
      <c r="C561" t="s">
        <v>2390</v>
      </c>
      <c r="D561" t="s">
        <v>2401</v>
      </c>
      <c r="E561" t="s">
        <v>35</v>
      </c>
      <c r="F561" s="1">
        <v>77030</v>
      </c>
      <c r="G561">
        <v>6742018</v>
      </c>
      <c r="H561" t="s">
        <v>2402</v>
      </c>
      <c r="I561">
        <v>973</v>
      </c>
      <c r="L561">
        <v>1</v>
      </c>
      <c r="O561" t="s">
        <v>28</v>
      </c>
      <c r="R561">
        <v>1</v>
      </c>
      <c r="U561" t="s">
        <v>28</v>
      </c>
      <c r="W561" t="s">
        <v>2403</v>
      </c>
    </row>
    <row r="562" spans="1:23" x14ac:dyDescent="0.2">
      <c r="A562" t="s">
        <v>2317</v>
      </c>
      <c r="B562" t="s">
        <v>2318</v>
      </c>
      <c r="C562" t="s">
        <v>2404</v>
      </c>
      <c r="D562" t="s">
        <v>2405</v>
      </c>
      <c r="E562" t="s">
        <v>2406</v>
      </c>
      <c r="F562" s="1">
        <v>78640</v>
      </c>
      <c r="G562">
        <v>6740549</v>
      </c>
      <c r="H562" t="s">
        <v>2407</v>
      </c>
      <c r="I562">
        <v>112</v>
      </c>
      <c r="K562">
        <v>1</v>
      </c>
      <c r="O562" t="s">
        <v>28</v>
      </c>
      <c r="Q562">
        <v>1</v>
      </c>
      <c r="U562" t="s">
        <v>28</v>
      </c>
      <c r="W562" t="s">
        <v>2408</v>
      </c>
    </row>
    <row r="563" spans="1:23" x14ac:dyDescent="0.2">
      <c r="A563" t="s">
        <v>2317</v>
      </c>
      <c r="B563" t="s">
        <v>2318</v>
      </c>
      <c r="C563" t="s">
        <v>2409</v>
      </c>
      <c r="D563" t="s">
        <v>2410</v>
      </c>
      <c r="E563" t="s">
        <v>2411</v>
      </c>
      <c r="F563" s="1">
        <v>78539</v>
      </c>
      <c r="G563">
        <v>6740232</v>
      </c>
      <c r="H563" t="s">
        <v>2412</v>
      </c>
      <c r="I563">
        <v>530</v>
      </c>
      <c r="K563">
        <v>1</v>
      </c>
      <c r="O563" t="s">
        <v>28</v>
      </c>
      <c r="P563">
        <v>1</v>
      </c>
      <c r="U563" t="s">
        <v>28</v>
      </c>
      <c r="W563" t="s">
        <v>2413</v>
      </c>
    </row>
    <row r="564" spans="1:23" x14ac:dyDescent="0.2">
      <c r="A564" t="s">
        <v>2317</v>
      </c>
      <c r="B564" t="s">
        <v>2318</v>
      </c>
      <c r="C564" t="s">
        <v>2409</v>
      </c>
      <c r="D564" t="s">
        <v>2414</v>
      </c>
      <c r="E564" t="s">
        <v>2415</v>
      </c>
      <c r="F564" s="1">
        <v>78503</v>
      </c>
      <c r="G564">
        <v>6742460</v>
      </c>
      <c r="H564" t="s">
        <v>2416</v>
      </c>
      <c r="I564">
        <v>441</v>
      </c>
      <c r="K564">
        <v>1</v>
      </c>
      <c r="O564" t="s">
        <v>28</v>
      </c>
      <c r="Q564">
        <v>1</v>
      </c>
      <c r="U564" t="s">
        <v>28</v>
      </c>
      <c r="W564" t="s">
        <v>2417</v>
      </c>
    </row>
    <row r="565" spans="1:23" x14ac:dyDescent="0.2">
      <c r="A565" t="s">
        <v>2317</v>
      </c>
      <c r="B565" t="s">
        <v>2318</v>
      </c>
      <c r="C565" t="s">
        <v>2418</v>
      </c>
      <c r="D565" t="s">
        <v>2419</v>
      </c>
      <c r="E565" t="s">
        <v>2418</v>
      </c>
      <c r="F565" s="1">
        <v>79410</v>
      </c>
      <c r="G565">
        <v>6740038</v>
      </c>
      <c r="H565" t="s">
        <v>2420</v>
      </c>
      <c r="I565">
        <v>275</v>
      </c>
      <c r="L565">
        <v>1</v>
      </c>
      <c r="O565" t="s">
        <v>28</v>
      </c>
      <c r="S565">
        <v>1</v>
      </c>
      <c r="U565" t="s">
        <v>28</v>
      </c>
      <c r="W565" t="s">
        <v>2421</v>
      </c>
    </row>
    <row r="566" spans="1:23" x14ac:dyDescent="0.2">
      <c r="A566" t="s">
        <v>2317</v>
      </c>
      <c r="B566" t="s">
        <v>2318</v>
      </c>
      <c r="C566" t="s">
        <v>2418</v>
      </c>
      <c r="D566" t="s">
        <v>2422</v>
      </c>
      <c r="E566" t="s">
        <v>2418</v>
      </c>
      <c r="F566" s="1">
        <v>79410</v>
      </c>
      <c r="G566">
        <v>6742360</v>
      </c>
      <c r="H566" t="s">
        <v>2423</v>
      </c>
      <c r="I566">
        <v>977</v>
      </c>
      <c r="K566">
        <v>1</v>
      </c>
      <c r="O566" t="s">
        <v>28</v>
      </c>
      <c r="Q566">
        <v>1</v>
      </c>
      <c r="U566" t="s">
        <v>28</v>
      </c>
      <c r="W566" t="s">
        <v>2421</v>
      </c>
    </row>
    <row r="567" spans="1:23" x14ac:dyDescent="0.2">
      <c r="A567" t="s">
        <v>2317</v>
      </c>
      <c r="B567" t="s">
        <v>2318</v>
      </c>
      <c r="C567" t="s">
        <v>2418</v>
      </c>
      <c r="D567" t="s">
        <v>2424</v>
      </c>
      <c r="E567" t="s">
        <v>2418</v>
      </c>
      <c r="F567" s="1">
        <v>79408</v>
      </c>
      <c r="G567">
        <v>6742372</v>
      </c>
      <c r="H567" t="s">
        <v>2425</v>
      </c>
      <c r="I567">
        <v>500</v>
      </c>
      <c r="J567">
        <v>10</v>
      </c>
      <c r="K567">
        <v>1</v>
      </c>
      <c r="L567">
        <v>1</v>
      </c>
      <c r="M567">
        <v>1</v>
      </c>
      <c r="N567">
        <v>1</v>
      </c>
      <c r="O567" t="s">
        <v>28</v>
      </c>
      <c r="P567">
        <v>1</v>
      </c>
      <c r="S567">
        <v>1</v>
      </c>
      <c r="T567" t="s">
        <v>28</v>
      </c>
      <c r="U567" t="s">
        <v>28</v>
      </c>
      <c r="V567" t="s">
        <v>39</v>
      </c>
      <c r="W567" t="s">
        <v>2426</v>
      </c>
    </row>
    <row r="568" spans="1:23" x14ac:dyDescent="0.2">
      <c r="A568" t="s">
        <v>2317</v>
      </c>
      <c r="B568" t="s">
        <v>2318</v>
      </c>
      <c r="C568" t="s">
        <v>2427</v>
      </c>
      <c r="D568" t="s">
        <v>2428</v>
      </c>
      <c r="E568" t="s">
        <v>2429</v>
      </c>
      <c r="F568" s="1">
        <v>76712</v>
      </c>
      <c r="G568">
        <v>6743650</v>
      </c>
      <c r="H568" t="s">
        <v>2430</v>
      </c>
      <c r="I568">
        <v>236</v>
      </c>
      <c r="K568">
        <v>1</v>
      </c>
      <c r="O568" t="s">
        <v>28</v>
      </c>
      <c r="Q568">
        <v>1</v>
      </c>
      <c r="U568" t="s">
        <v>28</v>
      </c>
      <c r="W568" t="s">
        <v>2431</v>
      </c>
    </row>
    <row r="569" spans="1:23" x14ac:dyDescent="0.2">
      <c r="A569" t="s">
        <v>2317</v>
      </c>
      <c r="B569" t="s">
        <v>2318</v>
      </c>
      <c r="C569" t="s">
        <v>59</v>
      </c>
      <c r="D569" t="s">
        <v>2432</v>
      </c>
      <c r="E569" t="s">
        <v>2433</v>
      </c>
      <c r="F569" s="1">
        <v>77304</v>
      </c>
      <c r="G569">
        <v>6740117</v>
      </c>
      <c r="H569" t="s">
        <v>2434</v>
      </c>
      <c r="I569">
        <v>342</v>
      </c>
      <c r="K569">
        <v>1</v>
      </c>
      <c r="O569" t="s">
        <v>28</v>
      </c>
      <c r="Q569">
        <v>1</v>
      </c>
      <c r="U569" t="s">
        <v>28</v>
      </c>
      <c r="W569" t="s">
        <v>2435</v>
      </c>
    </row>
    <row r="570" spans="1:23" x14ac:dyDescent="0.2">
      <c r="A570" t="s">
        <v>2317</v>
      </c>
      <c r="B570" t="s">
        <v>2318</v>
      </c>
      <c r="C570" t="s">
        <v>59</v>
      </c>
      <c r="D570" t="s">
        <v>2436</v>
      </c>
      <c r="E570" t="s">
        <v>2437</v>
      </c>
      <c r="F570" s="1">
        <v>77380</v>
      </c>
      <c r="G570">
        <v>6740744</v>
      </c>
      <c r="H570" t="s">
        <v>2438</v>
      </c>
      <c r="I570">
        <v>397</v>
      </c>
      <c r="K570">
        <v>1</v>
      </c>
      <c r="O570" t="s">
        <v>28</v>
      </c>
      <c r="Q570">
        <v>1</v>
      </c>
      <c r="U570" t="s">
        <v>28</v>
      </c>
      <c r="W570" t="s">
        <v>2439</v>
      </c>
    </row>
    <row r="571" spans="1:23" x14ac:dyDescent="0.2">
      <c r="A571" t="s">
        <v>2317</v>
      </c>
      <c r="B571" t="s">
        <v>2318</v>
      </c>
      <c r="C571" t="s">
        <v>2440</v>
      </c>
      <c r="D571" t="s">
        <v>2441</v>
      </c>
      <c r="E571" t="s">
        <v>2442</v>
      </c>
      <c r="F571" s="1">
        <v>78404</v>
      </c>
      <c r="G571">
        <v>6740760</v>
      </c>
      <c r="H571" t="s">
        <v>2443</v>
      </c>
      <c r="I571">
        <v>557</v>
      </c>
      <c r="K571">
        <v>1</v>
      </c>
      <c r="O571" t="s">
        <v>28</v>
      </c>
      <c r="Q571">
        <v>1</v>
      </c>
      <c r="U571" t="s">
        <v>28</v>
      </c>
      <c r="W571" t="s">
        <v>2444</v>
      </c>
    </row>
    <row r="572" spans="1:23" x14ac:dyDescent="0.2">
      <c r="A572" t="s">
        <v>2317</v>
      </c>
      <c r="B572" t="s">
        <v>2318</v>
      </c>
      <c r="C572" t="s">
        <v>2445</v>
      </c>
      <c r="D572" t="s">
        <v>2446</v>
      </c>
      <c r="E572" t="s">
        <v>2447</v>
      </c>
      <c r="F572" s="1">
        <v>75701</v>
      </c>
      <c r="G572">
        <v>6740092</v>
      </c>
      <c r="H572" t="s">
        <v>2448</v>
      </c>
      <c r="I572">
        <v>382</v>
      </c>
      <c r="K572">
        <v>1</v>
      </c>
      <c r="O572" t="s">
        <v>28</v>
      </c>
      <c r="P572">
        <v>1</v>
      </c>
      <c r="U572" t="s">
        <v>28</v>
      </c>
      <c r="W572" t="s">
        <v>2449</v>
      </c>
    </row>
    <row r="573" spans="1:23" x14ac:dyDescent="0.2">
      <c r="A573" t="s">
        <v>2317</v>
      </c>
      <c r="B573" t="s">
        <v>2318</v>
      </c>
      <c r="C573" t="s">
        <v>2450</v>
      </c>
      <c r="D573" t="s">
        <v>2451</v>
      </c>
      <c r="E573" t="s">
        <v>2452</v>
      </c>
      <c r="F573" s="1">
        <v>76051</v>
      </c>
      <c r="G573">
        <v>6741739</v>
      </c>
      <c r="H573" t="s">
        <v>2453</v>
      </c>
      <c r="I573">
        <v>302</v>
      </c>
      <c r="K573">
        <v>1</v>
      </c>
      <c r="O573" t="s">
        <v>28</v>
      </c>
      <c r="Q573">
        <v>1</v>
      </c>
      <c r="U573" t="s">
        <v>28</v>
      </c>
      <c r="W573" t="s">
        <v>2454</v>
      </c>
    </row>
    <row r="574" spans="1:23" x14ac:dyDescent="0.2">
      <c r="A574" t="s">
        <v>2317</v>
      </c>
      <c r="B574" t="s">
        <v>2318</v>
      </c>
      <c r="C574" t="s">
        <v>2450</v>
      </c>
      <c r="D574" t="s">
        <v>2455</v>
      </c>
      <c r="E574" t="s">
        <v>2456</v>
      </c>
      <c r="F574" s="1">
        <v>76104</v>
      </c>
      <c r="G574">
        <v>6741425</v>
      </c>
      <c r="H574" t="s">
        <v>2457</v>
      </c>
      <c r="I574">
        <v>443</v>
      </c>
      <c r="L574">
        <v>1</v>
      </c>
      <c r="O574" t="s">
        <v>28</v>
      </c>
      <c r="S574">
        <v>1</v>
      </c>
      <c r="U574" t="s">
        <v>28</v>
      </c>
      <c r="W574" t="s">
        <v>2458</v>
      </c>
    </row>
    <row r="575" spans="1:23" x14ac:dyDescent="0.2">
      <c r="A575" t="s">
        <v>2317</v>
      </c>
      <c r="B575" t="s">
        <v>2318</v>
      </c>
      <c r="C575" t="s">
        <v>2450</v>
      </c>
      <c r="D575" t="s">
        <v>2459</v>
      </c>
      <c r="E575" t="s">
        <v>2460</v>
      </c>
      <c r="F575" s="1">
        <v>76015</v>
      </c>
      <c r="G575">
        <v>6740115</v>
      </c>
      <c r="H575" t="s">
        <v>2461</v>
      </c>
      <c r="I575">
        <v>443</v>
      </c>
      <c r="K575">
        <v>1</v>
      </c>
      <c r="O575" t="s">
        <v>28</v>
      </c>
      <c r="Q575">
        <v>1</v>
      </c>
      <c r="U575" t="s">
        <v>28</v>
      </c>
      <c r="W575" t="s">
        <v>2462</v>
      </c>
    </row>
    <row r="576" spans="1:23" x14ac:dyDescent="0.2">
      <c r="A576" t="s">
        <v>2317</v>
      </c>
      <c r="B576" t="s">
        <v>2318</v>
      </c>
      <c r="C576" t="s">
        <v>2450</v>
      </c>
      <c r="D576" t="s">
        <v>2463</v>
      </c>
      <c r="E576" t="s">
        <v>2456</v>
      </c>
      <c r="F576" s="1">
        <v>76104</v>
      </c>
      <c r="G576">
        <v>6741483</v>
      </c>
      <c r="H576" t="s">
        <v>2464</v>
      </c>
      <c r="I576">
        <v>573</v>
      </c>
      <c r="K576">
        <v>1</v>
      </c>
      <c r="O576" t="s">
        <v>28</v>
      </c>
      <c r="P576">
        <v>1</v>
      </c>
      <c r="U576" t="s">
        <v>28</v>
      </c>
      <c r="W576" t="s">
        <v>2465</v>
      </c>
    </row>
    <row r="577" spans="1:23" x14ac:dyDescent="0.2">
      <c r="A577" t="s">
        <v>2317</v>
      </c>
      <c r="B577" t="s">
        <v>2318</v>
      </c>
      <c r="C577" t="s">
        <v>2450</v>
      </c>
      <c r="D577" t="s">
        <v>2466</v>
      </c>
      <c r="E577" t="s">
        <v>2456</v>
      </c>
      <c r="F577" s="1">
        <v>76104</v>
      </c>
      <c r="G577">
        <v>6741440</v>
      </c>
      <c r="H577" t="s">
        <v>2467</v>
      </c>
      <c r="I577">
        <v>726</v>
      </c>
      <c r="K577">
        <v>1</v>
      </c>
      <c r="O577" t="s">
        <v>28</v>
      </c>
      <c r="Q577">
        <v>1</v>
      </c>
      <c r="U577" t="s">
        <v>28</v>
      </c>
      <c r="W577" t="s">
        <v>2468</v>
      </c>
    </row>
    <row r="578" spans="1:23" x14ac:dyDescent="0.2">
      <c r="A578" t="s">
        <v>2317</v>
      </c>
      <c r="B578" t="s">
        <v>2318</v>
      </c>
      <c r="C578" t="s">
        <v>2469</v>
      </c>
      <c r="D578" t="s">
        <v>2470</v>
      </c>
      <c r="E578" t="s">
        <v>2471</v>
      </c>
      <c r="F578" s="1">
        <v>78723</v>
      </c>
      <c r="G578">
        <v>6740147</v>
      </c>
      <c r="H578" t="s">
        <v>2472</v>
      </c>
      <c r="I578">
        <v>248</v>
      </c>
      <c r="L578">
        <v>1</v>
      </c>
      <c r="O578" t="s">
        <v>28</v>
      </c>
      <c r="R578">
        <v>1</v>
      </c>
      <c r="U578" t="s">
        <v>28</v>
      </c>
      <c r="W578" t="s">
        <v>2473</v>
      </c>
    </row>
    <row r="579" spans="1:23" x14ac:dyDescent="0.2">
      <c r="A579" t="s">
        <v>2317</v>
      </c>
      <c r="B579" t="s">
        <v>2318</v>
      </c>
      <c r="C579" t="s">
        <v>2469</v>
      </c>
      <c r="D579" t="s">
        <v>2474</v>
      </c>
      <c r="E579" t="s">
        <v>2471</v>
      </c>
      <c r="F579" s="1">
        <v>78701</v>
      </c>
      <c r="G579">
        <v>6741110</v>
      </c>
      <c r="H579" t="s">
        <v>2475</v>
      </c>
      <c r="I579">
        <v>211</v>
      </c>
      <c r="J579">
        <v>30</v>
      </c>
      <c r="K579">
        <v>1</v>
      </c>
      <c r="M579">
        <v>1</v>
      </c>
      <c r="O579" t="s">
        <v>28</v>
      </c>
      <c r="P579">
        <v>1</v>
      </c>
      <c r="T579" t="s">
        <v>39</v>
      </c>
      <c r="U579" t="s">
        <v>28</v>
      </c>
      <c r="V579" t="s">
        <v>39</v>
      </c>
      <c r="W579" t="s">
        <v>2476</v>
      </c>
    </row>
    <row r="580" spans="1:23" x14ac:dyDescent="0.2">
      <c r="A580" t="s">
        <v>2317</v>
      </c>
      <c r="B580" t="s">
        <v>2318</v>
      </c>
      <c r="C580" t="s">
        <v>2469</v>
      </c>
      <c r="D580" t="s">
        <v>2477</v>
      </c>
      <c r="E580" t="s">
        <v>2471</v>
      </c>
      <c r="F580" s="1">
        <v>78704</v>
      </c>
      <c r="G580">
        <v>6740095</v>
      </c>
      <c r="H580" t="s">
        <v>2478</v>
      </c>
      <c r="I580">
        <v>368</v>
      </c>
      <c r="K580">
        <v>1</v>
      </c>
      <c r="O580" t="s">
        <v>28</v>
      </c>
      <c r="Q580">
        <v>1</v>
      </c>
      <c r="U580" t="s">
        <v>28</v>
      </c>
      <c r="W580" t="s">
        <v>2479</v>
      </c>
    </row>
    <row r="581" spans="1:23" x14ac:dyDescent="0.2">
      <c r="A581" t="s">
        <v>2317</v>
      </c>
      <c r="B581" t="s">
        <v>2318</v>
      </c>
      <c r="C581" t="s">
        <v>1115</v>
      </c>
      <c r="D581" t="s">
        <v>2480</v>
      </c>
      <c r="E581" t="s">
        <v>2481</v>
      </c>
      <c r="F581" s="1">
        <v>76301</v>
      </c>
      <c r="G581">
        <v>6740136</v>
      </c>
      <c r="H581" t="s">
        <v>2482</v>
      </c>
      <c r="I581">
        <v>325</v>
      </c>
      <c r="K581">
        <v>1</v>
      </c>
      <c r="O581" t="s">
        <v>28</v>
      </c>
      <c r="Q581">
        <v>1</v>
      </c>
      <c r="U581" t="s">
        <v>28</v>
      </c>
      <c r="W581" t="s">
        <v>2483</v>
      </c>
    </row>
    <row r="582" spans="1:23" x14ac:dyDescent="0.2">
      <c r="A582" t="s">
        <v>2317</v>
      </c>
      <c r="B582" t="s">
        <v>2318</v>
      </c>
      <c r="C582" t="s">
        <v>2484</v>
      </c>
      <c r="D582" t="s">
        <v>2485</v>
      </c>
      <c r="E582" t="s">
        <v>2486</v>
      </c>
      <c r="F582" s="1">
        <v>78665</v>
      </c>
      <c r="G582">
        <v>6740412</v>
      </c>
      <c r="H582" t="s">
        <v>2487</v>
      </c>
      <c r="I582">
        <v>181</v>
      </c>
      <c r="K582">
        <v>1</v>
      </c>
      <c r="O582" t="s">
        <v>28</v>
      </c>
      <c r="Q582">
        <v>1</v>
      </c>
      <c r="U582" t="s">
        <v>28</v>
      </c>
      <c r="W582" t="s">
        <v>2488</v>
      </c>
    </row>
    <row r="583" spans="1:23" x14ac:dyDescent="0.2">
      <c r="A583" t="s">
        <v>2317</v>
      </c>
      <c r="B583" t="s">
        <v>2318</v>
      </c>
      <c r="C583" t="s">
        <v>2484</v>
      </c>
      <c r="D583" t="s">
        <v>2489</v>
      </c>
      <c r="E583" t="s">
        <v>2486</v>
      </c>
      <c r="F583" s="1">
        <v>78681</v>
      </c>
      <c r="G583">
        <v>6742345</v>
      </c>
      <c r="H583" t="s">
        <v>2490</v>
      </c>
      <c r="I583">
        <v>175</v>
      </c>
      <c r="K583">
        <v>1</v>
      </c>
      <c r="O583" t="s">
        <v>28</v>
      </c>
      <c r="Q583">
        <v>1</v>
      </c>
      <c r="U583" t="s">
        <v>28</v>
      </c>
      <c r="W583" t="s">
        <v>2491</v>
      </c>
    </row>
    <row r="584" spans="1:23" x14ac:dyDescent="0.2">
      <c r="A584" t="s">
        <v>2317</v>
      </c>
      <c r="B584" t="s">
        <v>2318</v>
      </c>
      <c r="C584" t="s">
        <v>2445</v>
      </c>
      <c r="D584" t="s">
        <v>2492</v>
      </c>
      <c r="E584" t="s">
        <v>2447</v>
      </c>
      <c r="F584" s="1">
        <v>75701</v>
      </c>
      <c r="G584">
        <v>6740044</v>
      </c>
      <c r="H584" t="s">
        <v>2493</v>
      </c>
      <c r="I584">
        <v>94</v>
      </c>
      <c r="K584">
        <v>1</v>
      </c>
      <c r="O584" t="s">
        <v>28</v>
      </c>
      <c r="Q584">
        <v>1</v>
      </c>
      <c r="U584" t="s">
        <v>28</v>
      </c>
      <c r="W584" t="s">
        <v>2494</v>
      </c>
    </row>
    <row r="585" spans="1:23" x14ac:dyDescent="0.2">
      <c r="A585" t="s">
        <v>2317</v>
      </c>
      <c r="B585" t="s">
        <v>2318</v>
      </c>
      <c r="C585" t="s">
        <v>2440</v>
      </c>
      <c r="D585" t="s">
        <v>2495</v>
      </c>
      <c r="E585" t="s">
        <v>2442</v>
      </c>
      <c r="F585" s="1">
        <v>78412</v>
      </c>
      <c r="G585">
        <v>6740071</v>
      </c>
      <c r="H585" t="s">
        <v>2496</v>
      </c>
      <c r="I585">
        <v>152</v>
      </c>
      <c r="K585">
        <v>1</v>
      </c>
      <c r="O585" t="s">
        <v>28</v>
      </c>
      <c r="Q585">
        <v>1</v>
      </c>
      <c r="U585" t="s">
        <v>28</v>
      </c>
      <c r="W585" t="s">
        <v>2497</v>
      </c>
    </row>
    <row r="586" spans="1:23" x14ac:dyDescent="0.2">
      <c r="A586" t="s">
        <v>2317</v>
      </c>
      <c r="B586" t="s">
        <v>2318</v>
      </c>
      <c r="C586" t="s">
        <v>2390</v>
      </c>
      <c r="D586" t="s">
        <v>2498</v>
      </c>
      <c r="E586" t="s">
        <v>35</v>
      </c>
      <c r="F586" s="1">
        <v>77090</v>
      </c>
      <c r="G586">
        <v>6741895</v>
      </c>
      <c r="H586" t="s">
        <v>2499</v>
      </c>
      <c r="I586">
        <v>271</v>
      </c>
      <c r="K586">
        <v>1</v>
      </c>
      <c r="O586" t="s">
        <v>28</v>
      </c>
      <c r="Q586">
        <v>1</v>
      </c>
      <c r="U586" t="s">
        <v>28</v>
      </c>
      <c r="W586" t="s">
        <v>2500</v>
      </c>
    </row>
    <row r="587" spans="1:23" x14ac:dyDescent="0.2">
      <c r="A587" t="s">
        <v>2501</v>
      </c>
      <c r="B587" t="s">
        <v>2502</v>
      </c>
      <c r="C587" t="s">
        <v>2503</v>
      </c>
      <c r="D587" t="s">
        <v>2504</v>
      </c>
      <c r="E587" t="s">
        <v>2505</v>
      </c>
      <c r="F587" s="1">
        <v>84124</v>
      </c>
      <c r="G587">
        <v>6870290</v>
      </c>
      <c r="H587" t="s">
        <v>2506</v>
      </c>
      <c r="I587">
        <v>317</v>
      </c>
      <c r="K587">
        <v>1</v>
      </c>
      <c r="O587" t="s">
        <v>28</v>
      </c>
      <c r="Q587">
        <v>1</v>
      </c>
      <c r="U587" t="s">
        <v>28</v>
      </c>
      <c r="W587" t="s">
        <v>2507</v>
      </c>
    </row>
    <row r="588" spans="1:23" x14ac:dyDescent="0.2">
      <c r="A588" t="s">
        <v>2501</v>
      </c>
      <c r="B588" t="s">
        <v>2502</v>
      </c>
      <c r="C588" t="s">
        <v>2503</v>
      </c>
      <c r="D588" t="s">
        <v>2508</v>
      </c>
      <c r="E588" t="s">
        <v>2509</v>
      </c>
      <c r="F588" s="1">
        <v>84107</v>
      </c>
      <c r="G588">
        <v>6870141</v>
      </c>
      <c r="H588" t="s">
        <v>2510</v>
      </c>
      <c r="I588">
        <v>504</v>
      </c>
      <c r="K588">
        <v>1</v>
      </c>
      <c r="O588" t="s">
        <v>28</v>
      </c>
      <c r="P588">
        <v>1</v>
      </c>
      <c r="U588" t="s">
        <v>28</v>
      </c>
      <c r="W588" t="s">
        <v>2511</v>
      </c>
    </row>
    <row r="589" spans="1:23" x14ac:dyDescent="0.2">
      <c r="A589" t="s">
        <v>2501</v>
      </c>
      <c r="B589" t="s">
        <v>2502</v>
      </c>
      <c r="C589" t="s">
        <v>2503</v>
      </c>
      <c r="D589" t="s">
        <v>2512</v>
      </c>
      <c r="E589" t="s">
        <v>2505</v>
      </c>
      <c r="F589" s="1">
        <v>84113</v>
      </c>
      <c r="G589">
        <v>6870280</v>
      </c>
      <c r="H589" t="s">
        <v>2513</v>
      </c>
      <c r="I589">
        <v>289</v>
      </c>
      <c r="L589">
        <v>1</v>
      </c>
      <c r="O589" t="s">
        <v>28</v>
      </c>
      <c r="R589">
        <v>1</v>
      </c>
      <c r="U589" t="s">
        <v>28</v>
      </c>
      <c r="W589" t="s">
        <v>2514</v>
      </c>
    </row>
    <row r="590" spans="1:23" x14ac:dyDescent="0.2">
      <c r="A590" t="s">
        <v>2501</v>
      </c>
      <c r="B590" t="s">
        <v>2502</v>
      </c>
      <c r="C590" t="s">
        <v>2503</v>
      </c>
      <c r="D590" t="s">
        <v>2515</v>
      </c>
      <c r="E590" t="s">
        <v>2505</v>
      </c>
      <c r="F590" s="1">
        <v>84132</v>
      </c>
      <c r="G590">
        <v>6870315</v>
      </c>
      <c r="H590" t="s">
        <v>2516</v>
      </c>
      <c r="I590">
        <v>527</v>
      </c>
      <c r="J590">
        <v>15</v>
      </c>
      <c r="K590">
        <v>1</v>
      </c>
      <c r="M590">
        <v>1</v>
      </c>
      <c r="N590">
        <v>1</v>
      </c>
      <c r="O590" t="s">
        <v>28</v>
      </c>
      <c r="P590">
        <v>1</v>
      </c>
      <c r="T590" t="s">
        <v>28</v>
      </c>
      <c r="U590" t="s">
        <v>28</v>
      </c>
      <c r="V590" t="s">
        <v>39</v>
      </c>
      <c r="W590" t="s">
        <v>2517</v>
      </c>
    </row>
    <row r="591" spans="1:23" x14ac:dyDescent="0.2">
      <c r="A591" t="s">
        <v>2501</v>
      </c>
      <c r="B591" t="s">
        <v>2502</v>
      </c>
      <c r="C591" t="s">
        <v>2501</v>
      </c>
      <c r="D591" t="s">
        <v>2518</v>
      </c>
      <c r="E591" t="s">
        <v>2519</v>
      </c>
      <c r="F591" s="1">
        <v>84604</v>
      </c>
      <c r="G591">
        <v>6870220</v>
      </c>
      <c r="H591" t="s">
        <v>2520</v>
      </c>
      <c r="I591">
        <v>395</v>
      </c>
      <c r="K591">
        <v>1</v>
      </c>
      <c r="O591" t="s">
        <v>28</v>
      </c>
      <c r="Q591">
        <v>1</v>
      </c>
      <c r="U591" t="s">
        <v>28</v>
      </c>
      <c r="W591" t="s">
        <v>2521</v>
      </c>
    </row>
    <row r="592" spans="1:23" x14ac:dyDescent="0.2">
      <c r="A592" t="s">
        <v>2501</v>
      </c>
      <c r="B592" t="s">
        <v>2502</v>
      </c>
      <c r="C592" t="s">
        <v>141</v>
      </c>
      <c r="D592" t="s">
        <v>2522</v>
      </c>
      <c r="E592" t="s">
        <v>2523</v>
      </c>
      <c r="F592" s="1">
        <v>84790</v>
      </c>
      <c r="G592">
        <v>6870016</v>
      </c>
      <c r="H592" t="s">
        <v>2524</v>
      </c>
      <c r="I592">
        <v>284</v>
      </c>
      <c r="K592">
        <v>1</v>
      </c>
      <c r="O592" t="s">
        <v>28</v>
      </c>
      <c r="Q592">
        <v>1</v>
      </c>
      <c r="U592" t="s">
        <v>28</v>
      </c>
      <c r="W592" t="s">
        <v>2525</v>
      </c>
    </row>
    <row r="593" spans="1:23" x14ac:dyDescent="0.2">
      <c r="A593" t="s">
        <v>2501</v>
      </c>
      <c r="B593" t="s">
        <v>2502</v>
      </c>
      <c r="C593" t="s">
        <v>2526</v>
      </c>
      <c r="D593" t="s">
        <v>2527</v>
      </c>
      <c r="E593" t="s">
        <v>2528</v>
      </c>
      <c r="F593" s="1">
        <v>84405</v>
      </c>
      <c r="G593">
        <v>6870150</v>
      </c>
      <c r="H593" t="s">
        <v>2529</v>
      </c>
      <c r="I593">
        <v>232</v>
      </c>
      <c r="K593">
        <v>1</v>
      </c>
      <c r="O593" t="s">
        <v>28</v>
      </c>
      <c r="Q593">
        <v>1</v>
      </c>
      <c r="U593" t="s">
        <v>28</v>
      </c>
      <c r="W593" t="s">
        <v>2530</v>
      </c>
    </row>
    <row r="594" spans="1:23" x14ac:dyDescent="0.2">
      <c r="A594" t="s">
        <v>2501</v>
      </c>
      <c r="B594" t="s">
        <v>2502</v>
      </c>
      <c r="C594" t="s">
        <v>2526</v>
      </c>
      <c r="D594" t="s">
        <v>2531</v>
      </c>
      <c r="E594" t="s">
        <v>2528</v>
      </c>
      <c r="F594" s="1">
        <v>84403</v>
      </c>
      <c r="G594">
        <v>6870160</v>
      </c>
      <c r="H594" t="s">
        <v>2532</v>
      </c>
      <c r="I594">
        <v>321</v>
      </c>
      <c r="K594">
        <v>1</v>
      </c>
      <c r="O594" t="s">
        <v>28</v>
      </c>
      <c r="Q594">
        <v>1</v>
      </c>
      <c r="U594" t="s">
        <v>28</v>
      </c>
      <c r="W594" t="s">
        <v>2533</v>
      </c>
    </row>
    <row r="595" spans="1:23" x14ac:dyDescent="0.2">
      <c r="A595" t="s">
        <v>2534</v>
      </c>
      <c r="B595" t="s">
        <v>2535</v>
      </c>
      <c r="C595" t="s">
        <v>2536</v>
      </c>
      <c r="D595" t="s">
        <v>2537</v>
      </c>
      <c r="E595" t="s">
        <v>1247</v>
      </c>
      <c r="F595" s="2" t="s">
        <v>2538</v>
      </c>
      <c r="G595">
        <v>6130001</v>
      </c>
      <c r="H595" t="s">
        <v>2539</v>
      </c>
      <c r="I595">
        <v>620</v>
      </c>
      <c r="J595">
        <v>9</v>
      </c>
      <c r="K595">
        <v>1</v>
      </c>
      <c r="L595">
        <v>1</v>
      </c>
      <c r="M595">
        <v>1</v>
      </c>
      <c r="O595" t="s">
        <v>28</v>
      </c>
      <c r="P595">
        <v>1</v>
      </c>
      <c r="S595">
        <v>1</v>
      </c>
      <c r="T595" t="s">
        <v>39</v>
      </c>
      <c r="U595" t="s">
        <v>28</v>
      </c>
      <c r="W595" t="s">
        <v>2540</v>
      </c>
    </row>
    <row r="596" spans="1:23" x14ac:dyDescent="0.2">
      <c r="A596" t="s">
        <v>2541</v>
      </c>
      <c r="B596" t="s">
        <v>2542</v>
      </c>
      <c r="C596" t="s">
        <v>2460</v>
      </c>
      <c r="D596" t="s">
        <v>2543</v>
      </c>
      <c r="E596" t="s">
        <v>2460</v>
      </c>
      <c r="F596" s="1">
        <v>22205</v>
      </c>
      <c r="G596">
        <v>6340040</v>
      </c>
      <c r="H596" t="s">
        <v>2544</v>
      </c>
      <c r="I596">
        <v>394</v>
      </c>
      <c r="K596">
        <v>1</v>
      </c>
      <c r="O596" t="s">
        <v>39</v>
      </c>
      <c r="Q596">
        <v>1</v>
      </c>
      <c r="U596" t="s">
        <v>28</v>
      </c>
      <c r="W596" t="s">
        <v>2545</v>
      </c>
    </row>
    <row r="597" spans="1:23" x14ac:dyDescent="0.2">
      <c r="A597" t="s">
        <v>2541</v>
      </c>
      <c r="B597" t="s">
        <v>2542</v>
      </c>
      <c r="C597" t="s">
        <v>2546</v>
      </c>
      <c r="D597" t="s">
        <v>2547</v>
      </c>
      <c r="E597" t="s">
        <v>2546</v>
      </c>
      <c r="F597" s="1">
        <v>22903</v>
      </c>
      <c r="G597">
        <v>6344000</v>
      </c>
      <c r="H597" t="s">
        <v>2548</v>
      </c>
      <c r="I597">
        <v>671</v>
      </c>
      <c r="K597">
        <v>1</v>
      </c>
      <c r="O597" t="s">
        <v>28</v>
      </c>
      <c r="P597">
        <v>1</v>
      </c>
      <c r="U597" t="s">
        <v>28</v>
      </c>
      <c r="W597" t="s">
        <v>2549</v>
      </c>
    </row>
    <row r="598" spans="1:23" x14ac:dyDescent="0.2">
      <c r="A598" t="s">
        <v>2541</v>
      </c>
      <c r="B598" t="s">
        <v>2542</v>
      </c>
      <c r="C598" t="s">
        <v>2550</v>
      </c>
      <c r="D598" t="s">
        <v>2551</v>
      </c>
      <c r="E598" t="s">
        <v>2552</v>
      </c>
      <c r="F598" s="1">
        <v>20190</v>
      </c>
      <c r="G598">
        <v>6340025</v>
      </c>
      <c r="H598" t="s">
        <v>2553</v>
      </c>
      <c r="I598">
        <v>231</v>
      </c>
      <c r="K598">
        <v>1</v>
      </c>
      <c r="O598" t="s">
        <v>28</v>
      </c>
      <c r="Q598">
        <v>1</v>
      </c>
      <c r="U598" t="s">
        <v>28</v>
      </c>
      <c r="W598" t="s">
        <v>2554</v>
      </c>
    </row>
    <row r="599" spans="1:23" x14ac:dyDescent="0.2">
      <c r="A599" t="s">
        <v>2541</v>
      </c>
      <c r="B599" t="s">
        <v>2542</v>
      </c>
      <c r="C599" t="s">
        <v>2550</v>
      </c>
      <c r="D599" t="s">
        <v>2555</v>
      </c>
      <c r="E599" t="s">
        <v>2556</v>
      </c>
      <c r="F599" s="1">
        <v>22042</v>
      </c>
      <c r="G599">
        <v>6340490</v>
      </c>
      <c r="H599" t="s">
        <v>2557</v>
      </c>
      <c r="I599">
        <v>923</v>
      </c>
      <c r="K599">
        <v>1</v>
      </c>
      <c r="O599" t="s">
        <v>28</v>
      </c>
      <c r="P599">
        <v>1</v>
      </c>
      <c r="U599" t="s">
        <v>28</v>
      </c>
      <c r="W599" t="s">
        <v>2558</v>
      </c>
    </row>
    <row r="600" spans="1:23" x14ac:dyDescent="0.2">
      <c r="A600" t="s">
        <v>2541</v>
      </c>
      <c r="B600" t="s">
        <v>2542</v>
      </c>
      <c r="C600" t="s">
        <v>2559</v>
      </c>
      <c r="D600" t="s">
        <v>2560</v>
      </c>
      <c r="E600" t="s">
        <v>2561</v>
      </c>
      <c r="F600" s="1">
        <v>22401</v>
      </c>
      <c r="G600">
        <v>6340290</v>
      </c>
      <c r="H600" t="s">
        <v>2562</v>
      </c>
      <c r="I600">
        <v>571</v>
      </c>
      <c r="K600">
        <v>1</v>
      </c>
      <c r="O600" t="s">
        <v>39</v>
      </c>
      <c r="Q600">
        <v>1</v>
      </c>
      <c r="U600" t="s">
        <v>28</v>
      </c>
      <c r="W600" t="s">
        <v>2563</v>
      </c>
    </row>
    <row r="601" spans="1:23" x14ac:dyDescent="0.2">
      <c r="A601" t="s">
        <v>2541</v>
      </c>
      <c r="B601" t="s">
        <v>2542</v>
      </c>
      <c r="C601" t="s">
        <v>2564</v>
      </c>
      <c r="D601" t="s">
        <v>2565</v>
      </c>
      <c r="E601" t="s">
        <v>745</v>
      </c>
      <c r="F601" s="1">
        <v>23229</v>
      </c>
      <c r="G601">
        <v>6340012</v>
      </c>
      <c r="H601" t="s">
        <v>2566</v>
      </c>
      <c r="I601">
        <v>340</v>
      </c>
      <c r="K601">
        <v>1</v>
      </c>
      <c r="O601" t="s">
        <v>28</v>
      </c>
      <c r="Q601">
        <v>1</v>
      </c>
      <c r="U601" t="s">
        <v>28</v>
      </c>
      <c r="W601" t="s">
        <v>2567</v>
      </c>
    </row>
    <row r="602" spans="1:23" x14ac:dyDescent="0.2">
      <c r="A602" t="s">
        <v>2541</v>
      </c>
      <c r="B602" t="s">
        <v>2542</v>
      </c>
      <c r="C602" t="s">
        <v>2568</v>
      </c>
      <c r="D602" t="s">
        <v>2569</v>
      </c>
      <c r="E602" t="s">
        <v>2570</v>
      </c>
      <c r="F602" s="1">
        <v>24501</v>
      </c>
      <c r="G602">
        <v>6340013</v>
      </c>
      <c r="H602" t="s">
        <v>2571</v>
      </c>
      <c r="I602">
        <v>358</v>
      </c>
      <c r="K602">
        <v>1</v>
      </c>
      <c r="O602" t="s">
        <v>39</v>
      </c>
      <c r="Q602">
        <v>1</v>
      </c>
      <c r="U602" t="s">
        <v>28</v>
      </c>
      <c r="W602" t="s">
        <v>2572</v>
      </c>
    </row>
    <row r="603" spans="1:23" x14ac:dyDescent="0.2">
      <c r="A603" t="s">
        <v>2541</v>
      </c>
      <c r="B603" t="s">
        <v>2542</v>
      </c>
      <c r="C603" t="s">
        <v>2573</v>
      </c>
      <c r="D603" t="s">
        <v>2574</v>
      </c>
      <c r="E603" t="s">
        <v>2573</v>
      </c>
      <c r="F603" s="1">
        <v>23601</v>
      </c>
      <c r="G603">
        <v>6340520</v>
      </c>
      <c r="H603" t="s">
        <v>2575</v>
      </c>
      <c r="I603">
        <v>450</v>
      </c>
      <c r="K603">
        <v>1</v>
      </c>
      <c r="O603" t="s">
        <v>39</v>
      </c>
      <c r="Q603">
        <v>1</v>
      </c>
      <c r="U603" t="s">
        <v>28</v>
      </c>
      <c r="W603" t="s">
        <v>2576</v>
      </c>
    </row>
    <row r="604" spans="1:23" x14ac:dyDescent="0.2">
      <c r="A604" t="s">
        <v>2541</v>
      </c>
      <c r="B604" t="s">
        <v>2542</v>
      </c>
      <c r="C604" t="s">
        <v>1251</v>
      </c>
      <c r="D604" t="s">
        <v>2577</v>
      </c>
      <c r="E604" t="s">
        <v>1251</v>
      </c>
      <c r="F604" s="1">
        <v>23507</v>
      </c>
      <c r="G604">
        <v>6340578</v>
      </c>
      <c r="H604" t="s">
        <v>2578</v>
      </c>
      <c r="I604">
        <v>206</v>
      </c>
      <c r="L604">
        <v>1</v>
      </c>
      <c r="O604" t="s">
        <v>39</v>
      </c>
      <c r="R604">
        <v>1</v>
      </c>
      <c r="U604" t="s">
        <v>28</v>
      </c>
      <c r="W604" t="s">
        <v>2579</v>
      </c>
    </row>
    <row r="605" spans="1:23" x14ac:dyDescent="0.2">
      <c r="A605" t="s">
        <v>2541</v>
      </c>
      <c r="B605" t="s">
        <v>2542</v>
      </c>
      <c r="C605" t="s">
        <v>1251</v>
      </c>
      <c r="D605" t="s">
        <v>2580</v>
      </c>
      <c r="E605" t="s">
        <v>1251</v>
      </c>
      <c r="F605" s="1">
        <v>23507</v>
      </c>
      <c r="G605">
        <v>6340620</v>
      </c>
      <c r="H605" t="s">
        <v>2581</v>
      </c>
      <c r="I605">
        <v>525</v>
      </c>
      <c r="J605">
        <v>16</v>
      </c>
      <c r="K605">
        <v>1</v>
      </c>
      <c r="M605">
        <v>1</v>
      </c>
      <c r="O605" t="s">
        <v>39</v>
      </c>
      <c r="P605">
        <v>1</v>
      </c>
      <c r="U605" t="s">
        <v>28</v>
      </c>
      <c r="V605" t="s">
        <v>28</v>
      </c>
      <c r="W605" t="s">
        <v>2582</v>
      </c>
    </row>
    <row r="606" spans="1:23" x14ac:dyDescent="0.2">
      <c r="A606" t="s">
        <v>2541</v>
      </c>
      <c r="B606" t="s">
        <v>2542</v>
      </c>
      <c r="C606" t="s">
        <v>2583</v>
      </c>
      <c r="D606" t="s">
        <v>2584</v>
      </c>
      <c r="E606" t="s">
        <v>745</v>
      </c>
      <c r="F606" s="1">
        <v>23225</v>
      </c>
      <c r="G606">
        <v>6340009</v>
      </c>
      <c r="H606" t="s">
        <v>2585</v>
      </c>
      <c r="I606">
        <v>466</v>
      </c>
      <c r="J606">
        <v>36</v>
      </c>
      <c r="K606">
        <v>1</v>
      </c>
      <c r="M606">
        <v>1</v>
      </c>
      <c r="N606">
        <v>1</v>
      </c>
      <c r="O606" t="s">
        <v>28</v>
      </c>
      <c r="Q606">
        <v>1</v>
      </c>
      <c r="U606" t="s">
        <v>28</v>
      </c>
      <c r="V606" t="s">
        <v>28</v>
      </c>
      <c r="W606" t="s">
        <v>2586</v>
      </c>
    </row>
    <row r="607" spans="1:23" x14ac:dyDescent="0.2">
      <c r="A607" t="s">
        <v>2541</v>
      </c>
      <c r="B607" t="s">
        <v>2542</v>
      </c>
      <c r="C607" t="s">
        <v>2583</v>
      </c>
      <c r="D607" t="s">
        <v>2587</v>
      </c>
      <c r="E607" t="s">
        <v>745</v>
      </c>
      <c r="F607" s="1">
        <v>23298</v>
      </c>
      <c r="G607">
        <v>6340860</v>
      </c>
      <c r="H607" t="s">
        <v>2588</v>
      </c>
      <c r="I607">
        <v>820</v>
      </c>
      <c r="J607">
        <v>16</v>
      </c>
      <c r="K607">
        <v>1</v>
      </c>
      <c r="L607">
        <v>1</v>
      </c>
      <c r="M607">
        <v>1</v>
      </c>
      <c r="N607">
        <v>1</v>
      </c>
      <c r="O607" t="s">
        <v>28</v>
      </c>
      <c r="P607">
        <v>1</v>
      </c>
      <c r="R607">
        <v>1</v>
      </c>
      <c r="T607" t="s">
        <v>28</v>
      </c>
      <c r="U607" t="s">
        <v>28</v>
      </c>
      <c r="V607" t="s">
        <v>28</v>
      </c>
      <c r="W607" t="s">
        <v>2589</v>
      </c>
    </row>
    <row r="608" spans="1:23" x14ac:dyDescent="0.2">
      <c r="A608" t="s">
        <v>2541</v>
      </c>
      <c r="B608" t="s">
        <v>2542</v>
      </c>
      <c r="C608" t="s">
        <v>2590</v>
      </c>
      <c r="D608" t="s">
        <v>2591</v>
      </c>
      <c r="E608" t="s">
        <v>2592</v>
      </c>
      <c r="F608" s="1">
        <v>24014</v>
      </c>
      <c r="G608">
        <v>6341040</v>
      </c>
      <c r="H608" t="s">
        <v>2593</v>
      </c>
      <c r="I608">
        <v>703</v>
      </c>
      <c r="K608">
        <v>1</v>
      </c>
      <c r="L608">
        <v>1</v>
      </c>
      <c r="O608" t="s">
        <v>28</v>
      </c>
      <c r="P608">
        <v>1</v>
      </c>
      <c r="R608">
        <v>1</v>
      </c>
      <c r="U608" t="s">
        <v>28</v>
      </c>
      <c r="W608" t="s">
        <v>2594</v>
      </c>
    </row>
    <row r="609" spans="1:23" x14ac:dyDescent="0.2">
      <c r="A609" t="s">
        <v>2541</v>
      </c>
      <c r="B609" t="s">
        <v>2542</v>
      </c>
      <c r="C609" t="s">
        <v>2595</v>
      </c>
      <c r="D609" t="s">
        <v>2596</v>
      </c>
      <c r="E609" t="s">
        <v>2597</v>
      </c>
      <c r="F609" s="1">
        <v>22601</v>
      </c>
      <c r="G609">
        <v>6341200</v>
      </c>
      <c r="H609" t="s">
        <v>2598</v>
      </c>
      <c r="I609">
        <v>495</v>
      </c>
      <c r="K609">
        <v>1</v>
      </c>
      <c r="O609" t="s">
        <v>39</v>
      </c>
      <c r="Q609">
        <v>1</v>
      </c>
      <c r="U609" t="s">
        <v>28</v>
      </c>
      <c r="W609" t="s">
        <v>2599</v>
      </c>
    </row>
    <row r="610" spans="1:23" x14ac:dyDescent="0.2">
      <c r="A610" t="s">
        <v>141</v>
      </c>
      <c r="B610" t="s">
        <v>2600</v>
      </c>
      <c r="C610" t="s">
        <v>1624</v>
      </c>
      <c r="D610" t="s">
        <v>2601</v>
      </c>
      <c r="E610" t="s">
        <v>2602</v>
      </c>
      <c r="F610" s="1">
        <v>98664</v>
      </c>
      <c r="G610">
        <v>6911130</v>
      </c>
      <c r="H610" t="s">
        <v>2603</v>
      </c>
      <c r="I610">
        <v>450</v>
      </c>
      <c r="K610">
        <v>1</v>
      </c>
      <c r="O610" t="s">
        <v>39</v>
      </c>
      <c r="Q610">
        <v>1</v>
      </c>
      <c r="U610" t="s">
        <v>28</v>
      </c>
      <c r="W610" t="s">
        <v>2604</v>
      </c>
    </row>
    <row r="611" spans="1:23" x14ac:dyDescent="0.2">
      <c r="A611" t="s">
        <v>141</v>
      </c>
      <c r="B611" t="s">
        <v>2600</v>
      </c>
      <c r="C611" t="s">
        <v>2605</v>
      </c>
      <c r="D611" t="s">
        <v>2606</v>
      </c>
      <c r="E611" t="s">
        <v>2607</v>
      </c>
      <c r="F611" s="1">
        <v>98104</v>
      </c>
      <c r="G611">
        <v>6910610</v>
      </c>
      <c r="H611" t="s">
        <v>2608</v>
      </c>
      <c r="I611">
        <v>413</v>
      </c>
      <c r="J611">
        <v>40</v>
      </c>
      <c r="K611">
        <v>1</v>
      </c>
      <c r="L611">
        <v>1</v>
      </c>
      <c r="M611">
        <v>1</v>
      </c>
      <c r="N611">
        <v>1</v>
      </c>
      <c r="O611" t="s">
        <v>39</v>
      </c>
      <c r="P611">
        <v>1</v>
      </c>
      <c r="R611">
        <v>1</v>
      </c>
      <c r="T611" t="s">
        <v>28</v>
      </c>
      <c r="U611" t="s">
        <v>28</v>
      </c>
      <c r="W611" t="s">
        <v>2609</v>
      </c>
    </row>
    <row r="612" spans="1:23" x14ac:dyDescent="0.2">
      <c r="A612" t="s">
        <v>141</v>
      </c>
      <c r="B612" t="s">
        <v>2600</v>
      </c>
      <c r="C612" t="s">
        <v>2610</v>
      </c>
      <c r="D612" t="s">
        <v>2611</v>
      </c>
      <c r="E612" t="s">
        <v>2612</v>
      </c>
      <c r="F612" s="1">
        <v>98431</v>
      </c>
      <c r="G612">
        <v>6911030</v>
      </c>
      <c r="H612" t="s">
        <v>2613</v>
      </c>
      <c r="I612">
        <v>240</v>
      </c>
      <c r="K612">
        <v>1</v>
      </c>
      <c r="O612" t="s">
        <v>39</v>
      </c>
      <c r="Q612">
        <v>1</v>
      </c>
      <c r="U612" t="s">
        <v>28</v>
      </c>
      <c r="W612" t="s">
        <v>2614</v>
      </c>
    </row>
    <row r="613" spans="1:23" x14ac:dyDescent="0.2">
      <c r="A613" t="s">
        <v>141</v>
      </c>
      <c r="B613" t="s">
        <v>2600</v>
      </c>
      <c r="C613" t="s">
        <v>2610</v>
      </c>
      <c r="D613" t="s">
        <v>2615</v>
      </c>
      <c r="E613" t="s">
        <v>2616</v>
      </c>
      <c r="F613" s="1">
        <v>98405</v>
      </c>
      <c r="G613">
        <v>6911018</v>
      </c>
      <c r="H613" t="s">
        <v>2617</v>
      </c>
      <c r="I613">
        <v>405</v>
      </c>
      <c r="K613">
        <v>1</v>
      </c>
      <c r="O613" t="s">
        <v>39</v>
      </c>
      <c r="Q613">
        <v>1</v>
      </c>
      <c r="U613" t="s">
        <v>28</v>
      </c>
      <c r="W613" t="s">
        <v>2618</v>
      </c>
    </row>
    <row r="614" spans="1:23" x14ac:dyDescent="0.2">
      <c r="A614" t="s">
        <v>141</v>
      </c>
      <c r="B614" t="s">
        <v>2600</v>
      </c>
      <c r="C614" t="s">
        <v>2610</v>
      </c>
      <c r="D614" t="s">
        <v>2619</v>
      </c>
      <c r="E614" t="s">
        <v>2616</v>
      </c>
      <c r="F614" s="1">
        <v>98403</v>
      </c>
      <c r="G614">
        <v>6911033</v>
      </c>
      <c r="H614" t="s">
        <v>2620</v>
      </c>
      <c r="I614">
        <v>82</v>
      </c>
      <c r="L614">
        <v>1</v>
      </c>
      <c r="O614" t="s">
        <v>39</v>
      </c>
      <c r="S614">
        <v>1</v>
      </c>
      <c r="U614" t="s">
        <v>28</v>
      </c>
      <c r="W614" t="s">
        <v>2621</v>
      </c>
    </row>
    <row r="615" spans="1:23" x14ac:dyDescent="0.2">
      <c r="A615" t="s">
        <v>141</v>
      </c>
      <c r="B615" t="s">
        <v>2600</v>
      </c>
      <c r="C615" t="s">
        <v>2622</v>
      </c>
      <c r="D615" t="s">
        <v>2623</v>
      </c>
      <c r="E615" t="s">
        <v>2624</v>
      </c>
      <c r="F615" s="1">
        <v>98201</v>
      </c>
      <c r="G615">
        <v>6910004</v>
      </c>
      <c r="H615" t="s">
        <v>2625</v>
      </c>
      <c r="I615">
        <v>491</v>
      </c>
      <c r="K615">
        <v>1</v>
      </c>
      <c r="O615" t="s">
        <v>39</v>
      </c>
      <c r="Q615">
        <v>1</v>
      </c>
      <c r="U615" t="s">
        <v>28</v>
      </c>
      <c r="W615" t="s">
        <v>2626</v>
      </c>
    </row>
    <row r="616" spans="1:23" x14ac:dyDescent="0.2">
      <c r="A616" t="s">
        <v>141</v>
      </c>
      <c r="B616" t="s">
        <v>2600</v>
      </c>
      <c r="C616" t="s">
        <v>2627</v>
      </c>
      <c r="D616" t="s">
        <v>2628</v>
      </c>
      <c r="E616" t="s">
        <v>2627</v>
      </c>
      <c r="F616" s="1">
        <v>99204</v>
      </c>
      <c r="G616">
        <v>6910980</v>
      </c>
      <c r="H616" t="s">
        <v>2629</v>
      </c>
      <c r="I616">
        <v>644</v>
      </c>
      <c r="K616">
        <v>1</v>
      </c>
      <c r="L616">
        <v>1</v>
      </c>
      <c r="O616" t="s">
        <v>39</v>
      </c>
      <c r="Q616">
        <v>1</v>
      </c>
      <c r="S616">
        <v>1</v>
      </c>
      <c r="U616" t="s">
        <v>28</v>
      </c>
      <c r="W616" t="s">
        <v>2630</v>
      </c>
    </row>
    <row r="617" spans="1:23" x14ac:dyDescent="0.2">
      <c r="A617" t="s">
        <v>141</v>
      </c>
      <c r="B617" t="s">
        <v>2600</v>
      </c>
      <c r="C617" t="s">
        <v>2631</v>
      </c>
      <c r="D617" t="s">
        <v>2632</v>
      </c>
      <c r="E617" t="s">
        <v>2633</v>
      </c>
      <c r="F617" s="1">
        <v>98225</v>
      </c>
      <c r="G617">
        <v>6910001</v>
      </c>
      <c r="H617" t="s">
        <v>2634</v>
      </c>
      <c r="I617">
        <v>253</v>
      </c>
      <c r="K617">
        <v>1</v>
      </c>
      <c r="O617" t="s">
        <v>39</v>
      </c>
      <c r="Q617">
        <v>1</v>
      </c>
      <c r="U617" t="s">
        <v>28</v>
      </c>
      <c r="W617" t="s">
        <v>2635</v>
      </c>
    </row>
    <row r="618" spans="1:23" x14ac:dyDescent="0.2">
      <c r="A618" t="s">
        <v>2636</v>
      </c>
      <c r="B618" t="s">
        <v>2637</v>
      </c>
      <c r="C618" t="s">
        <v>2638</v>
      </c>
      <c r="D618" t="s">
        <v>2639</v>
      </c>
      <c r="E618" t="s">
        <v>2640</v>
      </c>
      <c r="F618" s="1">
        <v>25701</v>
      </c>
      <c r="G618">
        <v>6350345</v>
      </c>
      <c r="H618" t="s">
        <v>2641</v>
      </c>
      <c r="I618">
        <v>303</v>
      </c>
      <c r="J618">
        <v>4</v>
      </c>
      <c r="K618">
        <v>1</v>
      </c>
      <c r="M618">
        <v>1</v>
      </c>
      <c r="O618" t="s">
        <v>40</v>
      </c>
      <c r="Q618">
        <v>1</v>
      </c>
      <c r="T618" t="s">
        <v>39</v>
      </c>
      <c r="U618" t="s">
        <v>28</v>
      </c>
      <c r="V618" t="s">
        <v>39</v>
      </c>
      <c r="W618" t="s">
        <v>2642</v>
      </c>
    </row>
    <row r="619" spans="1:23" x14ac:dyDescent="0.2">
      <c r="A619" t="s">
        <v>2636</v>
      </c>
      <c r="B619" t="s">
        <v>2637</v>
      </c>
      <c r="C619" t="s">
        <v>2643</v>
      </c>
      <c r="D619" t="s">
        <v>2644</v>
      </c>
      <c r="E619" t="s">
        <v>2239</v>
      </c>
      <c r="F619" s="1">
        <v>25301</v>
      </c>
      <c r="G619">
        <v>6350120</v>
      </c>
      <c r="H619" t="s">
        <v>2645</v>
      </c>
      <c r="I619">
        <v>956</v>
      </c>
      <c r="K619">
        <v>1</v>
      </c>
      <c r="O619" t="s">
        <v>40</v>
      </c>
      <c r="P619">
        <v>1</v>
      </c>
      <c r="U619" t="s">
        <v>28</v>
      </c>
      <c r="W619" t="s">
        <v>2646</v>
      </c>
    </row>
    <row r="620" spans="1:23" x14ac:dyDescent="0.2">
      <c r="A620" t="s">
        <v>2636</v>
      </c>
      <c r="B620" t="s">
        <v>2637</v>
      </c>
      <c r="C620" t="s">
        <v>2638</v>
      </c>
      <c r="D620" t="s">
        <v>2647</v>
      </c>
      <c r="E620" t="s">
        <v>2640</v>
      </c>
      <c r="F620" s="1">
        <v>25702</v>
      </c>
      <c r="G620">
        <v>6350400</v>
      </c>
      <c r="H620" t="s">
        <v>2648</v>
      </c>
      <c r="I620">
        <v>393</v>
      </c>
      <c r="K620">
        <v>1</v>
      </c>
      <c r="O620" t="s">
        <v>40</v>
      </c>
      <c r="Q620">
        <v>1</v>
      </c>
      <c r="U620" t="s">
        <v>28</v>
      </c>
      <c r="W620" t="s">
        <v>2649</v>
      </c>
    </row>
    <row r="621" spans="1:23" x14ac:dyDescent="0.2">
      <c r="A621" t="s">
        <v>2636</v>
      </c>
      <c r="B621" t="s">
        <v>2637</v>
      </c>
      <c r="C621" t="s">
        <v>2650</v>
      </c>
      <c r="D621" t="s">
        <v>1640</v>
      </c>
      <c r="E621" t="s">
        <v>2651</v>
      </c>
      <c r="F621" s="1">
        <v>26505</v>
      </c>
      <c r="G621">
        <v>6350007</v>
      </c>
      <c r="H621" t="s">
        <v>2652</v>
      </c>
      <c r="I621">
        <v>690</v>
      </c>
      <c r="K621">
        <v>1</v>
      </c>
      <c r="L621">
        <v>1</v>
      </c>
      <c r="O621" t="s">
        <v>40</v>
      </c>
      <c r="P621">
        <v>1</v>
      </c>
      <c r="S621">
        <v>1</v>
      </c>
      <c r="U621" t="s">
        <v>28</v>
      </c>
      <c r="W621" t="s">
        <v>2653</v>
      </c>
    </row>
    <row r="622" spans="1:23" x14ac:dyDescent="0.2">
      <c r="A622" t="s">
        <v>2636</v>
      </c>
      <c r="B622" t="s">
        <v>2637</v>
      </c>
      <c r="C622" t="s">
        <v>1940</v>
      </c>
      <c r="D622" t="s">
        <v>2654</v>
      </c>
      <c r="E622" t="s">
        <v>2655</v>
      </c>
      <c r="F622" s="1">
        <v>26003</v>
      </c>
      <c r="G622">
        <v>6350830</v>
      </c>
      <c r="H622" t="s">
        <v>2656</v>
      </c>
      <c r="I622">
        <v>223</v>
      </c>
      <c r="K622">
        <v>1</v>
      </c>
      <c r="O622" t="s">
        <v>40</v>
      </c>
      <c r="Q622">
        <v>1</v>
      </c>
      <c r="U622" t="s">
        <v>28</v>
      </c>
      <c r="W622" t="s">
        <v>2657</v>
      </c>
    </row>
    <row r="623" spans="1:23" x14ac:dyDescent="0.2">
      <c r="A623" t="s">
        <v>2658</v>
      </c>
      <c r="B623" t="s">
        <v>2659</v>
      </c>
      <c r="C623" t="s">
        <v>2660</v>
      </c>
      <c r="D623" t="s">
        <v>2661</v>
      </c>
      <c r="E623" t="s">
        <v>2662</v>
      </c>
      <c r="F623" s="1">
        <v>54311</v>
      </c>
      <c r="G623">
        <v>6450021</v>
      </c>
      <c r="H623" t="s">
        <v>2663</v>
      </c>
      <c r="I623">
        <v>167</v>
      </c>
      <c r="K623">
        <v>1</v>
      </c>
      <c r="O623" t="s">
        <v>28</v>
      </c>
      <c r="Q623">
        <v>1</v>
      </c>
      <c r="U623" t="s">
        <v>28</v>
      </c>
      <c r="W623" t="s">
        <v>2664</v>
      </c>
    </row>
    <row r="624" spans="1:23" x14ac:dyDescent="0.2">
      <c r="A624" t="s">
        <v>2658</v>
      </c>
      <c r="B624" t="s">
        <v>2659</v>
      </c>
      <c r="C624" t="s">
        <v>2660</v>
      </c>
      <c r="D624" t="s">
        <v>2665</v>
      </c>
      <c r="E624" t="s">
        <v>2662</v>
      </c>
      <c r="F624" s="1">
        <v>54301</v>
      </c>
      <c r="G624">
        <v>6450450</v>
      </c>
      <c r="H624" t="s">
        <v>2666</v>
      </c>
      <c r="I624">
        <v>523</v>
      </c>
      <c r="K624">
        <v>1</v>
      </c>
      <c r="O624" t="s">
        <v>28</v>
      </c>
      <c r="Q624">
        <v>1</v>
      </c>
      <c r="U624" t="s">
        <v>28</v>
      </c>
      <c r="W624" t="s">
        <v>2667</v>
      </c>
    </row>
    <row r="625" spans="1:23" x14ac:dyDescent="0.2">
      <c r="A625" t="s">
        <v>2658</v>
      </c>
      <c r="B625" t="s">
        <v>2659</v>
      </c>
      <c r="C625" t="s">
        <v>2668</v>
      </c>
      <c r="D625" t="s">
        <v>2669</v>
      </c>
      <c r="E625" t="s">
        <v>50</v>
      </c>
      <c r="F625" s="1">
        <v>53715</v>
      </c>
      <c r="G625">
        <v>6450810</v>
      </c>
      <c r="H625" t="s">
        <v>2670</v>
      </c>
      <c r="I625">
        <v>440</v>
      </c>
      <c r="K625">
        <v>1</v>
      </c>
      <c r="O625" t="s">
        <v>28</v>
      </c>
      <c r="Q625">
        <v>1</v>
      </c>
      <c r="U625" t="s">
        <v>28</v>
      </c>
      <c r="W625" t="s">
        <v>2671</v>
      </c>
    </row>
    <row r="626" spans="1:23" x14ac:dyDescent="0.2">
      <c r="A626" t="s">
        <v>2658</v>
      </c>
      <c r="B626" t="s">
        <v>2659</v>
      </c>
      <c r="C626" t="s">
        <v>2668</v>
      </c>
      <c r="D626" t="s">
        <v>2672</v>
      </c>
      <c r="E626" t="s">
        <v>50</v>
      </c>
      <c r="F626" s="1">
        <v>53792</v>
      </c>
      <c r="G626">
        <v>6450820</v>
      </c>
      <c r="H626" t="s">
        <v>2673</v>
      </c>
      <c r="I626">
        <v>471</v>
      </c>
      <c r="J626">
        <v>11</v>
      </c>
      <c r="K626">
        <v>1</v>
      </c>
      <c r="L626">
        <v>1</v>
      </c>
      <c r="M626">
        <v>1</v>
      </c>
      <c r="N626">
        <v>1</v>
      </c>
      <c r="O626" t="s">
        <v>28</v>
      </c>
      <c r="P626">
        <v>1</v>
      </c>
      <c r="R626">
        <v>1</v>
      </c>
      <c r="T626" t="s">
        <v>28</v>
      </c>
      <c r="U626" t="s">
        <v>28</v>
      </c>
      <c r="W626" t="s">
        <v>2674</v>
      </c>
    </row>
    <row r="627" spans="1:23" x14ac:dyDescent="0.2">
      <c r="A627" t="s">
        <v>2658</v>
      </c>
      <c r="B627" t="s">
        <v>2659</v>
      </c>
      <c r="C627" t="s">
        <v>2675</v>
      </c>
      <c r="D627" t="s">
        <v>2676</v>
      </c>
      <c r="E627" t="s">
        <v>2675</v>
      </c>
      <c r="F627" s="1">
        <v>54703</v>
      </c>
      <c r="G627">
        <v>6450310</v>
      </c>
      <c r="H627" t="s">
        <v>2677</v>
      </c>
      <c r="I627">
        <v>304</v>
      </c>
      <c r="K627">
        <v>1</v>
      </c>
      <c r="O627" t="s">
        <v>28</v>
      </c>
      <c r="Q627">
        <v>1</v>
      </c>
      <c r="U627" t="s">
        <v>28</v>
      </c>
      <c r="W627" t="s">
        <v>2678</v>
      </c>
    </row>
    <row r="628" spans="1:23" x14ac:dyDescent="0.2">
      <c r="A628" t="s">
        <v>2658</v>
      </c>
      <c r="B628" t="s">
        <v>2659</v>
      </c>
      <c r="C628" t="s">
        <v>2679</v>
      </c>
      <c r="D628" t="s">
        <v>2680</v>
      </c>
      <c r="E628" t="s">
        <v>2679</v>
      </c>
      <c r="F628" s="1">
        <v>54601</v>
      </c>
      <c r="G628">
        <v>6450680</v>
      </c>
      <c r="H628" t="s">
        <v>2681</v>
      </c>
      <c r="I628">
        <v>325</v>
      </c>
      <c r="K628">
        <v>1</v>
      </c>
      <c r="O628" t="s">
        <v>28</v>
      </c>
      <c r="Q628">
        <v>1</v>
      </c>
      <c r="U628" t="s">
        <v>28</v>
      </c>
      <c r="W628" t="s">
        <v>2682</v>
      </c>
    </row>
    <row r="629" spans="1:23" x14ac:dyDescent="0.2">
      <c r="A629" t="s">
        <v>2658</v>
      </c>
      <c r="B629" t="s">
        <v>2659</v>
      </c>
      <c r="C629" t="s">
        <v>2683</v>
      </c>
      <c r="D629" t="s">
        <v>2684</v>
      </c>
      <c r="E629" t="s">
        <v>2685</v>
      </c>
      <c r="F629" s="1">
        <v>54401</v>
      </c>
      <c r="G629">
        <v>6452085</v>
      </c>
      <c r="H629" t="s">
        <v>2686</v>
      </c>
      <c r="I629">
        <v>321</v>
      </c>
      <c r="K629">
        <v>1</v>
      </c>
      <c r="O629" t="s">
        <v>28</v>
      </c>
      <c r="Q629">
        <v>1</v>
      </c>
      <c r="U629" t="s">
        <v>28</v>
      </c>
      <c r="W629" t="s">
        <v>2687</v>
      </c>
    </row>
    <row r="630" spans="1:23" x14ac:dyDescent="0.2">
      <c r="A630" t="s">
        <v>2658</v>
      </c>
      <c r="B630" t="s">
        <v>2659</v>
      </c>
      <c r="C630" t="s">
        <v>2688</v>
      </c>
      <c r="D630" t="s">
        <v>2689</v>
      </c>
      <c r="E630" t="s">
        <v>2688</v>
      </c>
      <c r="F630" s="1">
        <v>53226</v>
      </c>
      <c r="G630">
        <v>6451030</v>
      </c>
      <c r="H630" t="s">
        <v>2690</v>
      </c>
      <c r="I630">
        <v>306</v>
      </c>
      <c r="J630">
        <v>5</v>
      </c>
      <c r="K630">
        <v>1</v>
      </c>
      <c r="L630">
        <v>1</v>
      </c>
      <c r="N630">
        <v>1</v>
      </c>
      <c r="O630" t="s">
        <v>28</v>
      </c>
      <c r="R630">
        <v>1</v>
      </c>
      <c r="T630" t="s">
        <v>39</v>
      </c>
      <c r="U630" t="s">
        <v>28</v>
      </c>
      <c r="W630" t="s">
        <v>2691</v>
      </c>
    </row>
    <row r="631" spans="1:23" x14ac:dyDescent="0.2">
      <c r="A631" t="s">
        <v>2658</v>
      </c>
      <c r="B631" t="s">
        <v>2659</v>
      </c>
      <c r="C631" t="s">
        <v>2688</v>
      </c>
      <c r="D631" t="s">
        <v>2692</v>
      </c>
      <c r="E631" t="s">
        <v>2688</v>
      </c>
      <c r="F631" s="1">
        <v>53226</v>
      </c>
      <c r="G631">
        <v>6452115</v>
      </c>
      <c r="H631" t="s">
        <v>2693</v>
      </c>
      <c r="I631">
        <v>702</v>
      </c>
      <c r="O631" t="s">
        <v>28</v>
      </c>
      <c r="P631">
        <v>1</v>
      </c>
      <c r="U631" t="s">
        <v>28</v>
      </c>
      <c r="W631" t="s">
        <v>2694</v>
      </c>
    </row>
    <row r="632" spans="1:23" x14ac:dyDescent="0.2">
      <c r="A632" t="s">
        <v>2658</v>
      </c>
      <c r="B632" t="s">
        <v>2659</v>
      </c>
      <c r="C632" t="s">
        <v>2688</v>
      </c>
      <c r="D632" t="s">
        <v>2695</v>
      </c>
      <c r="E632" t="s">
        <v>2688</v>
      </c>
      <c r="F632" s="1">
        <v>53211</v>
      </c>
      <c r="G632">
        <v>6451130</v>
      </c>
      <c r="H632" t="s">
        <v>2696</v>
      </c>
      <c r="I632">
        <v>273</v>
      </c>
      <c r="J632">
        <v>12</v>
      </c>
      <c r="M632">
        <v>1</v>
      </c>
      <c r="N632">
        <v>1</v>
      </c>
      <c r="T632" t="s">
        <v>39</v>
      </c>
      <c r="W632" t="s">
        <v>2697</v>
      </c>
    </row>
    <row r="633" spans="1:23" x14ac:dyDescent="0.2">
      <c r="A633" t="s">
        <v>2658</v>
      </c>
      <c r="B633" t="s">
        <v>2659</v>
      </c>
      <c r="C633" t="s">
        <v>2698</v>
      </c>
      <c r="D633" t="s">
        <v>2699</v>
      </c>
      <c r="E633" t="s">
        <v>2700</v>
      </c>
      <c r="F633" s="1">
        <v>53547</v>
      </c>
      <c r="G633">
        <v>6450015</v>
      </c>
      <c r="H633" t="s">
        <v>2701</v>
      </c>
      <c r="I633">
        <v>240</v>
      </c>
      <c r="K633">
        <v>1</v>
      </c>
      <c r="O633" t="s">
        <v>28</v>
      </c>
      <c r="Q633">
        <v>1</v>
      </c>
      <c r="U633" t="s">
        <v>28</v>
      </c>
      <c r="W633" t="s">
        <v>2702</v>
      </c>
    </row>
    <row r="634" spans="1:23" x14ac:dyDescent="0.2">
      <c r="A634" t="s">
        <v>2658</v>
      </c>
      <c r="B634" t="s">
        <v>2659</v>
      </c>
      <c r="C634" t="s">
        <v>2703</v>
      </c>
      <c r="D634" t="s">
        <v>2704</v>
      </c>
      <c r="E634" t="s">
        <v>2028</v>
      </c>
      <c r="F634" s="1">
        <v>53066</v>
      </c>
      <c r="G634">
        <v>6450175</v>
      </c>
      <c r="H634" t="s">
        <v>2705</v>
      </c>
      <c r="I634">
        <v>117</v>
      </c>
      <c r="K634">
        <v>1</v>
      </c>
      <c r="O634" t="s">
        <v>28</v>
      </c>
      <c r="Q634">
        <v>1</v>
      </c>
      <c r="U634" t="s">
        <v>28</v>
      </c>
      <c r="W634" t="s">
        <v>2706</v>
      </c>
    </row>
    <row r="635" spans="1:23" x14ac:dyDescent="0.2">
      <c r="A635" t="s">
        <v>2658</v>
      </c>
      <c r="B635" t="s">
        <v>2659</v>
      </c>
      <c r="C635" t="s">
        <v>1041</v>
      </c>
      <c r="D635" t="s">
        <v>2707</v>
      </c>
      <c r="E635" t="s">
        <v>2708</v>
      </c>
      <c r="F635" s="1">
        <v>54956</v>
      </c>
      <c r="G635">
        <v>6451290</v>
      </c>
      <c r="H635" t="s">
        <v>2709</v>
      </c>
      <c r="I635">
        <v>150</v>
      </c>
      <c r="K635">
        <v>1</v>
      </c>
      <c r="O635" t="s">
        <v>28</v>
      </c>
      <c r="Q635">
        <v>1</v>
      </c>
      <c r="U635" t="s">
        <v>28</v>
      </c>
      <c r="W635" t="s">
        <v>2710</v>
      </c>
    </row>
    <row r="636" spans="1:23" x14ac:dyDescent="0.2">
      <c r="A636" t="s">
        <v>2658</v>
      </c>
      <c r="B636" t="s">
        <v>2659</v>
      </c>
      <c r="C636" t="s">
        <v>2711</v>
      </c>
      <c r="D636" t="s">
        <v>2712</v>
      </c>
      <c r="E636" t="s">
        <v>2713</v>
      </c>
      <c r="F636" s="1">
        <v>54449</v>
      </c>
      <c r="G636">
        <v>6450860</v>
      </c>
      <c r="H636" t="s">
        <v>2714</v>
      </c>
      <c r="I636">
        <v>500</v>
      </c>
      <c r="K636">
        <v>1</v>
      </c>
      <c r="L636">
        <v>1</v>
      </c>
      <c r="O636" t="s">
        <v>28</v>
      </c>
      <c r="Q636">
        <v>1</v>
      </c>
      <c r="S636">
        <v>1</v>
      </c>
      <c r="U636" t="s">
        <v>28</v>
      </c>
      <c r="W636" t="s">
        <v>2715</v>
      </c>
    </row>
  </sheetData>
  <autoFilter ref="A1:AA636"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CA589E25D2EC4B9C95FC6525468ADF" ma:contentTypeVersion="14" ma:contentTypeDescription="Create a new document." ma:contentTypeScope="" ma:versionID="16d70e3e9d90d6355bc633b2ae3c36d3">
  <xsd:schema xmlns:xsd="http://www.w3.org/2001/XMLSchema" xmlns:xs="http://www.w3.org/2001/XMLSchema" xmlns:p="http://schemas.microsoft.com/office/2006/metadata/properties" xmlns:ns2="c62d60e0-23e0-4499-81f3-2c7ed575ad93" xmlns:ns3="17dd49ba-cd04-45bd-9d47-518dac5c8d31" targetNamespace="http://schemas.microsoft.com/office/2006/metadata/properties" ma:root="true" ma:fieldsID="86021f3c5eea983a57f747c4a7c79e9a" ns2:_="" ns3:_="">
    <xsd:import namespace="c62d60e0-23e0-4499-81f3-2c7ed575ad93"/>
    <xsd:import namespace="17dd49ba-cd04-45bd-9d47-518dac5c8d3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2d60e0-23e0-4499-81f3-2c7ed575ad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7eabba6-30aa-4877-9624-dacadc16bf0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dd49ba-cd04-45bd-9d47-518dac5c8d3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0d9893a-2c07-44ab-8b0e-77f866530a39}" ma:internalName="TaxCatchAll" ma:showField="CatchAllData" ma:web="17dd49ba-cd04-45bd-9d47-518dac5c8d3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2d60e0-23e0-4499-81f3-2c7ed575ad93">
      <Terms xmlns="http://schemas.microsoft.com/office/infopath/2007/PartnerControls"/>
    </lcf76f155ced4ddcb4097134ff3c332f>
    <TaxCatchAll xmlns="17dd49ba-cd04-45bd-9d47-518dac5c8d31"/>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C51107-CB53-4CF6-834B-577907307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2d60e0-23e0-4499-81f3-2c7ed575ad93"/>
    <ds:schemaRef ds:uri="17dd49ba-cd04-45bd-9d47-518dac5c8d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73E6EB-4803-4F97-A4A0-236FF7E23560}">
  <ds:schemaRefs>
    <ds:schemaRef ds:uri="http://schemas.microsoft.com/office/2006/documentManagement/types"/>
    <ds:schemaRef ds:uri="http://www.w3.org/XML/1998/namespace"/>
    <ds:schemaRef ds:uri="c62d60e0-23e0-4499-81f3-2c7ed575ad93"/>
    <ds:schemaRef ds:uri="17dd49ba-cd04-45bd-9d47-518dac5c8d31"/>
    <ds:schemaRef ds:uri="http://purl.org/dc/elements/1.1/"/>
    <ds:schemaRef ds:uri="http://schemas.openxmlformats.org/package/2006/metadata/core-properties"/>
    <ds:schemaRef ds:uri="http://schemas.microsoft.com/office/infopath/2007/PartnerControls"/>
    <ds:schemaRef ds:uri="http://purl.org/dc/dcmityp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7A98460-CF4B-4C30-907D-9FAC53851D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Descriptive Dashboard</vt:lpstr>
      <vt:lpstr>Sheet1</vt:lpstr>
      <vt:lpstr>Sheet2</vt:lpstr>
      <vt:lpstr>Analysis</vt:lpstr>
      <vt:lpstr>Data Dictionary</vt:lpstr>
      <vt:lpstr>Data Table NIRD 20230130_copy</vt:lpstr>
      <vt:lpstr>State Population (2026)</vt:lpstr>
      <vt:lpstr>State Population (2025)</vt:lpstr>
      <vt:lpstr>Top 10 Summary</vt:lpstr>
      <vt:lpstr>Children Under 18 by State</vt:lpstr>
      <vt:lpstr>Data Table NIRD 20230130_orig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boniface wahome</dc:creator>
  <cp:lastModifiedBy>Aleen T Jude</cp:lastModifiedBy>
  <dcterms:created xsi:type="dcterms:W3CDTF">2025-02-13T15:50:15Z</dcterms:created>
  <dcterms:modified xsi:type="dcterms:W3CDTF">2026-03-15T21:27:34Z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0x01010044CA589E25D2EC4B9C95FC6525468ADF</vt:lpwstr>
  </property>
</Properties>
</file>