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5.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ee7633939770f652/Hackathon/"/>
    </mc:Choice>
  </mc:AlternateContent>
  <xr:revisionPtr revIDLastSave="1890" documentId="8_{1957BAF0-A1B5-44CF-9684-3708886B2AC0}" xr6:coauthVersionLast="47" xr6:coauthVersionMax="47" xr10:uidLastSave="{55994DAE-A1A2-4482-9CE2-7B246617F43E}"/>
  <bookViews>
    <workbookView xWindow="20370" yWindow="-120" windowWidth="29040" windowHeight="15720" tabRatio="806" xr2:uid="{00000000-000D-0000-FFFF-FFFF00000000}"/>
  </bookViews>
  <sheets>
    <sheet name="Descriptive Dashboard" sheetId="11" r:id="rId1"/>
    <sheet name="Sheet1" sheetId="13" r:id="rId2"/>
    <sheet name="Sheet2" sheetId="14" r:id="rId3"/>
    <sheet name="Analysis" sheetId="12" r:id="rId4"/>
    <sheet name="Data Dictionary" sheetId="2" r:id="rId5"/>
    <sheet name="Data Table NIRD 20230130_copy" sheetId="1" r:id="rId6"/>
    <sheet name="State Population (2026)" sheetId="8" r:id="rId7"/>
    <sheet name="State Population (2025)" sheetId="7" r:id="rId8"/>
    <sheet name="Top 10 Summary" sheetId="9" r:id="rId9"/>
    <sheet name="Children Under 18 by State" sheetId="10" r:id="rId10"/>
    <sheet name="Data Table NIRD 20230130_orig" sheetId="3" state="hidden" r:id="rId11"/>
  </sheets>
  <externalReferences>
    <externalReference r:id="rId12"/>
  </externalReferences>
  <definedNames>
    <definedName name="_xlnm._FilterDatabase" localSheetId="5" hidden="1">'Data Table NIRD 20230130_copy'!$A$1:$AA$636</definedName>
    <definedName name="_xlnm._FilterDatabase" localSheetId="10" hidden="1">'Data Table NIRD 20230130_orig'!$A$1:$AA$636</definedName>
    <definedName name="_xlchart.v5.0" hidden="1">Analysis!$F$3</definedName>
    <definedName name="_xlchart.v5.1" hidden="1">Analysis!$F$4:$F$53</definedName>
    <definedName name="_xlchart.v5.10" hidden="1">'State Population (2026)'!$C$1</definedName>
    <definedName name="_xlchart.v5.11" hidden="1">'State Population (2026)'!$C$2:$C$53</definedName>
    <definedName name="_xlchart.v5.12" hidden="1">'State Population (2026)'!$B$1</definedName>
    <definedName name="_xlchart.v5.13" hidden="1">'State Population (2026)'!$B$2:$B$52</definedName>
    <definedName name="_xlchart.v5.14" hidden="1">'State Population (2026)'!$C$2:$C$52</definedName>
    <definedName name="_xlchart.v5.2" hidden="1">Analysis!$G$3</definedName>
    <definedName name="_xlchart.v5.3" hidden="1">Analysis!$G$4:$G$53</definedName>
    <definedName name="_xlchart.v5.4" hidden="1">Analysis!$F$3</definedName>
    <definedName name="_xlchart.v5.5" hidden="1">Analysis!$F$4:$F$53</definedName>
    <definedName name="_xlchart.v5.6" hidden="1">Analysis!$G$3</definedName>
    <definedName name="_xlchart.v5.7" hidden="1">Analysis!$G$4:$G$53</definedName>
    <definedName name="_xlchart.v5.8" hidden="1">'State Population (2026)'!$B$1</definedName>
    <definedName name="_xlchart.v5.9" hidden="1">'State Population (2026)'!$B$2:$B$53</definedName>
    <definedName name="Slicer_ABA_VERIFIED">#N/A</definedName>
    <definedName name="Slicer_region">#N/A</definedName>
    <definedName name="Slicer_STATE_FULL">#N/A</definedName>
    <definedName name="solver_eng" localSheetId="4" hidden="1">1</definedName>
    <definedName name="solver_neg" localSheetId="4" hidden="1">1</definedName>
    <definedName name="solver_num" localSheetId="4" hidden="1">0</definedName>
    <definedName name="solver_opt" localSheetId="4" hidden="1">'Data Dictionary'!$B$19</definedName>
    <definedName name="solver_typ" localSheetId="4" hidden="1">1</definedName>
    <definedName name="solver_val" localSheetId="4" hidden="1">0</definedName>
    <definedName name="solver_ver" localSheetId="4" hidden="1">3</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53" i="12" l="1"/>
  <c r="BI53" i="12"/>
  <c r="BJ52" i="12"/>
  <c r="BI52" i="12"/>
  <c r="BJ51" i="12"/>
  <c r="BI51" i="12"/>
  <c r="BJ50" i="12"/>
  <c r="BI50" i="12"/>
  <c r="BJ49" i="12"/>
  <c r="BI49" i="12"/>
  <c r="BJ48" i="12"/>
  <c r="BI48" i="12"/>
  <c r="BJ47" i="12"/>
  <c r="BI47" i="12"/>
  <c r="BJ46" i="12"/>
  <c r="BI46" i="12"/>
  <c r="BJ45" i="12"/>
  <c r="BI45" i="12"/>
  <c r="BJ44" i="12"/>
  <c r="BI44" i="12"/>
  <c r="BJ43" i="12"/>
  <c r="BI43" i="12"/>
  <c r="BJ42" i="12"/>
  <c r="BI42" i="12"/>
  <c r="BJ41" i="12"/>
  <c r="BI41" i="12"/>
  <c r="BJ40" i="12"/>
  <c r="BI40" i="12"/>
  <c r="BJ39" i="12"/>
  <c r="BI39" i="12"/>
  <c r="BJ38" i="12"/>
  <c r="BI38" i="12"/>
  <c r="BJ37" i="12"/>
  <c r="BI37" i="12"/>
  <c r="BJ36" i="12"/>
  <c r="BI36" i="12"/>
  <c r="BJ35" i="12"/>
  <c r="BI35" i="12"/>
  <c r="BJ34" i="12"/>
  <c r="BI34" i="12"/>
  <c r="BJ33" i="12"/>
  <c r="BI33" i="12"/>
  <c r="BJ32" i="12"/>
  <c r="BI32" i="12"/>
  <c r="BJ31" i="12"/>
  <c r="BI31" i="12"/>
  <c r="BJ30" i="12"/>
  <c r="BI30" i="12"/>
  <c r="BJ29" i="12"/>
  <c r="BI29" i="12"/>
  <c r="BJ28" i="12"/>
  <c r="BI28" i="12"/>
  <c r="BJ27" i="12"/>
  <c r="BI27" i="12"/>
  <c r="BJ26" i="12"/>
  <c r="BI26" i="12"/>
  <c r="BJ25" i="12"/>
  <c r="BI25" i="12"/>
  <c r="BJ24" i="12"/>
  <c r="BI24" i="12"/>
  <c r="BJ23" i="12"/>
  <c r="BI23" i="12"/>
  <c r="BJ22" i="12"/>
  <c r="BI22" i="12"/>
  <c r="BJ21" i="12"/>
  <c r="BI21" i="12"/>
  <c r="BJ20" i="12"/>
  <c r="BI20" i="12"/>
  <c r="BJ19" i="12"/>
  <c r="BI19" i="12"/>
  <c r="BJ18" i="12"/>
  <c r="BI18" i="12"/>
  <c r="BJ17" i="12"/>
  <c r="BI17" i="12"/>
  <c r="BJ16" i="12"/>
  <c r="BI16" i="12"/>
  <c r="BJ15" i="12"/>
  <c r="BI15" i="12"/>
  <c r="BJ14" i="12"/>
  <c r="BI14" i="12"/>
  <c r="BJ13" i="12"/>
  <c r="BI13" i="12"/>
  <c r="BJ12" i="12"/>
  <c r="BI12" i="12"/>
  <c r="BJ11" i="12"/>
  <c r="BI11" i="12"/>
  <c r="BJ10" i="12"/>
  <c r="BI10" i="12"/>
  <c r="BJ9" i="12"/>
  <c r="BI9" i="12"/>
  <c r="BJ8" i="12"/>
  <c r="BI8" i="12"/>
  <c r="BJ7" i="12"/>
  <c r="BI7" i="12"/>
  <c r="BJ6" i="12"/>
  <c r="BI6" i="12"/>
  <c r="BJ5" i="12"/>
  <c r="BI5" i="12"/>
  <c r="BJ4" i="12"/>
  <c r="BI4" i="12"/>
  <c r="C7" i="13"/>
  <c r="C6" i="13"/>
  <c r="C5" i="13"/>
  <c r="C4" i="13"/>
  <c r="C3" i="13"/>
  <c r="AD5" i="12" a="1"/>
  <c r="AD5" i="12" s="1"/>
  <c r="AG5" i="12" s="1"/>
  <c r="AM12" i="12"/>
  <c r="AG8" i="12" l="1"/>
  <c r="AG7" i="12"/>
  <c r="AG6" i="12"/>
  <c r="AF4" i="12"/>
  <c r="AF5" i="12" s="1"/>
  <c r="AF7" i="12" l="1"/>
  <c r="AF6" i="12"/>
  <c r="AF8" i="12"/>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H4" i="12"/>
  <c r="S637" i="1"/>
  <c r="R637" i="1"/>
  <c r="Q637" i="1"/>
  <c r="P637" i="1"/>
  <c r="I637" i="1"/>
  <c r="L637" i="1"/>
  <c r="K637" i="1"/>
  <c r="J637" i="1"/>
  <c r="N637" i="1"/>
  <c r="M637" i="1"/>
  <c r="F4" i="12" a="1"/>
  <c r="F4" i="12" s="1"/>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F5" i="10" l="1"/>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C56" i="10"/>
  <c r="D56" i="10"/>
  <c r="E56" i="10"/>
  <c r="F56" i="10"/>
  <c r="E2" i="8"/>
  <c r="F2" i="8"/>
  <c r="E3" i="8"/>
  <c r="F3" i="8"/>
  <c r="E4" i="8"/>
  <c r="F4" i="8"/>
  <c r="E5" i="8"/>
  <c r="F5" i="8"/>
  <c r="E6" i="8"/>
  <c r="F6" i="8"/>
  <c r="E7" i="8"/>
  <c r="F7" i="8"/>
  <c r="E8" i="8"/>
  <c r="F8" i="8"/>
  <c r="E9" i="8"/>
  <c r="F9" i="8"/>
  <c r="E10" i="8"/>
  <c r="F10" i="8"/>
  <c r="E11" i="8"/>
  <c r="F11" i="8"/>
  <c r="E12" i="8"/>
  <c r="F12" i="8"/>
  <c r="E13" i="8"/>
  <c r="F13"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E34" i="8"/>
  <c r="F34" i="8"/>
  <c r="E35" i="8"/>
  <c r="F35" i="8"/>
  <c r="E36" i="8"/>
  <c r="F36" i="8"/>
  <c r="E37" i="8"/>
  <c r="F37" i="8"/>
  <c r="E38" i="8"/>
  <c r="F38" i="8"/>
  <c r="E39" i="8"/>
  <c r="F39" i="8"/>
  <c r="E40" i="8"/>
  <c r="F40" i="8"/>
  <c r="E41" i="8"/>
  <c r="F41" i="8"/>
  <c r="E42" i="8"/>
  <c r="F42" i="8"/>
  <c r="E43" i="8"/>
  <c r="F43" i="8"/>
  <c r="E44" i="8"/>
  <c r="F44" i="8"/>
  <c r="E45" i="8"/>
  <c r="F45" i="8"/>
  <c r="E46" i="8"/>
  <c r="F46" i="8"/>
  <c r="E47" i="8"/>
  <c r="F47" i="8"/>
  <c r="E48" i="8"/>
  <c r="F48" i="8"/>
  <c r="E49" i="8"/>
  <c r="F49" i="8"/>
  <c r="E50" i="8"/>
  <c r="F50" i="8"/>
  <c r="E51" i="8"/>
  <c r="F51" i="8"/>
  <c r="E52" i="8"/>
  <c r="F52" i="8"/>
  <c r="C53" i="8"/>
  <c r="D53" i="8"/>
  <c r="E53" i="8" s="1"/>
  <c r="D56" i="7"/>
  <c r="C56" i="7"/>
  <c r="E56" i="7" s="1"/>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F20" i="7"/>
  <c r="E20" i="7"/>
  <c r="F19" i="7"/>
  <c r="E19" i="7"/>
  <c r="F18" i="7"/>
  <c r="E18" i="7"/>
  <c r="F17" i="7"/>
  <c r="E17" i="7"/>
  <c r="F16" i="7"/>
  <c r="E16" i="7"/>
  <c r="F15" i="7"/>
  <c r="E15" i="7"/>
  <c r="F14" i="7"/>
  <c r="E14" i="7"/>
  <c r="F13" i="7"/>
  <c r="E13" i="7"/>
  <c r="F12" i="7"/>
  <c r="E12" i="7"/>
  <c r="F11" i="7"/>
  <c r="E11" i="7"/>
  <c r="F10" i="7"/>
  <c r="E10" i="7"/>
  <c r="F9" i="7"/>
  <c r="E9" i="7"/>
  <c r="F8" i="7"/>
  <c r="E8" i="7"/>
  <c r="F7" i="7"/>
  <c r="E7" i="7"/>
  <c r="F6" i="7"/>
  <c r="E6" i="7"/>
  <c r="F5" i="7"/>
  <c r="E5" i="7"/>
  <c r="F53" i="8" l="1"/>
  <c r="F5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<sst xmlns="http://schemas.openxmlformats.org/spreadsheetml/2006/main" count="13220" uniqueCount="2822">
  <si>
    <t>STATE_FULL</t>
  </si>
  <si>
    <t>STATE</t>
  </si>
  <si>
    <t>COUNTY</t>
  </si>
  <si>
    <t>ADDRESS</t>
  </si>
  <si>
    <t>CITY</t>
  </si>
  <si>
    <t>ZIP_CODE</t>
  </si>
  <si>
    <t>AHA_ID</t>
  </si>
  <si>
    <t>HOSPITAL_NAME</t>
  </si>
  <si>
    <t>TOTAL_BEDS</t>
  </si>
  <si>
    <t>BURN_BEDS</t>
  </si>
  <si>
    <t>TRAUMA_ADULT</t>
  </si>
  <si>
    <t>TRAUMA_PEDS</t>
  </si>
  <si>
    <t>BURN_ADULT</t>
  </si>
  <si>
    <t>BURN_PEDS</t>
  </si>
  <si>
    <t>ACS_VERIFIED</t>
  </si>
  <si>
    <t>ADULT_TRAUMA_L1</t>
  </si>
  <si>
    <t>ADULT_TRAUMA_L2</t>
  </si>
  <si>
    <t>PEDS_TRAUMA_L1</t>
  </si>
  <si>
    <t>PEDS_TRAUMA_L2</t>
  </si>
  <si>
    <t>ABA_VERIFIED</t>
  </si>
  <si>
    <t>TC_STATE_DESIGNATED</t>
  </si>
  <si>
    <t>BC_STATE_DESIGNATED</t>
  </si>
  <si>
    <t>PHONE</t>
  </si>
  <si>
    <t>Alaska</t>
  </si>
  <si>
    <t>AK</t>
  </si>
  <si>
    <t>Anchorage</t>
  </si>
  <si>
    <t>4315 Diplomacy Dr</t>
  </si>
  <si>
    <t>Alaska Native Medical Center</t>
  </si>
  <si>
    <t>Yes</t>
  </si>
  <si>
    <t>(907) 563-2662</t>
  </si>
  <si>
    <t>3200 Providence Dr</t>
  </si>
  <si>
    <t>Providence Alaska Medical Center/Children's Hospital at Providence</t>
  </si>
  <si>
    <t>(907) 562-2211</t>
  </si>
  <si>
    <t>Alabama</t>
  </si>
  <si>
    <t>AL</t>
  </si>
  <si>
    <t>Houston</t>
  </si>
  <si>
    <t>1108 Ross Clark Cir</t>
  </si>
  <si>
    <t>Dothan</t>
  </si>
  <si>
    <t>Southeast Alabama Medical Center</t>
  </si>
  <si>
    <t>No</t>
  </si>
  <si>
    <t xml:space="preserve">Yes </t>
  </si>
  <si>
    <t>(334) 793-8111</t>
  </si>
  <si>
    <t>Jefferson</t>
  </si>
  <si>
    <t>619 19th St S</t>
  </si>
  <si>
    <t>Birmingham</t>
  </si>
  <si>
    <t>University of Alabama at Birmingham Hospital (UAB Burn Center)</t>
  </si>
  <si>
    <t>(205) 934-3411</t>
  </si>
  <si>
    <t>1600 7th Ave South</t>
  </si>
  <si>
    <t>Children's of Alabama (Children's of Alabama Burn Center)</t>
  </si>
  <si>
    <t>(205) 638-9100</t>
  </si>
  <si>
    <t>Madison</t>
  </si>
  <si>
    <t>101 Sivley Rd</t>
  </si>
  <si>
    <t>Huntsville</t>
  </si>
  <si>
    <t xml:space="preserve">Huntsville Hospital </t>
  </si>
  <si>
    <t>(256) 265-1000</t>
  </si>
  <si>
    <t>Mobile</t>
  </si>
  <si>
    <t>2451 University Hospital Dr</t>
  </si>
  <si>
    <t>USA Health University Hospital (Arnold Luterman Regional Burn Center)</t>
  </si>
  <si>
    <t>(251) 471-7000</t>
  </si>
  <si>
    <t>Montgomery</t>
  </si>
  <si>
    <t>2105 E South Blvd</t>
  </si>
  <si>
    <t xml:space="preserve">Baptist Medical Center South </t>
  </si>
  <si>
    <t>(334) 288-2100</t>
  </si>
  <si>
    <t>Arizona</t>
  </si>
  <si>
    <t>AZ</t>
  </si>
  <si>
    <t>Coconino</t>
  </si>
  <si>
    <t>1200 N Beaver St</t>
  </si>
  <si>
    <t>Flagstaff</t>
  </si>
  <si>
    <t>Flagstaff Medical Center</t>
  </si>
  <si>
    <t>(928) 779-3366</t>
  </si>
  <si>
    <t>Maricopa</t>
  </si>
  <si>
    <t>1955 W Frye Rd</t>
  </si>
  <si>
    <t>Chandler</t>
  </si>
  <si>
    <t>Chandler Regional Medical Center</t>
  </si>
  <si>
    <t>(480) 728-3000</t>
  </si>
  <si>
    <t>5555 W Thunderbird Rd</t>
  </si>
  <si>
    <t>Glendale</t>
  </si>
  <si>
    <t>Banner Thunderbird Medical Center</t>
  </si>
  <si>
    <t>(602) 865-5555</t>
  </si>
  <si>
    <t>13677 W McDowell Rd</t>
  </si>
  <si>
    <t>Goodyear</t>
  </si>
  <si>
    <t>Abrazo West Campus</t>
  </si>
  <si>
    <t>(623) 882-1500</t>
  </si>
  <si>
    <t>1400 S Dobson Rd</t>
  </si>
  <si>
    <t>Mesa</t>
  </si>
  <si>
    <t>Banner Desert Medical Center/Banner Children's at Desert</t>
  </si>
  <si>
    <t>(480) 412-3000</t>
  </si>
  <si>
    <t>1111 E McDowell Rd</t>
  </si>
  <si>
    <t>Phoenix</t>
  </si>
  <si>
    <t>Banner University Medical Center - Phoenix</t>
  </si>
  <si>
    <t>(602) 239-2000</t>
  </si>
  <si>
    <t>350 W Thomas Rd</t>
  </si>
  <si>
    <t>St. Joseph's Hospital and Medical Center</t>
  </si>
  <si>
    <t>(602) 406-3000</t>
  </si>
  <si>
    <t>19829 North 27th Ave</t>
  </si>
  <si>
    <t>HonorHealth Deer Valley Medical Center</t>
  </si>
  <si>
    <t>(623) 879-6100</t>
  </si>
  <si>
    <t>250 E Dunlap Ave</t>
  </si>
  <si>
    <t>HonorHealth John C. Lincoln Medical Center</t>
  </si>
  <si>
    <t>(602) 943-2381</t>
  </si>
  <si>
    <t>1919 E Thomas Rd</t>
  </si>
  <si>
    <t>Phoenix Children's Hospital</t>
  </si>
  <si>
    <t>(602) 933-1000</t>
  </si>
  <si>
    <t>2601 E Roosevelt St</t>
  </si>
  <si>
    <t>Valleywise Health (Arizona Burn Center)</t>
  </si>
  <si>
    <t>(602) 344-5011</t>
  </si>
  <si>
    <t>7400 E Osborn Rd</t>
  </si>
  <si>
    <t>Scottsdale</t>
  </si>
  <si>
    <t>HonorHealth Scottsdale Osborn Medical Center</t>
  </si>
  <si>
    <t>(480) 882-4000</t>
  </si>
  <si>
    <t>Pima</t>
  </si>
  <si>
    <t>1501 N Campbell Ave</t>
  </si>
  <si>
    <t>Tucson</t>
  </si>
  <si>
    <t>Banner University Medical Center - Tucson (Burn Unit at Banner)</t>
  </si>
  <si>
    <t xml:space="preserve">No </t>
  </si>
  <si>
    <t>(520) 694-0111</t>
  </si>
  <si>
    <t>350 N Wilmot Rd</t>
  </si>
  <si>
    <t>Carondelet St. Joseph's Hospital</t>
  </si>
  <si>
    <t>(520) 873-3000</t>
  </si>
  <si>
    <t>Arkansas</t>
  </si>
  <si>
    <t>AR</t>
  </si>
  <si>
    <t>Garland</t>
  </si>
  <si>
    <t>300 Werner St</t>
  </si>
  <si>
    <t>Hot Springs</t>
  </si>
  <si>
    <t>CHI St. Vincent Hospital Hot Springs</t>
  </si>
  <si>
    <t>(501) 622-1000</t>
  </si>
  <si>
    <t>Pulaski</t>
  </si>
  <si>
    <t>1 Children's Way</t>
  </si>
  <si>
    <t xml:space="preserve">Little Rock </t>
  </si>
  <si>
    <t>Arkansas Children's Hospital (Arkansas Children's Hospital Burn Center)</t>
  </si>
  <si>
    <t>(501) 364-1323</t>
  </si>
  <si>
    <t>4301 W Markham St</t>
  </si>
  <si>
    <t>UAMS Medical Center</t>
  </si>
  <si>
    <t>(501) 686-7000</t>
  </si>
  <si>
    <t>9601 Baptist Health Dr</t>
  </si>
  <si>
    <t>Little Rock</t>
  </si>
  <si>
    <t>Baptist Health Medical Center</t>
  </si>
  <si>
    <t>(501) 202-2000</t>
  </si>
  <si>
    <t>2 St Vincent Circle</t>
  </si>
  <si>
    <t xml:space="preserve">CHI St. Vincent Infirmary </t>
  </si>
  <si>
    <t>(501) 552-3000</t>
  </si>
  <si>
    <t>Washington</t>
  </si>
  <si>
    <t>3215 N Northhills Blvd</t>
  </si>
  <si>
    <t>Fayetteville</t>
  </si>
  <si>
    <t>Washington Regional Medical Center</t>
  </si>
  <si>
    <t>(479) 463-1000</t>
  </si>
  <si>
    <t>California</t>
  </si>
  <si>
    <t>CA</t>
  </si>
  <si>
    <t>Alameda</t>
  </si>
  <si>
    <t>1411 East 31st St</t>
  </si>
  <si>
    <t>Oakland</t>
  </si>
  <si>
    <t>Highland Hospital</t>
  </si>
  <si>
    <t>(510) 437-4800</t>
  </si>
  <si>
    <t>20103 Lake Chabot Rd</t>
  </si>
  <si>
    <t>Castro Valley</t>
  </si>
  <si>
    <t>Sutter Health Eden Medical Center</t>
  </si>
  <si>
    <t>(510) 537-1234</t>
  </si>
  <si>
    <t>747 52nd St</t>
  </si>
  <si>
    <t>UCSF Benioff Children's Hospital Oakland</t>
  </si>
  <si>
    <t>(510) 428-3000</t>
  </si>
  <si>
    <t xml:space="preserve">Butte </t>
  </si>
  <si>
    <t>1531 Esplanade</t>
  </si>
  <si>
    <t>Chico</t>
  </si>
  <si>
    <t>Enloe Medical Center</t>
  </si>
  <si>
    <t>(530) 332-7300</t>
  </si>
  <si>
    <t>Contra Costa</t>
  </si>
  <si>
    <t>1601 Ygnacio Valley Rd</t>
  </si>
  <si>
    <t>Walnut Creek</t>
  </si>
  <si>
    <t>John Muir Medical Center, Walnut Creek</t>
  </si>
  <si>
    <t>(925) 939-3000</t>
  </si>
  <si>
    <t>Fresno</t>
  </si>
  <si>
    <t>2823 Fresno St</t>
  </si>
  <si>
    <t>Community Regional Medical Center (Leon S. Peters Burn Center)</t>
  </si>
  <si>
    <t>(559) 459-6000</t>
  </si>
  <si>
    <t>Kern</t>
  </si>
  <si>
    <t>420 34th St</t>
  </si>
  <si>
    <t>Bakersfield</t>
  </si>
  <si>
    <t xml:space="preserve">The Grossman Burn Center at Bakersfield Memorial Hospital </t>
  </si>
  <si>
    <t>(661) 323-2876</t>
  </si>
  <si>
    <t>Los Angeles</t>
  </si>
  <si>
    <t>1600 West Avenue J</t>
  </si>
  <si>
    <t>Lancaster</t>
  </si>
  <si>
    <t xml:space="preserve">Antelope Valley Hospital </t>
  </si>
  <si>
    <t>(661) 949-5000</t>
  </si>
  <si>
    <t>8700 Beverly Blvd</t>
  </si>
  <si>
    <t>West Hollywood</t>
  </si>
  <si>
    <t>Cedar-Sinai Medical Center</t>
  </si>
  <si>
    <t>(310) 423-5000</t>
  </si>
  <si>
    <t>4650 Sunset Blvd</t>
  </si>
  <si>
    <t xml:space="preserve">Los Angeles </t>
  </si>
  <si>
    <t>Children's Hospital Los Angeles</t>
  </si>
  <si>
    <t>(323) 660-2450</t>
  </si>
  <si>
    <t>1798 North Garey Ave</t>
  </si>
  <si>
    <t>Pomona</t>
  </si>
  <si>
    <t>Pomona Valley Hospital Medical Center</t>
  </si>
  <si>
    <t>(909) 865-9500</t>
  </si>
  <si>
    <t>3630 East Imperial Hwy</t>
  </si>
  <si>
    <t>Lynwood</t>
  </si>
  <si>
    <t>St. Francis Medical Center Lynwood</t>
  </si>
  <si>
    <t>(310) 900-8900</t>
  </si>
  <si>
    <t>15031 Rinaldi St</t>
  </si>
  <si>
    <t>Mission Hills</t>
  </si>
  <si>
    <t>Providence Holy Cross Medical Center</t>
  </si>
  <si>
    <t>(818) 365-8051</t>
  </si>
  <si>
    <t>757 Westwood Plaza</t>
  </si>
  <si>
    <t>Ronald Reagan UCLA Medical Center</t>
  </si>
  <si>
    <t>(310) 825-9111</t>
  </si>
  <si>
    <t>7300 Medical Center Dr</t>
  </si>
  <si>
    <t>West Hills</t>
  </si>
  <si>
    <t xml:space="preserve">The Grossman Burn Center at West Hills Hospital &amp; Medical Center </t>
  </si>
  <si>
    <t>(818) 676-4177</t>
  </si>
  <si>
    <t>3330 Lomita Blvd</t>
  </si>
  <si>
    <t>Torrance</t>
  </si>
  <si>
    <t>Torrance Memorial Burn Center</t>
  </si>
  <si>
    <t>(310) 517-4622</t>
  </si>
  <si>
    <t>1401 S Grand Ave</t>
  </si>
  <si>
    <t>California Hospital Medical Center</t>
  </si>
  <si>
    <t>(213) 748-2411</t>
  </si>
  <si>
    <t>18300 Roscoe Blvd</t>
  </si>
  <si>
    <t xml:space="preserve">Northridge </t>
  </si>
  <si>
    <t>Northridge Hospital Medical Center</t>
  </si>
  <si>
    <t>(818) 885-8500</t>
  </si>
  <si>
    <t>1000 W Carson St</t>
  </si>
  <si>
    <t>Harbor-UCLA Medical Center</t>
  </si>
  <si>
    <t>(310)222-2345</t>
  </si>
  <si>
    <t>23845 McBean Pkwy</t>
  </si>
  <si>
    <t>Valencia</t>
  </si>
  <si>
    <t>Henry Mayo Newhall Hospital</t>
  </si>
  <si>
    <t>(661) 200-2000</t>
  </si>
  <si>
    <t>100 W California Blvd</t>
  </si>
  <si>
    <t>Pasadena</t>
  </si>
  <si>
    <t>Huntington Hospital</t>
  </si>
  <si>
    <t>(626) 397-5000</t>
  </si>
  <si>
    <t>1200 N State St</t>
  </si>
  <si>
    <t>LAC + USC Medical Center (LAC + USC Regional Burn Center)</t>
  </si>
  <si>
    <t>(323) 409-1000</t>
  </si>
  <si>
    <t>2801 Atlantic Ave</t>
  </si>
  <si>
    <t>Long Beach</t>
  </si>
  <si>
    <t>Long Beach Medical Center</t>
  </si>
  <si>
    <t>(562) 933-2000</t>
  </si>
  <si>
    <t>1050 Linden Ave</t>
  </si>
  <si>
    <t>St. Mary Medical Center Long Beach</t>
  </si>
  <si>
    <t>(562) 491-9000</t>
  </si>
  <si>
    <t>Madera</t>
  </si>
  <si>
    <t>9300 Valley Children's Place</t>
  </si>
  <si>
    <t>Valley Children's Healthcare</t>
  </si>
  <si>
    <t>(559) 353-3000</t>
  </si>
  <si>
    <t xml:space="preserve">Monterey </t>
  </si>
  <si>
    <t>1441 Constitution Blvd</t>
  </si>
  <si>
    <t xml:space="preserve">Salinas </t>
  </si>
  <si>
    <t>Natividad Medical Center</t>
  </si>
  <si>
    <t>(831) 647-7611</t>
  </si>
  <si>
    <t>Orange</t>
  </si>
  <si>
    <t>27700 Medical Center Rd</t>
  </si>
  <si>
    <t>Mission Viejo</t>
  </si>
  <si>
    <t>Providence Mission Hospital</t>
  </si>
  <si>
    <t>(949) 364-1400</t>
  </si>
  <si>
    <t>101 The City Dr South</t>
  </si>
  <si>
    <t>UC Irvine Health (UCI Regional Burn Center)</t>
  </si>
  <si>
    <t>(714) 456-6011</t>
  </si>
  <si>
    <t xml:space="preserve">Orange </t>
  </si>
  <si>
    <t>1201 West La Veta Ave</t>
  </si>
  <si>
    <t>Children's Hospital of Orange County</t>
  </si>
  <si>
    <t>(714) 997-3000</t>
  </si>
  <si>
    <t>1001 North Tustin Ave</t>
  </si>
  <si>
    <t>Santa Ana</t>
  </si>
  <si>
    <t>Orange County Global Medical Center (Orange County Burn Center)</t>
  </si>
  <si>
    <t>(714) 953-3500</t>
  </si>
  <si>
    <t>Placer</t>
  </si>
  <si>
    <t>1 Medical Plaza Dr</t>
  </si>
  <si>
    <t>Roseville</t>
  </si>
  <si>
    <t>Sutter Roseville Medical Center</t>
  </si>
  <si>
    <t>(916) 781-1000</t>
  </si>
  <si>
    <t>Riverside</t>
  </si>
  <si>
    <t>1150 N Indian Canyon Dr</t>
  </si>
  <si>
    <t>Palm Springs</t>
  </si>
  <si>
    <t>Desert Regional Medical Center</t>
  </si>
  <si>
    <t>(760) 323-6511</t>
  </si>
  <si>
    <t xml:space="preserve">Riverside </t>
  </si>
  <si>
    <t>4445 Magnolia Ave</t>
  </si>
  <si>
    <t>HCA Riverside Community Hospital</t>
  </si>
  <si>
    <t>(951) 788-3000</t>
  </si>
  <si>
    <t>36485 Inland Valley Rd</t>
  </si>
  <si>
    <t>Wildomar</t>
  </si>
  <si>
    <t>Inland Valley Medical Center</t>
  </si>
  <si>
    <t>(951) 677-1111</t>
  </si>
  <si>
    <t>26520 Cactus Avenue</t>
  </si>
  <si>
    <t>Moreno Valley</t>
  </si>
  <si>
    <t>Riverside University Health System Medical Center</t>
  </si>
  <si>
    <t>(951) 486-4000</t>
  </si>
  <si>
    <t xml:space="preserve">Sacramento </t>
  </si>
  <si>
    <t>6501 Coyle Ave</t>
  </si>
  <si>
    <t>Carmichael</t>
  </si>
  <si>
    <t>Mercy San Juan Medical Center</t>
  </si>
  <si>
    <t>(916) 537-5000</t>
  </si>
  <si>
    <t>6600 Bruceville Rd</t>
  </si>
  <si>
    <t>Sacramento</t>
  </si>
  <si>
    <t>Kaiser Permanente South Sacramento Medical Center</t>
  </si>
  <si>
    <t>(916) 688-2430</t>
  </si>
  <si>
    <t>2315 Stockton Blvd</t>
  </si>
  <si>
    <t>UC Davis Medical Center (UC Davis Regional Burn Center)</t>
  </si>
  <si>
    <t>(916) 734-2011</t>
  </si>
  <si>
    <t>2425 Stockton Blvd</t>
  </si>
  <si>
    <t>Shriners Burn Center at Shriners Hospitals for Children - Nothern California</t>
  </si>
  <si>
    <t>(916) 453-2000</t>
  </si>
  <si>
    <t>San Bernardino</t>
  </si>
  <si>
    <t>400 N  Pepper Ave</t>
  </si>
  <si>
    <t>Colton</t>
  </si>
  <si>
    <t>Arrowhead Regional Medical Center (Edward G. Hirschman Burn Center)</t>
  </si>
  <si>
    <t>(909) 580-1000</t>
  </si>
  <si>
    <t>11234 Anderson St</t>
  </si>
  <si>
    <t>Loma Linda</t>
  </si>
  <si>
    <t>Loma Linda University Medical Center/Loma Linda University Children's Hospital</t>
  </si>
  <si>
    <t>(909) 558-4000</t>
  </si>
  <si>
    <t>San Diego</t>
  </si>
  <si>
    <t>2185 West Citracado Pkwy</t>
  </si>
  <si>
    <t>Escondido</t>
  </si>
  <si>
    <t>Palomar Medical Center Escondido</t>
  </si>
  <si>
    <t>(760) 739-3000</t>
  </si>
  <si>
    <t>3020 Children's Way</t>
  </si>
  <si>
    <t>Rady Children's Hospital - San Diego</t>
  </si>
  <si>
    <t>(858) 576-1700</t>
  </si>
  <si>
    <t>9888 Genessee Ave</t>
  </si>
  <si>
    <t>La Jolla</t>
  </si>
  <si>
    <t>Scripps Memorial Hospital</t>
  </si>
  <si>
    <t>(858) 626-4123</t>
  </si>
  <si>
    <t>4077 5th Ave</t>
  </si>
  <si>
    <t>Scripps Mercy Hospital</t>
  </si>
  <si>
    <t>(619) 294-8111</t>
  </si>
  <si>
    <t>7901 Frost St</t>
  </si>
  <si>
    <t>Sharp Memorial Hospital</t>
  </si>
  <si>
    <t>(858) 939-3400</t>
  </si>
  <si>
    <t>200 W Arbor Dr</t>
  </si>
  <si>
    <t>UC San Diego Medical Center (UCSD Regional Burn Center)</t>
  </si>
  <si>
    <t>(619) 543-6222</t>
  </si>
  <si>
    <t xml:space="preserve">San Francisco </t>
  </si>
  <si>
    <t>1001 Potrero Ave</t>
  </si>
  <si>
    <t>San Francisco</t>
  </si>
  <si>
    <t xml:space="preserve">Zuckerberg San Francisco General Hospital </t>
  </si>
  <si>
    <t>(628) 206-8000</t>
  </si>
  <si>
    <t xml:space="preserve">900 Hyde St </t>
  </si>
  <si>
    <t>Bothin Burn Center at St. Francis Memorial Hospital</t>
  </si>
  <si>
    <t>(415) 353-6000</t>
  </si>
  <si>
    <t>San Joaquin</t>
  </si>
  <si>
    <t>500 West Hospital Rd</t>
  </si>
  <si>
    <t>French Camp</t>
  </si>
  <si>
    <t>San Joaquin General Hospital</t>
  </si>
  <si>
    <t>(209) 468-6000</t>
  </si>
  <si>
    <t>Santa Clara</t>
  </si>
  <si>
    <t>300 Pasteur Dr</t>
  </si>
  <si>
    <t>Palo Alto</t>
  </si>
  <si>
    <t>Stanford Health Care/Lucile Packard Children's Hospital Stanford</t>
  </si>
  <si>
    <t>(650) 723-4000</t>
  </si>
  <si>
    <t>Santa Barbara</t>
  </si>
  <si>
    <t>400 W Pueblo St</t>
  </si>
  <si>
    <t>Santa Barbara Cottage Hospital</t>
  </si>
  <si>
    <t>(805) 682-7111</t>
  </si>
  <si>
    <t>751 South Bascom Ave</t>
  </si>
  <si>
    <t>San Jose</t>
  </si>
  <si>
    <t>Santa Clara Valley Medical Center (Santa Clara Valley Medical Center Regional Burn Center)</t>
  </si>
  <si>
    <t>(408) 885-5000</t>
  </si>
  <si>
    <t xml:space="preserve">Santa Clara </t>
  </si>
  <si>
    <t>225 N Jackson Ave</t>
  </si>
  <si>
    <t>HCA Regional Medical Center</t>
  </si>
  <si>
    <t>(408) 259-5000</t>
  </si>
  <si>
    <t>Shasta</t>
  </si>
  <si>
    <t>2175 Rosaline Ave</t>
  </si>
  <si>
    <t>Redding</t>
  </si>
  <si>
    <t>Mercy Medical Center Redding</t>
  </si>
  <si>
    <t>(530) 225-6000</t>
  </si>
  <si>
    <t>Solano</t>
  </si>
  <si>
    <t>1 Quality Dr</t>
  </si>
  <si>
    <t>Vacaville</t>
  </si>
  <si>
    <t>Kaiser Permanente Vacaville Medical Center</t>
  </si>
  <si>
    <t>(707) 624-4000</t>
  </si>
  <si>
    <t>1200 B. Gale Wilson Blvd</t>
  </si>
  <si>
    <t>Fairfield</t>
  </si>
  <si>
    <t>NorthBay Medical Center</t>
  </si>
  <si>
    <t>(707) 646-5000</t>
  </si>
  <si>
    <t>Sonoma</t>
  </si>
  <si>
    <t>1165 Montgomery Dr</t>
  </si>
  <si>
    <t>Santa Rosa</t>
  </si>
  <si>
    <t>Santa Rosa Memorial Hospital</t>
  </si>
  <si>
    <t>(707) 522-4304</t>
  </si>
  <si>
    <t>Stanislaus</t>
  </si>
  <si>
    <t>1441 Florida Ave</t>
  </si>
  <si>
    <t>Modesto</t>
  </si>
  <si>
    <t>Doctors Medical Center</t>
  </si>
  <si>
    <t>(209) 578-1211</t>
  </si>
  <si>
    <t>1700 Coffee Rd</t>
  </si>
  <si>
    <t>Memorial Medical Center</t>
  </si>
  <si>
    <t>(209) 526-4500</t>
  </si>
  <si>
    <t>Ventura</t>
  </si>
  <si>
    <t>300 Hillmont Ave</t>
  </si>
  <si>
    <t xml:space="preserve">Ventura County Medical Center </t>
  </si>
  <si>
    <t>(805) 652-6000</t>
  </si>
  <si>
    <t xml:space="preserve">Ventura </t>
  </si>
  <si>
    <t>215 West Janss Rd</t>
  </si>
  <si>
    <t>Thousand Oaks</t>
  </si>
  <si>
    <t>Los Robles Hospital and Medical Center</t>
  </si>
  <si>
    <t>(805)370-4421</t>
  </si>
  <si>
    <t>Colorado</t>
  </si>
  <si>
    <t>CO</t>
  </si>
  <si>
    <t>Adams</t>
  </si>
  <si>
    <t>13123 East 16th Ave</t>
  </si>
  <si>
    <t>Aurora</t>
  </si>
  <si>
    <t>Children's Hospital Colorado (Children's Hospital Colorado Burn Center)</t>
  </si>
  <si>
    <t>(720) 777-1234</t>
  </si>
  <si>
    <t>12605 E 16th Ave</t>
  </si>
  <si>
    <t>University of Colorado Hospital (Burn &amp; Frostbite Center at UCHealth)</t>
  </si>
  <si>
    <t>(720) 848-0000</t>
  </si>
  <si>
    <t>9191 Grant St</t>
  </si>
  <si>
    <t>Thornton</t>
  </si>
  <si>
    <t>North Suburban Medical Center</t>
  </si>
  <si>
    <t>(303) 451-7800</t>
  </si>
  <si>
    <t>Arapahoe</t>
  </si>
  <si>
    <t>501 E Hampden Ave</t>
  </si>
  <si>
    <t>Englewood</t>
  </si>
  <si>
    <t>Swedish Medical Center (Burn and Reconstructive Centers of Colorado)</t>
  </si>
  <si>
    <t>(303) 788-5000</t>
  </si>
  <si>
    <t>1501 South Potomac St</t>
  </si>
  <si>
    <t xml:space="preserve">Medical Center of Aurora </t>
  </si>
  <si>
    <t>(303) 695-2600</t>
  </si>
  <si>
    <t>7700 S Broadway St</t>
  </si>
  <si>
    <t>Littleton</t>
  </si>
  <si>
    <t xml:space="preserve">Littleton Adventist Hospital </t>
  </si>
  <si>
    <t>(303) 730-8900</t>
  </si>
  <si>
    <t>Boulder</t>
  </si>
  <si>
    <t>200 Exempla Circle</t>
  </si>
  <si>
    <t xml:space="preserve">Lafayette </t>
  </si>
  <si>
    <t>Good Samaritan Medical Center</t>
  </si>
  <si>
    <t>(303) 689-4000</t>
  </si>
  <si>
    <t>4747 Arapahoe Ave</t>
  </si>
  <si>
    <t>Boulder Community Foothills Hospital</t>
  </si>
  <si>
    <t>(720) 854-7000</t>
  </si>
  <si>
    <t>Denver</t>
  </si>
  <si>
    <t>777 Bannock St</t>
  </si>
  <si>
    <t>Denver Health Medical Center</t>
  </si>
  <si>
    <t>(303) 436-6000</t>
  </si>
  <si>
    <t>Douglas</t>
  </si>
  <si>
    <t>10101 Ridge Gale Pkwy</t>
  </si>
  <si>
    <t>Lone Tree</t>
  </si>
  <si>
    <t xml:space="preserve">Sky Ridge Medical Center </t>
  </si>
  <si>
    <t>(720) 225-1000</t>
  </si>
  <si>
    <t>9395 Crown Crest Blvd</t>
  </si>
  <si>
    <t>Parker</t>
  </si>
  <si>
    <t>Parker Adventist Hospital</t>
  </si>
  <si>
    <t>(303) 269-4000</t>
  </si>
  <si>
    <t>El Paso</t>
  </si>
  <si>
    <t>2222 N Nevada Ave</t>
  </si>
  <si>
    <t>Colorado Springs</t>
  </si>
  <si>
    <t>Penrose Hospital</t>
  </si>
  <si>
    <t>(719) 776-5000</t>
  </si>
  <si>
    <t>1400 E Boulder St</t>
  </si>
  <si>
    <t>UCHealth Memorial Hospital</t>
  </si>
  <si>
    <t>(719) 365-5000</t>
  </si>
  <si>
    <t>4090 Briargate Pkwy</t>
  </si>
  <si>
    <t>Children's Hospital of Colorado at Memorial</t>
  </si>
  <si>
    <t>(719) 305-1234</t>
  </si>
  <si>
    <t>11600 W 2nd Pl</t>
  </si>
  <si>
    <t>Lakewood</t>
  </si>
  <si>
    <t>St. Anthony Hospital</t>
  </si>
  <si>
    <t>(720) 321-0000</t>
  </si>
  <si>
    <t>8300 W 38th Ave</t>
  </si>
  <si>
    <t>Wheat Ridge</t>
  </si>
  <si>
    <t>Lutheran Medical Center</t>
  </si>
  <si>
    <t>(303) 425-4500</t>
  </si>
  <si>
    <t>Larimer</t>
  </si>
  <si>
    <t>2500 Rocky Mountain Ave</t>
  </si>
  <si>
    <t>Loveland</t>
  </si>
  <si>
    <t>UCHealth Medical Center of the Rockies</t>
  </si>
  <si>
    <t>(970) 624-2500</t>
  </si>
  <si>
    <t>2635 N 7th St</t>
  </si>
  <si>
    <t>Grand Junction</t>
  </si>
  <si>
    <t>St. Mary's Hospital and Medical Center</t>
  </si>
  <si>
    <t>(970) 298-2273</t>
  </si>
  <si>
    <t>Weld</t>
  </si>
  <si>
    <t>1801 16th St</t>
  </si>
  <si>
    <t>Greeley</t>
  </si>
  <si>
    <t>North Colorado Medical Center (Western States Burn Center)</t>
  </si>
  <si>
    <t>(970) 810-4121</t>
  </si>
  <si>
    <t>Connecticut</t>
  </si>
  <si>
    <t>CT</t>
  </si>
  <si>
    <t>267 Grant St</t>
  </si>
  <si>
    <t>Bridgeport</t>
  </si>
  <si>
    <t>06610</t>
  </si>
  <si>
    <t>Bridgeport Hospital (The Connecticut Burn Center)</t>
  </si>
  <si>
    <t>(203) 384-3000</t>
  </si>
  <si>
    <t>24 Hospital Ave</t>
  </si>
  <si>
    <t>Danbury</t>
  </si>
  <si>
    <t>06810</t>
  </si>
  <si>
    <t>Danbury Hospital</t>
  </si>
  <si>
    <t>(203) 739-7000</t>
  </si>
  <si>
    <t>34 Maple St</t>
  </si>
  <si>
    <t>Norwalk</t>
  </si>
  <si>
    <t>06856</t>
  </si>
  <si>
    <t>Norwalk Hospital</t>
  </si>
  <si>
    <t>(203) 852-2000</t>
  </si>
  <si>
    <t>2800 Main St</t>
  </si>
  <si>
    <t>06606</t>
  </si>
  <si>
    <t xml:space="preserve">St. Vincent's Medical Center </t>
  </si>
  <si>
    <t>(203) 576-6000</t>
  </si>
  <si>
    <t>1 Hospital Plz</t>
  </si>
  <si>
    <t>Stamford</t>
  </si>
  <si>
    <t>06904</t>
  </si>
  <si>
    <t>Stamford Hospital</t>
  </si>
  <si>
    <t>(203) 276-1000</t>
  </si>
  <si>
    <t>Hartford</t>
  </si>
  <si>
    <t>282 Washington St</t>
  </si>
  <si>
    <t>06106</t>
  </si>
  <si>
    <t>Connecticut Children's Medical Center</t>
  </si>
  <si>
    <t>(860) 545-9000</t>
  </si>
  <si>
    <t>80 Seymour St</t>
  </si>
  <si>
    <t>06102</t>
  </si>
  <si>
    <t>Hartford Hospital</t>
  </si>
  <si>
    <t>114 Woodland St</t>
  </si>
  <si>
    <t>06105</t>
  </si>
  <si>
    <t>Saint Francis Hospital and Medical Center</t>
  </si>
  <si>
    <t>(860) 714-4000</t>
  </si>
  <si>
    <t>New Haven</t>
  </si>
  <si>
    <t>56 Franklin St</t>
  </si>
  <si>
    <t>Waterbury</t>
  </si>
  <si>
    <t>06706</t>
  </si>
  <si>
    <t>Saint Mary's Hospital</t>
  </si>
  <si>
    <t>(203) 709-6000</t>
  </si>
  <si>
    <t>64 Robbins St</t>
  </si>
  <si>
    <t>06708</t>
  </si>
  <si>
    <t>Waterbury Hospital</t>
  </si>
  <si>
    <t>(203) 573-6000</t>
  </si>
  <si>
    <t>20 York St</t>
  </si>
  <si>
    <t>06510</t>
  </si>
  <si>
    <t>Yale-New Haven Hospital</t>
  </si>
  <si>
    <t>(203) 688-4242</t>
  </si>
  <si>
    <t>1450 Chapel St</t>
  </si>
  <si>
    <t>06511</t>
  </si>
  <si>
    <t>Yale-New Haven Hospital-Saint Raphael</t>
  </si>
  <si>
    <t>(203) 789-3000</t>
  </si>
  <si>
    <t>Delaware</t>
  </si>
  <si>
    <t>DE</t>
  </si>
  <si>
    <t>New Castle</t>
  </si>
  <si>
    <t>4755 Ogletown-Stanton Rd</t>
  </si>
  <si>
    <t>Newark</t>
  </si>
  <si>
    <t>ChristianaCare</t>
  </si>
  <si>
    <t>(302) 733-1000</t>
  </si>
  <si>
    <t>1600 Rockland Rd</t>
  </si>
  <si>
    <t>Wilmington</t>
  </si>
  <si>
    <t xml:space="preserve">Nemours Children's Hospital </t>
  </si>
  <si>
    <t>(302) 651-4200</t>
  </si>
  <si>
    <t>District of Columbia</t>
  </si>
  <si>
    <t>DC</t>
  </si>
  <si>
    <t>110 Irving St</t>
  </si>
  <si>
    <t>MedStar Washington Hospital Center (The Burn Center at MedStar Washington Hospital Center)</t>
  </si>
  <si>
    <t>(202) 877-7000</t>
  </si>
  <si>
    <t>900 23rd St</t>
  </si>
  <si>
    <t>George Washington University Hospital</t>
  </si>
  <si>
    <t>(202) 715-4000</t>
  </si>
  <si>
    <t>2041 Georgia Ave</t>
  </si>
  <si>
    <t>Howard University Hospital</t>
  </si>
  <si>
    <t>(202) 865-6100</t>
  </si>
  <si>
    <t>111 Michigan Ave</t>
  </si>
  <si>
    <t>Children's National Health System (Children's National Trauma and Burn Center)</t>
  </si>
  <si>
    <t>(202) 476-5000</t>
  </si>
  <si>
    <t>Florida</t>
  </si>
  <si>
    <t>FL</t>
  </si>
  <si>
    <t>Alachua</t>
  </si>
  <si>
    <t>1600 SW Archer Rd</t>
  </si>
  <si>
    <t>Gainesville</t>
  </si>
  <si>
    <t>UF Health Shands Hospital (UF Health Shands Burn Center)</t>
  </si>
  <si>
    <t>(352) 265-0111</t>
  </si>
  <si>
    <t>Bay</t>
  </si>
  <si>
    <t>615 N Bonita Ave</t>
  </si>
  <si>
    <t>Panama City</t>
  </si>
  <si>
    <t>Ascension Sacred Heart Bay</t>
  </si>
  <si>
    <t>(850) 769-1511</t>
  </si>
  <si>
    <t>Brevard</t>
  </si>
  <si>
    <t>1350 Hickory St</t>
  </si>
  <si>
    <t>Melbourne</t>
  </si>
  <si>
    <t>Health First Holmes Regional Medical Center</t>
  </si>
  <si>
    <t>(321) 434-7000</t>
  </si>
  <si>
    <t>Broward</t>
  </si>
  <si>
    <t>3501 Johnson St</t>
  </si>
  <si>
    <t>Hollywood</t>
  </si>
  <si>
    <t>Memorial Regional Hospital/Joe DiMaggio Children's Hospital</t>
  </si>
  <si>
    <t>(954) 987-2000</t>
  </si>
  <si>
    <t>1600 S Andrews Ave</t>
  </si>
  <si>
    <t>Fort Lauderdale</t>
  </si>
  <si>
    <t>Broward Health Medical Center</t>
  </si>
  <si>
    <t>(954) 355-4400</t>
  </si>
  <si>
    <t>201 E Sample Rd</t>
  </si>
  <si>
    <t>Pompano Beach</t>
  </si>
  <si>
    <t>Broward Health North</t>
  </si>
  <si>
    <t>(954) 941-8300</t>
  </si>
  <si>
    <t>Clay</t>
  </si>
  <si>
    <t>2001 Kingsley Ave</t>
  </si>
  <si>
    <t>Orange Park</t>
  </si>
  <si>
    <t>Orange Park Medical Center</t>
  </si>
  <si>
    <t>(904) 639-8500</t>
  </si>
  <si>
    <t>Duval</t>
  </si>
  <si>
    <t>655 W 8th St</t>
  </si>
  <si>
    <t>Jacksonville</t>
  </si>
  <si>
    <t>Shands Jacksonville Medical Center</t>
  </si>
  <si>
    <t>(904) 244-0411</t>
  </si>
  <si>
    <t>800 Prudential Dr</t>
  </si>
  <si>
    <t>Wolfson Children's Hospital</t>
  </si>
  <si>
    <t>(904) 202-8000</t>
  </si>
  <si>
    <t>Escambia</t>
  </si>
  <si>
    <t>1000 W Moreno St</t>
  </si>
  <si>
    <t>Pensacola</t>
  </si>
  <si>
    <t>Baptist Hospital</t>
  </si>
  <si>
    <t>(850) 434-4011</t>
  </si>
  <si>
    <t>5151 N Ninth Ave</t>
  </si>
  <si>
    <t>Ascension Sacred Heart Pensacola</t>
  </si>
  <si>
    <t>(850) 416-7000</t>
  </si>
  <si>
    <t>Hillsborough</t>
  </si>
  <si>
    <t>1 Tampa General Circle</t>
  </si>
  <si>
    <t>Tampa</t>
  </si>
  <si>
    <t>Tampa General Hospital (Tampa General Hospital Regional Burn Center)</t>
  </si>
  <si>
    <t>(813) 844-7000</t>
  </si>
  <si>
    <t>3001 Martin Luther King Jr. Blvd</t>
  </si>
  <si>
    <t>St. Joseph's Hospital</t>
  </si>
  <si>
    <t>(813) 870-4000</t>
  </si>
  <si>
    <t>Lee</t>
  </si>
  <si>
    <t>2776 Cleveland Ave</t>
  </si>
  <si>
    <t>Fort Myers</t>
  </si>
  <si>
    <t>Lee Memorial Hospital</t>
  </si>
  <si>
    <t>(239) 343-2000</t>
  </si>
  <si>
    <t>Leon</t>
  </si>
  <si>
    <t>1300 Miccosukee Rd</t>
  </si>
  <si>
    <t>Tallahassee</t>
  </si>
  <si>
    <t>Tallahassee Memorial HealthCare</t>
  </si>
  <si>
    <t>(850) 431-1155</t>
  </si>
  <si>
    <t>Manatee</t>
  </si>
  <si>
    <t>2020 59th St West</t>
  </si>
  <si>
    <t>Bradenton</t>
  </si>
  <si>
    <t>Blake Medical Center (Burn Center at Blake Medical Center)</t>
  </si>
  <si>
    <t>(941) 792-6611</t>
  </si>
  <si>
    <t>Marion</t>
  </si>
  <si>
    <t>1431 SW 1st Ave</t>
  </si>
  <si>
    <t>Ocala</t>
  </si>
  <si>
    <t>Ocala Regional Medical Center</t>
  </si>
  <si>
    <t>(352) 401-1000</t>
  </si>
  <si>
    <t>Miami-Dade</t>
  </si>
  <si>
    <t>11750 Bird Rd</t>
  </si>
  <si>
    <t>Miami</t>
  </si>
  <si>
    <t>Kendall Regional Medical Center (Burn and Reconstructive Centers of FL)</t>
  </si>
  <si>
    <t>(305) 223-3000</t>
  </si>
  <si>
    <t>1611 NW 12th Ave</t>
  </si>
  <si>
    <t>Jackson Memorial Hospital (Miami Burn Center)</t>
  </si>
  <si>
    <t>(305) 585-1111</t>
  </si>
  <si>
    <t>3100 SW 62nd Ave</t>
  </si>
  <si>
    <t>Nicklaus Children's Hospital</t>
  </si>
  <si>
    <t>(305) 666-6511</t>
  </si>
  <si>
    <t>20900 Biscayne Blvd</t>
  </si>
  <si>
    <t>Aventura Hospital and Medical Center</t>
  </si>
  <si>
    <t>(305) 682-7000</t>
  </si>
  <si>
    <t>9333 SW 152nd St</t>
  </si>
  <si>
    <t>Palmetto Bay</t>
  </si>
  <si>
    <t>Jackson South Community Hospital</t>
  </si>
  <si>
    <t>(305) 251-2500</t>
  </si>
  <si>
    <t>Okaloosa</t>
  </si>
  <si>
    <t>1000 Mar-Walt Dr</t>
  </si>
  <si>
    <t>Fort Walton Beach</t>
  </si>
  <si>
    <t>Fort Walton Beach Medical Center</t>
  </si>
  <si>
    <t>(850) 862-1111</t>
  </si>
  <si>
    <t>52 W Underwood St</t>
  </si>
  <si>
    <t>Orlando</t>
  </si>
  <si>
    <t>Orlando Regional Medical Center/Arnold Palmer Hospital for Children (Warden Burn Center)</t>
  </si>
  <si>
    <t>(407) 841-5111</t>
  </si>
  <si>
    <t>Osceola</t>
  </si>
  <si>
    <t>700 W Oak St</t>
  </si>
  <si>
    <t>Kissimmee</t>
  </si>
  <si>
    <t>Osceola Regional Medical Center</t>
  </si>
  <si>
    <t>(407) 846-2266</t>
  </si>
  <si>
    <t>Palm Beach</t>
  </si>
  <si>
    <t>5352 Linton Blvd</t>
  </si>
  <si>
    <t>Delray Beach</t>
  </si>
  <si>
    <t>Delray Medical Center</t>
  </si>
  <si>
    <t>(561) 498-4440</t>
  </si>
  <si>
    <t>901 45th St</t>
  </si>
  <si>
    <t>Mangonia Park</t>
  </si>
  <si>
    <t>St. Mary's Medical Center</t>
  </si>
  <si>
    <t>(561) 844-6300</t>
  </si>
  <si>
    <t>Pasco</t>
  </si>
  <si>
    <t>14000 Fivay Rd</t>
  </si>
  <si>
    <t>Hudson</t>
  </si>
  <si>
    <t>Regional Medical Center Bayonet Point</t>
  </si>
  <si>
    <t>(727) 869-5400</t>
  </si>
  <si>
    <t>Pinellas</t>
  </si>
  <si>
    <t>701 6th St South</t>
  </si>
  <si>
    <t>St Petersburg</t>
  </si>
  <si>
    <t>Bayfront Health St. Petersburg</t>
  </si>
  <si>
    <t>(727) 823-1234</t>
  </si>
  <si>
    <t>501 6th Ave South</t>
  </si>
  <si>
    <t xml:space="preserve">Johns Hopkins All Children's Hospital </t>
  </si>
  <si>
    <t>(727) 897-4926</t>
  </si>
  <si>
    <t>Polk</t>
  </si>
  <si>
    <t>1324 Lakeland Hills Blvd</t>
  </si>
  <si>
    <t>Lakeland</t>
  </si>
  <si>
    <t>Lakeland Regional Medical Center</t>
  </si>
  <si>
    <t>(863) 284-1853</t>
  </si>
  <si>
    <t>Sarasota</t>
  </si>
  <si>
    <t>1700 S Tamiami Trail</t>
  </si>
  <si>
    <t>Sarasota Memorial Health Care System</t>
  </si>
  <si>
    <t>(941) 917-9000</t>
  </si>
  <si>
    <t>Seminole</t>
  </si>
  <si>
    <t>1401 W Seminole Blvd</t>
  </si>
  <si>
    <t>Sanford</t>
  </si>
  <si>
    <t>Central Florida Regional Hospital</t>
  </si>
  <si>
    <t>(407) 321-4500</t>
  </si>
  <si>
    <t>St. Lucie</t>
  </si>
  <si>
    <t>1700 S 23rd St</t>
  </si>
  <si>
    <t>Fort Pierce</t>
  </si>
  <si>
    <t>Lawnwood Regional Medical Center</t>
  </si>
  <si>
    <t>(772) 461-4000</t>
  </si>
  <si>
    <t>Volusia</t>
  </si>
  <si>
    <t>303 N Clyde Morris Blvd</t>
  </si>
  <si>
    <t>Daytona Beach</t>
  </si>
  <si>
    <t>Halifax Health Medical Center</t>
  </si>
  <si>
    <t>(386) 425-4000</t>
  </si>
  <si>
    <t xml:space="preserve"> 3625 University Blvd S</t>
  </si>
  <si>
    <t>Florida Memorial Hospital (Jacksonville)</t>
  </si>
  <si>
    <t>(904) 702-6111</t>
  </si>
  <si>
    <t>Georgia</t>
  </si>
  <si>
    <t>GA</t>
  </si>
  <si>
    <t>Clarke</t>
  </si>
  <si>
    <t>1199 Prince Ave</t>
  </si>
  <si>
    <t>Athens</t>
  </si>
  <si>
    <t>Piedmont Athens Regional Medical Center</t>
  </si>
  <si>
    <t>(706) 475-7000</t>
  </si>
  <si>
    <t>Chatham</t>
  </si>
  <si>
    <t>303 Parkway Drive Northeast</t>
  </si>
  <si>
    <t>Atlanta</t>
  </si>
  <si>
    <t>WellStar Atlanta Medical Center</t>
  </si>
  <si>
    <t>(404) 265-4000</t>
  </si>
  <si>
    <t>DeKalb</t>
  </si>
  <si>
    <t>1405 Clifton Rd</t>
  </si>
  <si>
    <t>Children's Healthcare of Atlanta at Egleston</t>
  </si>
  <si>
    <t>(404) 785-5437</t>
  </si>
  <si>
    <t>Fulton</t>
  </si>
  <si>
    <t>80 Jesse Hill Jr Dr SE</t>
  </si>
  <si>
    <t>Grady Memorial Hospital (Grady Burn Center)</t>
  </si>
  <si>
    <t>(404) 616-1000</t>
  </si>
  <si>
    <t>1001 Johnson Ferry Rd</t>
  </si>
  <si>
    <t>Children's Healthcare of Atlanta at Scottish Rite</t>
  </si>
  <si>
    <t>(404) 256-5252</t>
  </si>
  <si>
    <t>Richmond</t>
  </si>
  <si>
    <t>1120 15th St</t>
  </si>
  <si>
    <t>Augusta</t>
  </si>
  <si>
    <t>Augusta University Medical Center</t>
  </si>
  <si>
    <t>(706) 721-2273</t>
  </si>
  <si>
    <t>3651 Wheeler Rd</t>
  </si>
  <si>
    <t>Doctors Hospital of Augusta (Joseph M. Still Burn Center)</t>
  </si>
  <si>
    <t>(706) 651-3232</t>
  </si>
  <si>
    <t>Cobb</t>
  </si>
  <si>
    <t>3950 Austell Rd</t>
  </si>
  <si>
    <t>Austell</t>
  </si>
  <si>
    <t xml:space="preserve">Joseph M. Still Burn Center at WellStar Cobb Hospital </t>
  </si>
  <si>
    <t>(470) 732-7060</t>
  </si>
  <si>
    <t>Muscogee</t>
  </si>
  <si>
    <t>710 Center St</t>
  </si>
  <si>
    <t>Columbus</t>
  </si>
  <si>
    <t>Piedmont Columbus Regional Midtown</t>
  </si>
  <si>
    <t>(706) 571-1000</t>
  </si>
  <si>
    <t>Hall</t>
  </si>
  <si>
    <t>743 Spring St</t>
  </si>
  <si>
    <t>Northeast Georgia Medical Center</t>
  </si>
  <si>
    <t>(770) 219-3553</t>
  </si>
  <si>
    <t>Gwinnett</t>
  </si>
  <si>
    <t>1000 Medical Center Blvd</t>
  </si>
  <si>
    <t>Lawrenceville</t>
  </si>
  <si>
    <t>Northside Hospital - Gwinnett</t>
  </si>
  <si>
    <t>(678) 312-1000</t>
  </si>
  <si>
    <t>Bibb</t>
  </si>
  <si>
    <t>777 Hemlock St</t>
  </si>
  <si>
    <t>Macon</t>
  </si>
  <si>
    <t>Atrium Health Navicent The Medical Center</t>
  </si>
  <si>
    <t>(478) 633-1000</t>
  </si>
  <si>
    <t>677 Church St</t>
  </si>
  <si>
    <t>Marietta</t>
  </si>
  <si>
    <t>WellStar Kennestone Hospital</t>
  </si>
  <si>
    <t>(770) 793-5000</t>
  </si>
  <si>
    <t>Floyd</t>
  </si>
  <si>
    <t>304 Turner McCall Blvd</t>
  </si>
  <si>
    <t>Rome</t>
  </si>
  <si>
    <t>Atrium Health Floyd</t>
  </si>
  <si>
    <t>(706) 509-5000</t>
  </si>
  <si>
    <t>3000 Hospital Blvd</t>
  </si>
  <si>
    <t>Roswell</t>
  </si>
  <si>
    <t>WellStar North Fulton Hospital</t>
  </si>
  <si>
    <t>(770) 751-2500</t>
  </si>
  <si>
    <t>4700 Waters Ave</t>
  </si>
  <si>
    <t>Savannah</t>
  </si>
  <si>
    <t>Memorial Health University Medical Center</t>
  </si>
  <si>
    <t>(912) 350-8000</t>
  </si>
  <si>
    <t>Hawaii</t>
  </si>
  <si>
    <t>HI</t>
  </si>
  <si>
    <t>Honolulu</t>
  </si>
  <si>
    <t>1301 Punchbowl St</t>
  </si>
  <si>
    <t>The Queen's Medical Center</t>
  </si>
  <si>
    <t>(808) 691-1000</t>
  </si>
  <si>
    <t>1 Jarrett White Rd</t>
  </si>
  <si>
    <t>Tripler Army Medical Center</t>
  </si>
  <si>
    <t>(808) 433-6661</t>
  </si>
  <si>
    <t>888 South King St</t>
  </si>
  <si>
    <t>Straub Burn Center</t>
  </si>
  <si>
    <t>(808) 522-3577</t>
  </si>
  <si>
    <t>Idaho</t>
  </si>
  <si>
    <t>ID</t>
  </si>
  <si>
    <t>Ada</t>
  </si>
  <si>
    <t>1055 N Curtis Rd</t>
  </si>
  <si>
    <t>Boise</t>
  </si>
  <si>
    <t>Saint Alphonsus Regional Medical Center</t>
  </si>
  <si>
    <t>(208) 367-2121</t>
  </si>
  <si>
    <t>Bannock</t>
  </si>
  <si>
    <t>777 Hospital Way</t>
  </si>
  <si>
    <t>Pocatello</t>
  </si>
  <si>
    <t>Portneuf Medical Center</t>
  </si>
  <si>
    <t>(208) 239-1000</t>
  </si>
  <si>
    <t>Idaho Falls</t>
  </si>
  <si>
    <t>3100 Channing Way</t>
  </si>
  <si>
    <t>Eastern Idaho Regional Medical Center (Burn Center at EIRMC)</t>
  </si>
  <si>
    <t>(208) 529-6111</t>
  </si>
  <si>
    <t>190 E Bannock St</t>
  </si>
  <si>
    <t>St. Luke's Children's Hospital and Regional Medical Center</t>
  </si>
  <si>
    <t>(208) 381-2222</t>
  </si>
  <si>
    <t>Illinois</t>
  </si>
  <si>
    <t>IL</t>
  </si>
  <si>
    <t>1005 Broadway St</t>
  </si>
  <si>
    <t>Quincy</t>
  </si>
  <si>
    <t>Blessing Hospital</t>
  </si>
  <si>
    <t>(217) 223-1200</t>
  </si>
  <si>
    <t>Champaign</t>
  </si>
  <si>
    <t>611 W Park St</t>
  </si>
  <si>
    <t>Urbana</t>
  </si>
  <si>
    <t xml:space="preserve">Carle Foundation Hospital	</t>
  </si>
  <si>
    <t>(217) 383-3311</t>
  </si>
  <si>
    <t>Cook</t>
  </si>
  <si>
    <t>2160 S 1st Ave</t>
  </si>
  <si>
    <t>Maywood</t>
  </si>
  <si>
    <t>Loyola University Medical Center (Loyola Burn Center)</t>
  </si>
  <si>
    <t>(708) 216-9000</t>
  </si>
  <si>
    <t>4440 W 95th St</t>
  </si>
  <si>
    <t>Oak Lawn</t>
  </si>
  <si>
    <t>Advocate Christ Medical Center</t>
  </si>
  <si>
    <t>(708) 684-8000</t>
  </si>
  <si>
    <t>5101 Willow Springs Rd</t>
  </si>
  <si>
    <t>La Grange</t>
  </si>
  <si>
    <t>AMITA Health Adventist Medical Center La Grange</t>
  </si>
  <si>
    <t>(708) 245-9000</t>
  </si>
  <si>
    <t>701 West North Ave</t>
  </si>
  <si>
    <t>Melrose Park</t>
  </si>
  <si>
    <t>Gottlieb Memorial Hospital</t>
  </si>
  <si>
    <t>(708) 681-3200</t>
  </si>
  <si>
    <t>3249 South Oak Park Ave</t>
  </si>
  <si>
    <t>Berwyn</t>
  </si>
  <si>
    <t xml:space="preserve">MacNeal Hospital	</t>
  </si>
  <si>
    <t>(708) 783-9100</t>
  </si>
  <si>
    <t>1775 Dempster St</t>
  </si>
  <si>
    <t>Park Ridge</t>
  </si>
  <si>
    <t>Advocate Lutheran General Hospital</t>
  </si>
  <si>
    <t>(847) 723-2210</t>
  </si>
  <si>
    <t>800 West Biesterfield Road</t>
  </si>
  <si>
    <t>Elk Grove Village</t>
  </si>
  <si>
    <t>AMITA Health Alexian Brothers Medical Center</t>
  </si>
  <si>
    <t>(847) 437-5500</t>
  </si>
  <si>
    <t>800 West Central Road</t>
  </si>
  <si>
    <t>Arlington Heights</t>
  </si>
  <si>
    <t>Northwest Community Healthcare</t>
  </si>
  <si>
    <t>(847) 618-1000</t>
  </si>
  <si>
    <t>1555 Barrington Road</t>
  </si>
  <si>
    <t>Hoffman Estates</t>
  </si>
  <si>
    <t>AMITA Health St. Alexius Medical Center Hoffman Estates</t>
  </si>
  <si>
    <t>(847) 843-2000</t>
  </si>
  <si>
    <t>2650 Ridge Avenue</t>
  </si>
  <si>
    <t>Evanston</t>
  </si>
  <si>
    <t>NorthShore Evanston Hospital</t>
  </si>
  <si>
    <t>(847) 570-2000</t>
  </si>
  <si>
    <t>2100 Pfingsten Road</t>
  </si>
  <si>
    <t>Glenview</t>
  </si>
  <si>
    <t>NorthShore Glenbrook Hospital</t>
  </si>
  <si>
    <t>(847) 657-5800</t>
  </si>
  <si>
    <t>355 Ridge Avenue</t>
  </si>
  <si>
    <t>AMITA Health Saint Francis Hospital Evanston</t>
  </si>
  <si>
    <t>(847) 316-4000</t>
  </si>
  <si>
    <t>836 West Wellington Ave</t>
  </si>
  <si>
    <t>Chicago</t>
  </si>
  <si>
    <t xml:space="preserve">Advocate Illinois Masonic Medical Center	</t>
  </si>
  <si>
    <t>(773) 975-1600</t>
  </si>
  <si>
    <t>225 East Chicago Avenue</t>
  </si>
  <si>
    <t xml:space="preserve">Ann &amp; Robert H. Lurie Children's Hospital of Chicago	</t>
  </si>
  <si>
    <t>(312) 227-4000</t>
  </si>
  <si>
    <t>1969 West Ogden Avenue</t>
  </si>
  <si>
    <t>John H. Stroger Jr. Hospital of Cook County (Sumner L. Koch Burn Center)</t>
  </si>
  <si>
    <t>(312) 864-6000</t>
  </si>
  <si>
    <t>1500 South Fairfield Ave</t>
  </si>
  <si>
    <t xml:space="preserve">Mount Sinai Hospital	</t>
  </si>
  <si>
    <t>(773) 542-2000</t>
  </si>
  <si>
    <t>251 East Huron Street</t>
  </si>
  <si>
    <t>Northwestern Memorial Hospital</t>
  </si>
  <si>
    <t>(312) 926-2000</t>
  </si>
  <si>
    <t>5841 South Maryland Ave</t>
  </si>
  <si>
    <t>University of Chicago Medical Center (University of Chicago Burn Center)</t>
  </si>
  <si>
    <t>(773) 702-1000</t>
  </si>
  <si>
    <t>DuPage</t>
  </si>
  <si>
    <t>701 Winthrop Ave</t>
  </si>
  <si>
    <t>Glendale Heights</t>
  </si>
  <si>
    <t>AMITA Health Adventist Medical Center GlenOaks</t>
  </si>
  <si>
    <t>(630) 545-8000</t>
  </si>
  <si>
    <t>120 North Oak St</t>
  </si>
  <si>
    <t>Hinsdale</t>
  </si>
  <si>
    <t>AMITA Health Adventist Medical Center Hinsdale</t>
  </si>
  <si>
    <t>(630) 856-9000</t>
  </si>
  <si>
    <t>3815 Highland Ave</t>
  </si>
  <si>
    <t>Downers Grove</t>
  </si>
  <si>
    <t xml:space="preserve">Advocate Good Samaritan Hospital	</t>
  </si>
  <si>
    <t>(630) 275-5900</t>
  </si>
  <si>
    <t>25 N Winfield Rd</t>
  </si>
  <si>
    <t>Winfield</t>
  </si>
  <si>
    <t xml:space="preserve">Northwestern Medicine Central Dupage Hospital	</t>
  </si>
  <si>
    <t>(630) 933-1600</t>
  </si>
  <si>
    <t>801 S Washington St</t>
  </si>
  <si>
    <t>Naperville</t>
  </si>
  <si>
    <t xml:space="preserve">Edward Hospital	</t>
  </si>
  <si>
    <t>(630) 527-3000</t>
  </si>
  <si>
    <t>155 East Brush Hill Rd</t>
  </si>
  <si>
    <t>Elmhurst</t>
  </si>
  <si>
    <t xml:space="preserve">Elmhurst Memorial Hospital	</t>
  </si>
  <si>
    <t>(331) 221-1000</t>
  </si>
  <si>
    <t>Jackson</t>
  </si>
  <si>
    <t>405 W Jackson St</t>
  </si>
  <si>
    <t>Carbondale</t>
  </si>
  <si>
    <t xml:space="preserve">Memorial Hospital of Carbondale	</t>
  </si>
  <si>
    <t>(618) 549-0721</t>
  </si>
  <si>
    <t>Kanakee</t>
  </si>
  <si>
    <t>500 W Court St</t>
  </si>
  <si>
    <t>Kankakee</t>
  </si>
  <si>
    <t>AMITA Health St. Mary's Hospital</t>
  </si>
  <si>
    <t>(815) 937-2400</t>
  </si>
  <si>
    <t>350 N Wall Street</t>
  </si>
  <si>
    <t>Riverside Medical Center</t>
  </si>
  <si>
    <t>(815) 933-1671</t>
  </si>
  <si>
    <t>Kane</t>
  </si>
  <si>
    <t>1425 North Randall Rd</t>
  </si>
  <si>
    <t>Elgin</t>
  </si>
  <si>
    <t xml:space="preserve">Advocate Sherman Hospital	</t>
  </si>
  <si>
    <t>(847) 742-9800</t>
  </si>
  <si>
    <t>300 Randall Road</t>
  </si>
  <si>
    <t>Geneva</t>
  </si>
  <si>
    <t>Northwestern Medicine Delnor Hospital</t>
  </si>
  <si>
    <t>(630) 208-3000</t>
  </si>
  <si>
    <t>1325 North Highland Ave</t>
  </si>
  <si>
    <t xml:space="preserve">AMITA Health Mercy Medical Center	</t>
  </si>
  <si>
    <t>(630) 859-2222</t>
  </si>
  <si>
    <t>77 North Airlite Street</t>
  </si>
  <si>
    <t xml:space="preserve">AMITA Health Saint Joseph Hospital	</t>
  </si>
  <si>
    <t>(847) 695-3200</t>
  </si>
  <si>
    <t>2000 Ogden Avenue</t>
  </si>
  <si>
    <t xml:space="preserve">Rush Copley Medical Center	</t>
  </si>
  <si>
    <t>(630) 978-6200</t>
  </si>
  <si>
    <t>Lake</t>
  </si>
  <si>
    <t>450 West Highway 22</t>
  </si>
  <si>
    <t>Barrington</t>
  </si>
  <si>
    <t xml:space="preserve">Advocate Good Shepherd Hospital	</t>
  </si>
  <si>
    <t>(847) 381-0123</t>
  </si>
  <si>
    <t>801 South Milwaukee Ave</t>
  </si>
  <si>
    <t>Libertyville</t>
  </si>
  <si>
    <t xml:space="preserve">Advocate Condell Medical Center	</t>
  </si>
  <si>
    <t>(847) 362-2900</t>
  </si>
  <si>
    <t>777 Park Avenue West</t>
  </si>
  <si>
    <t>Highland Park</t>
  </si>
  <si>
    <t>NorthShore Highland Park Hospital</t>
  </si>
  <si>
    <t>(847) 432-8000</t>
  </si>
  <si>
    <t>1000 N Westmoreland Rd</t>
  </si>
  <si>
    <t>Lake Forest</t>
  </si>
  <si>
    <t xml:space="preserve">Northwestern Medicine Lake Forest Hospital	</t>
  </si>
  <si>
    <t>(847) 234-5600</t>
  </si>
  <si>
    <t>1324 North Sheridan Road</t>
  </si>
  <si>
    <t>Waukegan</t>
  </si>
  <si>
    <t xml:space="preserve">Vista Medical Center East	</t>
  </si>
  <si>
    <t>(847) 360-3000</t>
  </si>
  <si>
    <t>2300 N Edward St</t>
  </si>
  <si>
    <t>Decatur</t>
  </si>
  <si>
    <t xml:space="preserve">Decatur Memorial Hospital	</t>
  </si>
  <si>
    <t>(217) 876-8121</t>
  </si>
  <si>
    <t>Marris</t>
  </si>
  <si>
    <t>150 West High St</t>
  </si>
  <si>
    <t>Morris</t>
  </si>
  <si>
    <t>Morris Hospital &amp; Healthcare Centers</t>
  </si>
  <si>
    <t>(815) 942-2932</t>
  </si>
  <si>
    <t>McHenry</t>
  </si>
  <si>
    <t>10400 Haligus Road</t>
  </si>
  <si>
    <t>Huntley</t>
  </si>
  <si>
    <t>Northwestern Medicine Huntley</t>
  </si>
  <si>
    <t>(815) 344-5000</t>
  </si>
  <si>
    <t>4201 Medical Center Drive</t>
  </si>
  <si>
    <t>Northwestern Medicine McHenry Hospital</t>
  </si>
  <si>
    <t>McLean</t>
  </si>
  <si>
    <t>1304 Franklin Ave</t>
  </si>
  <si>
    <t>Normal</t>
  </si>
  <si>
    <t>Carle BroMenn Medical Center</t>
  </si>
  <si>
    <t>(309) 454-1400</t>
  </si>
  <si>
    <t>2200 E Washington St</t>
  </si>
  <si>
    <t>Bloomington</t>
  </si>
  <si>
    <t xml:space="preserve">OSF St. Joseph Medical Center	</t>
  </si>
  <si>
    <t>(309) 308-6363</t>
  </si>
  <si>
    <t>Peoria</t>
  </si>
  <si>
    <t>530 NE Glen Oak Ave</t>
  </si>
  <si>
    <t xml:space="preserve">OSF St. Francis Medical Center/OSF Children's Hospital of Illinois	</t>
  </si>
  <si>
    <t>(309) 655-2000</t>
  </si>
  <si>
    <t>221 NE Glen Oak Ave</t>
  </si>
  <si>
    <t>UnityPoint Health - Methodist Hospital</t>
  </si>
  <si>
    <t>(309) 672-5522</t>
  </si>
  <si>
    <t>Rock Island</t>
  </si>
  <si>
    <t>801 Illini Dr</t>
  </si>
  <si>
    <t>Silvis</t>
  </si>
  <si>
    <t>Genesis Medical Center, Silvis</t>
  </si>
  <si>
    <t>(309) 281-4000</t>
  </si>
  <si>
    <t>2701 17th St</t>
  </si>
  <si>
    <t>UnityPoint Health - Trinity Rock Island</t>
  </si>
  <si>
    <t>(309) 779-5000</t>
  </si>
  <si>
    <t>Sangamon</t>
  </si>
  <si>
    <t>701 North 1st St</t>
  </si>
  <si>
    <t>Springfield</t>
  </si>
  <si>
    <t>Memorial Medical Center (Regional Burn Center)</t>
  </si>
  <si>
    <t>(217) 788-3000</t>
  </si>
  <si>
    <t>800 E Carpenter St</t>
  </si>
  <si>
    <t xml:space="preserve">St. John's Hospital/St. John's Children's Hospital	</t>
  </si>
  <si>
    <t>(217) 544-6464</t>
  </si>
  <si>
    <t>Will</t>
  </si>
  <si>
    <t>333 North Madison St</t>
  </si>
  <si>
    <t>Joliet</t>
  </si>
  <si>
    <t xml:space="preserve">Presence St. Joseph Medical Center	</t>
  </si>
  <si>
    <t>(815) 725-7133</t>
  </si>
  <si>
    <t>1900 Silver Cross Blvd</t>
  </si>
  <si>
    <t>New Lenox</t>
  </si>
  <si>
    <t xml:space="preserve">Silver Cross Hospital	</t>
  </si>
  <si>
    <t>(815) 300-1100</t>
  </si>
  <si>
    <t>500 Remington Blvd</t>
  </si>
  <si>
    <t>Bolingbrook</t>
  </si>
  <si>
    <t xml:space="preserve">AMITA Health Adventist Medical Center Bolingbrook	</t>
  </si>
  <si>
    <t>(630) 312-5000</t>
  </si>
  <si>
    <t>Winnebago</t>
  </si>
  <si>
    <t>5666 E State St</t>
  </si>
  <si>
    <t>Rockford</t>
  </si>
  <si>
    <t>OSF Saint Anthony Medical Center (w/ Burn Unit)</t>
  </si>
  <si>
    <t>(815) 226-2000</t>
  </si>
  <si>
    <t>8201 E Riverside Blvd</t>
  </si>
  <si>
    <t>Mercyhealth Javon Bea Hospital - Riverside Campus</t>
  </si>
  <si>
    <t>(815) 971-7000</t>
  </si>
  <si>
    <t>1401 E State St</t>
  </si>
  <si>
    <t>SwedishAmerican - A Division of UW Health</t>
  </si>
  <si>
    <t>(779) 696-4400</t>
  </si>
  <si>
    <t>Indiana</t>
  </si>
  <si>
    <t>IN</t>
  </si>
  <si>
    <t>Allen</t>
  </si>
  <si>
    <t>7950 West Jefferson Blvd</t>
  </si>
  <si>
    <t>Fort Wayne</t>
  </si>
  <si>
    <t>Lutheran Hospital (Lutheran Hospital Burn Center)</t>
  </si>
  <si>
    <t>(260) 435-7001</t>
  </si>
  <si>
    <t>11109 Parkview Plaza Dr</t>
  </si>
  <si>
    <t>Parkview Regional Medical Center</t>
  </si>
  <si>
    <t>(260) 266-1000</t>
  </si>
  <si>
    <t>2001 West 86th St</t>
  </si>
  <si>
    <t>Indianapolis</t>
  </si>
  <si>
    <t>Ascension St. Vincent Indianapolis Hospital/Peyton Manning Children's Hospital (Burn Center)</t>
  </si>
  <si>
    <t>(317) 338-2345</t>
  </si>
  <si>
    <t>720 Eskenazi Ave</t>
  </si>
  <si>
    <t>Eskenazi Health (Richard M. Fairbanks Burn Center)</t>
  </si>
  <si>
    <t>(317) 880-0000</t>
  </si>
  <si>
    <t>1701 N Senate</t>
  </si>
  <si>
    <t>Indiana University Health Methodist Hospital</t>
  </si>
  <si>
    <t>(317) 962-2000</t>
  </si>
  <si>
    <t>705 Riley Hospital Dr</t>
  </si>
  <si>
    <t>Riley Hospital for Children at Indiana University Health (Burn Program at Riley IU Health)</t>
  </si>
  <si>
    <t>(317) 274-5000</t>
  </si>
  <si>
    <t>St. Joseph</t>
  </si>
  <si>
    <t>615 N Michigan St</t>
  </si>
  <si>
    <t>South Bend</t>
  </si>
  <si>
    <t>Memorial Hospital of South Bend</t>
  </si>
  <si>
    <t>(574) 647-1000</t>
  </si>
  <si>
    <t>Vanderburgh</t>
  </si>
  <si>
    <t>3700 Washington Ave</t>
  </si>
  <si>
    <t>Evansville</t>
  </si>
  <si>
    <t>Ascension St. Vincent Evansville</t>
  </si>
  <si>
    <t>(812) 485-4000</t>
  </si>
  <si>
    <t>600 Mary St</t>
  </si>
  <si>
    <t>Deaconess Midtown Hospital</t>
  </si>
  <si>
    <t>(812) 450-5000</t>
  </si>
  <si>
    <t>Iowa</t>
  </si>
  <si>
    <t>IA</t>
  </si>
  <si>
    <t>Johnson</t>
  </si>
  <si>
    <t>200 Hawkins Dr</t>
  </si>
  <si>
    <t>Iowa City</t>
  </si>
  <si>
    <t>University of Iowa Hospitals and Clinics/Stead Family Children's Hospital (UI Burn Center)</t>
  </si>
  <si>
    <t>(319) 356-1616</t>
  </si>
  <si>
    <t>1200 Pleasant St</t>
  </si>
  <si>
    <t>Des Moines</t>
  </si>
  <si>
    <t>UnityPoint Health - Iowa Methodist Medical Center/Blank Children's Hospital</t>
  </si>
  <si>
    <t>(515) 241-6212</t>
  </si>
  <si>
    <t>1111 6th Ave</t>
  </si>
  <si>
    <t>MercyOne Des Moines Medical Center</t>
  </si>
  <si>
    <t>(515) 247-3121</t>
  </si>
  <si>
    <t>Woodbury</t>
  </si>
  <si>
    <t>801 5th St</t>
  </si>
  <si>
    <t>Sioux City</t>
  </si>
  <si>
    <t>MercyOne Siouxland Medical Center</t>
  </si>
  <si>
    <t>(712) 279-2010</t>
  </si>
  <si>
    <t>Kansas</t>
  </si>
  <si>
    <t>KS</t>
  </si>
  <si>
    <t>10500 Quivira Rd</t>
  </si>
  <si>
    <t>Overland Park</t>
  </si>
  <si>
    <t>Overland Park Regional Medical Center</t>
  </si>
  <si>
    <t>(913) 541-5000</t>
  </si>
  <si>
    <t>Sedgwick</t>
  </si>
  <si>
    <t>929 N St. Francis St</t>
  </si>
  <si>
    <t>Wichita</t>
  </si>
  <si>
    <t>Ascension Via Christi St. Francis (Ascension Via Christi Regional Burn Center)</t>
  </si>
  <si>
    <t>(316) 268-5000</t>
  </si>
  <si>
    <t>550 N Hillside</t>
  </si>
  <si>
    <t>Wesley Healthcare Center/Wesley Children's Hospital</t>
  </si>
  <si>
    <t>(316) 962-2000</t>
  </si>
  <si>
    <t>Shawnee</t>
  </si>
  <si>
    <t>1500 SW 10th Ave</t>
  </si>
  <si>
    <t>Topeka</t>
  </si>
  <si>
    <t>Stormont Vail Health</t>
  </si>
  <si>
    <t>(785) 354-6000</t>
  </si>
  <si>
    <t>Wyandotte</t>
  </si>
  <si>
    <t>4000 Cambridge St</t>
  </si>
  <si>
    <t>Kansas City</t>
  </si>
  <si>
    <t>The University of Kansas Hospital (Burnett Burn Center)</t>
  </si>
  <si>
    <t>(913) 588-1227</t>
  </si>
  <si>
    <t>Kentucky</t>
  </si>
  <si>
    <t>KY</t>
  </si>
  <si>
    <t xml:space="preserve">Fayette </t>
  </si>
  <si>
    <t>800 Rose St</t>
  </si>
  <si>
    <t>Lexington</t>
  </si>
  <si>
    <t xml:space="preserve">University of Kentucky Albert B. Chandler Hospital </t>
  </si>
  <si>
    <t>(859) 323-5000</t>
  </si>
  <si>
    <t>231 East Chestnut St</t>
  </si>
  <si>
    <t>Louisville</t>
  </si>
  <si>
    <t>Norton Children's Hospital</t>
  </si>
  <si>
    <t>(502) 629-6000</t>
  </si>
  <si>
    <t>530 South Jackson St</t>
  </si>
  <si>
    <t>UL Hospital (University of Louisville Burn Center)</t>
  </si>
  <si>
    <t>(502) 562-3000</t>
  </si>
  <si>
    <t>Pike</t>
  </si>
  <si>
    <t>911 Bypass Rd</t>
  </si>
  <si>
    <t>Pikeville</t>
  </si>
  <si>
    <t>Pikeville Medical Center</t>
  </si>
  <si>
    <t>(606) 430-3500</t>
  </si>
  <si>
    <t>Louisiana</t>
  </si>
  <si>
    <t>LA</t>
  </si>
  <si>
    <t>Caddo</t>
  </si>
  <si>
    <t>1541 Kings Hwy</t>
  </si>
  <si>
    <t>Shreveport</t>
  </si>
  <si>
    <t>Ochsner LSU Health Shreveport (LSU Health Burn Center)</t>
  </si>
  <si>
    <t>(318) 626-0000</t>
  </si>
  <si>
    <t>East Baton Rouge</t>
  </si>
  <si>
    <t>5000 Hennessy Blvd</t>
  </si>
  <si>
    <t>Baton Rouge</t>
  </si>
  <si>
    <t>Our Lady of the Lake Regional Medical Center</t>
  </si>
  <si>
    <t>(225) 765-6565</t>
  </si>
  <si>
    <t>8585 Picardy Ave</t>
  </si>
  <si>
    <t>Baton Rouge General Regional Burn Center</t>
  </si>
  <si>
    <t>(225) 763-4000</t>
  </si>
  <si>
    <t>Lafayette Parish</t>
  </si>
  <si>
    <t>1214 Coolidge Blvd</t>
  </si>
  <si>
    <t>Lafayette</t>
  </si>
  <si>
    <t>Ochsner Lafayette General Medical Center</t>
  </si>
  <si>
    <t>(337) 289-7991</t>
  </si>
  <si>
    <t>4801 Ambassador Caffery Pkwy</t>
  </si>
  <si>
    <t>Grossman Burn Center at Our Lady of Lourdes Regional Medical Center</t>
  </si>
  <si>
    <t>(337) 470-2603</t>
  </si>
  <si>
    <t>Orleans Parish</t>
  </si>
  <si>
    <t>2000 Canal St</t>
  </si>
  <si>
    <t>New Orleans</t>
  </si>
  <si>
    <t>University Medical Center New Orleans (UMC Burn Center)</t>
  </si>
  <si>
    <t>(504) 702-3000</t>
  </si>
  <si>
    <t>Rapides</t>
  </si>
  <si>
    <t>211 Fourth St</t>
  </si>
  <si>
    <t>Alexandria</t>
  </si>
  <si>
    <t>Rapides Regional Medical Center - Alexandria</t>
  </si>
  <si>
    <t>(318) 769-3000</t>
  </si>
  <si>
    <t>St. Tammany Parish</t>
  </si>
  <si>
    <t>95 Judge Tanner Blvd</t>
  </si>
  <si>
    <t>Covington</t>
  </si>
  <si>
    <t>Lakeview Regional Medical Center</t>
  </si>
  <si>
    <t>(985) 867-3800</t>
  </si>
  <si>
    <t xml:space="preserve">	Tangipahoa Parish</t>
  </si>
  <si>
    <t>15790 Paul Vega MD Dr</t>
  </si>
  <si>
    <t>Hammond</t>
  </si>
  <si>
    <t>North Oaks Medical Center</t>
  </si>
  <si>
    <t>(985) 345-2700</t>
  </si>
  <si>
    <t>Maine</t>
  </si>
  <si>
    <t>ME</t>
  </si>
  <si>
    <t>Cumberland</t>
  </si>
  <si>
    <t>22 Bramhall St</t>
  </si>
  <si>
    <t>Portland</t>
  </si>
  <si>
    <t>04102</t>
  </si>
  <si>
    <t>Maine Medical Center (Maine Medical Center Burn Unit)</t>
  </si>
  <si>
    <t>(207) 662-0111</t>
  </si>
  <si>
    <t>Penobscot</t>
  </si>
  <si>
    <t>489 State St</t>
  </si>
  <si>
    <t>Bangor</t>
  </si>
  <si>
    <t>04401</t>
  </si>
  <si>
    <t>Northern Light Eastern Maine Medical Center</t>
  </si>
  <si>
    <t>(207) 973-7000</t>
  </si>
  <si>
    <t>Maryland</t>
  </si>
  <si>
    <t>MD</t>
  </si>
  <si>
    <t>Baltimore City</t>
  </si>
  <si>
    <t>600 N Wolfe St</t>
  </si>
  <si>
    <t>Baltimore</t>
  </si>
  <si>
    <t>Johns Hopkins Hospital (Johns Hopkins Pediatric Burn Center)</t>
  </si>
  <si>
    <t>(410) 955-5000</t>
  </si>
  <si>
    <t>4940 Eastern Ave</t>
  </si>
  <si>
    <t>Johns Hopkins Bayview Medical Center (Johns Hopkins Adult Burn Center)</t>
  </si>
  <si>
    <t>(410) 550-0100</t>
  </si>
  <si>
    <t>2401 W Belvedere Ave</t>
  </si>
  <si>
    <t>Sinai Hospital of Baltimore</t>
  </si>
  <si>
    <t>(410) 601-9000</t>
  </si>
  <si>
    <t>8901 Rockville Pike</t>
  </si>
  <si>
    <t>Bethesda</t>
  </si>
  <si>
    <t>Walter Reed National Military Medical Center</t>
  </si>
  <si>
    <t>(301) 295-4000</t>
  </si>
  <si>
    <t>8600 Old Georgetown Rd</t>
  </si>
  <si>
    <t>Suburban Hospital</t>
  </si>
  <si>
    <t>(301) 896-3100</t>
  </si>
  <si>
    <t xml:space="preserve">Prince George's </t>
  </si>
  <si>
    <t>3001 Hospital Drive</t>
  </si>
  <si>
    <t>Cheverly</t>
  </si>
  <si>
    <t>University of Maryland Capital Region Medical Center</t>
  </si>
  <si>
    <t>(240) 677-1000</t>
  </si>
  <si>
    <t>Massachusetts</t>
  </si>
  <si>
    <t>MA</t>
  </si>
  <si>
    <t>Bristol</t>
  </si>
  <si>
    <t>101 Page St</t>
  </si>
  <si>
    <t>New Bedford</t>
  </si>
  <si>
    <t>02740</t>
  </si>
  <si>
    <t>St. Luke's Hospital</t>
  </si>
  <si>
    <t>(508) 997-1515</t>
  </si>
  <si>
    <t>Hampden</t>
  </si>
  <si>
    <t>759 Chestnut St</t>
  </si>
  <si>
    <t>01199</t>
  </si>
  <si>
    <t>Baystate Medical Center</t>
  </si>
  <si>
    <t>(413) 794-0000</t>
  </si>
  <si>
    <t>Middlesex</t>
  </si>
  <si>
    <t>41 Mall Rd</t>
  </si>
  <si>
    <t>Burlington</t>
  </si>
  <si>
    <t>01805</t>
  </si>
  <si>
    <t>Lahey Hospital &amp; Medical Center, Burlington</t>
  </si>
  <si>
    <t>(781) 744-5100</t>
  </si>
  <si>
    <t>Norfolk</t>
  </si>
  <si>
    <t>55 Fogg Rd</t>
  </si>
  <si>
    <t>South Weymouth</t>
  </si>
  <si>
    <t>02190</t>
  </si>
  <si>
    <t>South Shore Hospital</t>
  </si>
  <si>
    <t>(781) 624-8000</t>
  </si>
  <si>
    <t>Suffolk</t>
  </si>
  <si>
    <t>330 Brookline Ave</t>
  </si>
  <si>
    <t>Boston</t>
  </si>
  <si>
    <t>02215</t>
  </si>
  <si>
    <t>Beth Israel Deaconess Medical Center</t>
  </si>
  <si>
    <t>(617) 667-7000</t>
  </si>
  <si>
    <t>300 Longwood Ave</t>
  </si>
  <si>
    <t>02115</t>
  </si>
  <si>
    <t>Boston Children's Hospital</t>
  </si>
  <si>
    <t>(617) 355-6000</t>
  </si>
  <si>
    <t>1 Boston Medical Center Pl</t>
  </si>
  <si>
    <t>02118</t>
  </si>
  <si>
    <t>Boston Medical Center</t>
  </si>
  <si>
    <t>(617) 638-8000</t>
  </si>
  <si>
    <t>75 Francis St</t>
  </si>
  <si>
    <t>Brigham and Women's Hospital (Burn Center)</t>
  </si>
  <si>
    <t>(617) 732-5500</t>
  </si>
  <si>
    <t>55 Fruit St</t>
  </si>
  <si>
    <t>02114</t>
  </si>
  <si>
    <t>Massachusetts General Hospital (Sumner M. Redstone Burn Center)</t>
  </si>
  <si>
    <t>(617) 726-2000</t>
  </si>
  <si>
    <t>800 Washington St</t>
  </si>
  <si>
    <t>02111</t>
  </si>
  <si>
    <t>Tufts Medical Center</t>
  </si>
  <si>
    <t>(617) 636-5000</t>
  </si>
  <si>
    <t>51 Blossom St</t>
  </si>
  <si>
    <t>Shriners Burn Center at Shriners Hospitals for Children-Boston</t>
  </si>
  <si>
    <t>(617) 722-3000</t>
  </si>
  <si>
    <t>Michigan</t>
  </si>
  <si>
    <t>MI</t>
  </si>
  <si>
    <t>Emmet</t>
  </si>
  <si>
    <t>416 Connable Ave</t>
  </si>
  <si>
    <t>Petoskey</t>
  </si>
  <si>
    <t>McLaren Northern Michigan</t>
  </si>
  <si>
    <t>(231) 627-1368</t>
  </si>
  <si>
    <t>Genesee</t>
  </si>
  <si>
    <t>1 Genesys Pkwy</t>
  </si>
  <si>
    <t>Grand Blanc</t>
  </si>
  <si>
    <t>Ascension Genesys Hospital</t>
  </si>
  <si>
    <t>(810) 606-5000</t>
  </si>
  <si>
    <t>1 Hurley Plz</t>
  </si>
  <si>
    <t>Flint</t>
  </si>
  <si>
    <t>Hurley Medical Center/Hurley Children's Hospital (Hurley Medical Center Regional Burn Center)</t>
  </si>
  <si>
    <t>(810) 262-9000</t>
  </si>
  <si>
    <t>Grand Traverse</t>
  </si>
  <si>
    <t>1105 Sixth St</t>
  </si>
  <si>
    <t>Traverse City</t>
  </si>
  <si>
    <t>Munson Medical Center</t>
  </si>
  <si>
    <t>(231) 935-5000</t>
  </si>
  <si>
    <t>Ingham</t>
  </si>
  <si>
    <t>1215 E Michigan Ave</t>
  </si>
  <si>
    <t>Lansing</t>
  </si>
  <si>
    <t>Sparrow Hospital</t>
  </si>
  <si>
    <t>(517) 364-1000</t>
  </si>
  <si>
    <t>205 N East Ave</t>
  </si>
  <si>
    <t>Henry Ford Allegiance Health</t>
  </si>
  <si>
    <t>(517) 205-4800</t>
  </si>
  <si>
    <t>Kalamazoo</t>
  </si>
  <si>
    <t>1521 Gull Rd</t>
  </si>
  <si>
    <t>Ascension Borgess Hospital</t>
  </si>
  <si>
    <t>(269) 226-7000</t>
  </si>
  <si>
    <t>601 John St</t>
  </si>
  <si>
    <t>Bronson Methodist Hospital (Bronson Methodist Hospital Burn Center)</t>
  </si>
  <si>
    <t>(269) 341-7654</t>
  </si>
  <si>
    <t>Kent</t>
  </si>
  <si>
    <t>200 Jefferson Ave</t>
  </si>
  <si>
    <t>Grand Rapids</t>
  </si>
  <si>
    <t>Mercy Health Saint Mary's</t>
  </si>
  <si>
    <t>(616) 685-5000</t>
  </si>
  <si>
    <t>100 Michigan Street NE</t>
  </si>
  <si>
    <t>Spectrum Health - Butterworth Hospital/Helen DeVos Children's Hospital (Spectrum Health Regional Burn Center)</t>
  </si>
  <si>
    <t>(866) 989-7999</t>
  </si>
  <si>
    <t>5900 Byron Center Rd</t>
  </si>
  <si>
    <t>Wyoming</t>
  </si>
  <si>
    <t>Metro Health - University of Michigan Health</t>
  </si>
  <si>
    <t>(616) 252-7200</t>
  </si>
  <si>
    <t>Lapeer</t>
  </si>
  <si>
    <t>1375 N Main St</t>
  </si>
  <si>
    <t>McLaren Lapeer Region</t>
  </si>
  <si>
    <t>(810) 667-5500</t>
  </si>
  <si>
    <t>Macomb</t>
  </si>
  <si>
    <t>15855 Nineteen Mile Rd</t>
  </si>
  <si>
    <t>Clinton Township</t>
  </si>
  <si>
    <t>Henry Ford Macomb Hospital</t>
  </si>
  <si>
    <t>(586) 263-2300</t>
  </si>
  <si>
    <t>1000 Harrington St</t>
  </si>
  <si>
    <t>Mount Clemens</t>
  </si>
  <si>
    <t>McLaren Macomb Hospital</t>
  </si>
  <si>
    <t>(586) 493-8000</t>
  </si>
  <si>
    <t>Marquette</t>
  </si>
  <si>
    <t xml:space="preserve">580 W College Avenue </t>
  </si>
  <si>
    <t>UP Health System-Marquette</t>
  </si>
  <si>
    <t>(906) 449-3000</t>
  </si>
  <si>
    <t>Midland</t>
  </si>
  <si>
    <t>4000 Wellness Dr</t>
  </si>
  <si>
    <t>MidMichigan Medical Center-Midland</t>
  </si>
  <si>
    <t>(989) 839-3000</t>
  </si>
  <si>
    <t>Muskegon</t>
  </si>
  <si>
    <t>1700 Clinton St</t>
  </si>
  <si>
    <t>Mercy Health Muskegon</t>
  </si>
  <si>
    <t>(231) 726-3511</t>
  </si>
  <si>
    <t>16001 W Nine Mile Rd</t>
  </si>
  <si>
    <t>Southfield</t>
  </si>
  <si>
    <t>Ascension Providence Hospital, Southfield Campus</t>
  </si>
  <si>
    <t>(248) 849-3000</t>
  </si>
  <si>
    <t>47601 Grand River Ave</t>
  </si>
  <si>
    <t>Novi</t>
  </si>
  <si>
    <t>Providence Park Hospital, Novi Campus</t>
  </si>
  <si>
    <t>248) 465-4100</t>
  </si>
  <si>
    <t>44201 Dequindre Rd</t>
  </si>
  <si>
    <t>Troy</t>
  </si>
  <si>
    <t>Beaumont Hospital - Troy</t>
  </si>
  <si>
    <t>(248) 964-5000</t>
  </si>
  <si>
    <t>3601 W 13 Mile Rd</t>
  </si>
  <si>
    <t>Royal Oak</t>
  </si>
  <si>
    <t>Beaumont Hospital - Royal Oak</t>
  </si>
  <si>
    <t>(248) 898-5000</t>
  </si>
  <si>
    <t>28050 Grand River Ave</t>
  </si>
  <si>
    <t>Farmington Hills</t>
  </si>
  <si>
    <t>Beaumont Hospital - Farmington Hills</t>
  </si>
  <si>
    <t>(947) 521-8000</t>
  </si>
  <si>
    <t>50 N Perry St</t>
  </si>
  <si>
    <t>Pontiac</t>
  </si>
  <si>
    <t>McLaren Oakland</t>
  </si>
  <si>
    <t>(248) 338-5000</t>
  </si>
  <si>
    <t>44405 Woodward Ave</t>
  </si>
  <si>
    <t>St. Joseph Mercy Oakland</t>
  </si>
  <si>
    <t>(248) 858-3000</t>
  </si>
  <si>
    <t>Saginaw</t>
  </si>
  <si>
    <t>800 S Washington Ave</t>
  </si>
  <si>
    <t xml:space="preserve">Saginaw </t>
  </si>
  <si>
    <t>Ascension St. Mary's of Michigan</t>
  </si>
  <si>
    <t>(989) 907-8000</t>
  </si>
  <si>
    <t>1447 N Harrison</t>
  </si>
  <si>
    <t>Covenant HealthCare</t>
  </si>
  <si>
    <t>(989) 583-7000</t>
  </si>
  <si>
    <t>Washtenaw</t>
  </si>
  <si>
    <t>5301 Mcauley Dr</t>
  </si>
  <si>
    <t>Ypsilanti</t>
  </si>
  <si>
    <t>St. Joseph Mercy Ann Arbor</t>
  </si>
  <si>
    <t>(734) 712-3456</t>
  </si>
  <si>
    <t>1500 E Medical Center Dr</t>
  </si>
  <si>
    <t>Ann Arbor</t>
  </si>
  <si>
    <t>University of Michigan Health System/C.S. Mott Children's Hospital (UM Trauma Burn Center)</t>
  </si>
  <si>
    <t>(734) 936-4000</t>
  </si>
  <si>
    <t>Wayne</t>
  </si>
  <si>
    <t>22101 Moross Rd</t>
  </si>
  <si>
    <t>Detroit</t>
  </si>
  <si>
    <t>Ascension St. John Hospital</t>
  </si>
  <si>
    <t>(313) 343-4000</t>
  </si>
  <si>
    <t>5450 Fort St</t>
  </si>
  <si>
    <t>Trenton</t>
  </si>
  <si>
    <t>Beaumont Hospital - Trenton</t>
  </si>
  <si>
    <t>(734) 671-3800</t>
  </si>
  <si>
    <t>18101 Oakwood Blvd</t>
  </si>
  <si>
    <t>Dearborn</t>
  </si>
  <si>
    <t>Beaumont Hospital - Dearborn</t>
  </si>
  <si>
    <t>(313) 593-7000</t>
  </si>
  <si>
    <t>3901 Beaubien Blvd</t>
  </si>
  <si>
    <t>DMC - Children's Hospital of Michigan (Children's Hospital of Michigan Burn Center)</t>
  </si>
  <si>
    <t>(313) 745-5437</t>
  </si>
  <si>
    <t>6071 West Outer Dr</t>
  </si>
  <si>
    <t>DMC - Sinai-Grace Hospital</t>
  </si>
  <si>
    <t>(313) 966-3300</t>
  </si>
  <si>
    <t>4201 Saint Antoine St</t>
  </si>
  <si>
    <t>Detroit Receiving Hospital (Detroit Receiving Hospital Burn Center)</t>
  </si>
  <si>
    <t>(313) 745-3000</t>
  </si>
  <si>
    <t>2799 West Grand Blvd</t>
  </si>
  <si>
    <t>Henry Ford Hospital</t>
  </si>
  <si>
    <t>(313) 916-2600</t>
  </si>
  <si>
    <t>36475 Five Mile Rd</t>
  </si>
  <si>
    <t>Livonia</t>
  </si>
  <si>
    <t>St. Mary Mercy Livonia Hospital</t>
  </si>
  <si>
    <t>(734) 655-4800</t>
  </si>
  <si>
    <t xml:space="preserve">Minnesota </t>
  </si>
  <si>
    <t>MN</t>
  </si>
  <si>
    <t>Anoka</t>
  </si>
  <si>
    <t>4050 Coon Rapids Blvd</t>
  </si>
  <si>
    <t>Coon Rapids</t>
  </si>
  <si>
    <t>Mercy Hospital</t>
  </si>
  <si>
    <t>(763) 236-6000</t>
  </si>
  <si>
    <t>St. Louis</t>
  </si>
  <si>
    <t>407 E 3rd St</t>
  </si>
  <si>
    <t>Duluth</t>
  </si>
  <si>
    <t>Essentia Health St. Mary's Medical Center</t>
  </si>
  <si>
    <t>(218) 786-4000</t>
  </si>
  <si>
    <t>915 E 1st St</t>
  </si>
  <si>
    <t>(218) 249-5555</t>
  </si>
  <si>
    <t>502 E 2nd St</t>
  </si>
  <si>
    <t>Miller-Dwan Burn Center at Essentia Health Duluth</t>
  </si>
  <si>
    <t>(218) 727-8762</t>
  </si>
  <si>
    <t>Hennepin</t>
  </si>
  <si>
    <t>2525 Chicago Ave South</t>
  </si>
  <si>
    <t>Minneapolis</t>
  </si>
  <si>
    <t>Children's Hospital and Clinics of Minnesota</t>
  </si>
  <si>
    <t>(612) 813-6000</t>
  </si>
  <si>
    <t>701 Park Ave S</t>
  </si>
  <si>
    <t>Hennepin Healthcare/Hennepin Healthcare Children's Hospital (Hennepin Healthcare Burn Center)</t>
  </si>
  <si>
    <t>(612) 873-3000</t>
  </si>
  <si>
    <t>420 Delaware St SE</t>
  </si>
  <si>
    <t>University of Minnesota Medical Center</t>
  </si>
  <si>
    <t>(612) 273-8400</t>
  </si>
  <si>
    <t>3300 Oakdale Ave N</t>
  </si>
  <si>
    <t>Robbinsdale</t>
  </si>
  <si>
    <t>North Memorial Health Hospital</t>
  </si>
  <si>
    <t>(763) 520-5200</t>
  </si>
  <si>
    <t>Olmsted</t>
  </si>
  <si>
    <t>1216 2nd Street SW</t>
  </si>
  <si>
    <t>Rochester</t>
  </si>
  <si>
    <t>Mayo Clinic Hospital, Saint Mary's Campus</t>
  </si>
  <si>
    <t>(507) 255-5123</t>
  </si>
  <si>
    <t>Stearns</t>
  </si>
  <si>
    <t>1406 Sixth Ave N</t>
  </si>
  <si>
    <t>Saint Cloud</t>
  </si>
  <si>
    <t>CentraCare - St. Cloud Hospital</t>
  </si>
  <si>
    <t>(320) 251-2700</t>
  </si>
  <si>
    <t>Ramsey</t>
  </si>
  <si>
    <t>640 Jackson St</t>
  </si>
  <si>
    <t>Saint Paul</t>
  </si>
  <si>
    <t>Regions Hospital/Gillette Children's Specialty Healthcare (Regions Hospital Burn Center)</t>
  </si>
  <si>
    <t>(651) 254-3456</t>
  </si>
  <si>
    <t>Mississippi</t>
  </si>
  <si>
    <t>MS</t>
  </si>
  <si>
    <t>Forrest</t>
  </si>
  <si>
    <t>6051 US Highway 49</t>
  </si>
  <si>
    <t>Hattiesburg</t>
  </si>
  <si>
    <t>Forrest General Hospital</t>
  </si>
  <si>
    <t>(601) 288-7000</t>
  </si>
  <si>
    <t>Harrison</t>
  </si>
  <si>
    <t>4500 13th Street</t>
  </si>
  <si>
    <t>Gulfport</t>
  </si>
  <si>
    <t>Memorial Hospital at Gulfport</t>
  </si>
  <si>
    <t>(228) 867-4000</t>
  </si>
  <si>
    <t>Hinds</t>
  </si>
  <si>
    <t>2500 North State St</t>
  </si>
  <si>
    <t>University of Mississippi Medical Center</t>
  </si>
  <si>
    <t>(601) 984-1000</t>
  </si>
  <si>
    <t>Pontotoc</t>
  </si>
  <si>
    <t>830 South Gloster St</t>
  </si>
  <si>
    <t>Tupelo</t>
  </si>
  <si>
    <t>North Mississippi Medical Center - Tupelo</t>
  </si>
  <si>
    <t>(662) 377-3000</t>
  </si>
  <si>
    <t>Missouri</t>
  </si>
  <si>
    <t>MO</t>
  </si>
  <si>
    <t>Boone</t>
  </si>
  <si>
    <t>1 Hospital Dr</t>
  </si>
  <si>
    <t>Columbia</t>
  </si>
  <si>
    <t>University of Missouri Health System (George D. Peak Memorial Burn &amp; Wound Center)</t>
  </si>
  <si>
    <t>(573) 882-4141</t>
  </si>
  <si>
    <t>Buchanan</t>
  </si>
  <si>
    <t>5325 Faron St</t>
  </si>
  <si>
    <t>Saint Joseph</t>
  </si>
  <si>
    <t>Mosaic Life Care at St. Joseph - Medical Center</t>
  </si>
  <si>
    <t>(816) 271-6000</t>
  </si>
  <si>
    <t>2525 Glenn Hendren Dr</t>
  </si>
  <si>
    <t>Liberty</t>
  </si>
  <si>
    <t>Liberty Hospital</t>
  </si>
  <si>
    <t>(816) 781-7200</t>
  </si>
  <si>
    <t>2800 Clay Edwards Dr</t>
  </si>
  <si>
    <t>North Kansas City</t>
  </si>
  <si>
    <t>North Kansas City Hospital</t>
  </si>
  <si>
    <t>(816) 691-2000</t>
  </si>
  <si>
    <t>Greene</t>
  </si>
  <si>
    <t>3801 S National Ave</t>
  </si>
  <si>
    <t>Cox Medical Center South</t>
  </si>
  <si>
    <t>(417) 269-6000</t>
  </si>
  <si>
    <t>1235 E Cherokee</t>
  </si>
  <si>
    <t>Mercy Hospital Springfield (Mercy Burn Center Springfield)</t>
  </si>
  <si>
    <t>(417) 820-2000</t>
  </si>
  <si>
    <t>2401 Gillham Rd</t>
  </si>
  <si>
    <t>Children's Mercy Kansas City (Children's Mercy Burn Unit)</t>
  </si>
  <si>
    <t>(816) 234-3000</t>
  </si>
  <si>
    <t>2316 E Meyer Blvd</t>
  </si>
  <si>
    <t>HCA Research Medical Center (The Grossman Burn Center)</t>
  </si>
  <si>
    <t>(816) 276-4000</t>
  </si>
  <si>
    <t>2301 Holmes St</t>
  </si>
  <si>
    <t>University Health Truman Medical Center</t>
  </si>
  <si>
    <t>(816) 404-1380</t>
  </si>
  <si>
    <t>4401 Wornall Rd</t>
  </si>
  <si>
    <t>St. Luke's Hospital of Kansas City</t>
  </si>
  <si>
    <t>(816) 932-3800</t>
  </si>
  <si>
    <t>19600 East 39th St</t>
  </si>
  <si>
    <t xml:space="preserve">Independence </t>
  </si>
  <si>
    <t>Centerpoint Medical Center</t>
  </si>
  <si>
    <t>(816)698-7000</t>
  </si>
  <si>
    <t>Jasper</t>
  </si>
  <si>
    <t>1102 W 32nd St</t>
  </si>
  <si>
    <t>Joplin</t>
  </si>
  <si>
    <t>Freeman Health System</t>
  </si>
  <si>
    <t>(417) 347-1111</t>
  </si>
  <si>
    <t>100 Mercy Way</t>
  </si>
  <si>
    <t>Mercy Hospital Joplin</t>
  </si>
  <si>
    <t>(417) 781-2727</t>
  </si>
  <si>
    <t>12303 DePaul Dr</t>
  </si>
  <si>
    <t>Bridgeton</t>
  </si>
  <si>
    <t>SSM Health DePaul Hospital - St. Louis</t>
  </si>
  <si>
    <t>(314) 344-6000</t>
  </si>
  <si>
    <t xml:space="preserve">St. Louis </t>
  </si>
  <si>
    <t>10010 Kennerly Rd</t>
  </si>
  <si>
    <t>Saint Louis</t>
  </si>
  <si>
    <t>Mercy Hospital South</t>
  </si>
  <si>
    <t>(314) 525-1000</t>
  </si>
  <si>
    <t>1 Barnes Jewish Hospital Plz</t>
  </si>
  <si>
    <t>Barnes-Jewish Hospital (Burn Center)</t>
  </si>
  <si>
    <t>(314) 747-3000</t>
  </si>
  <si>
    <t>3635 Vista Ave</t>
  </si>
  <si>
    <t>SSM Health St. Louis University Hospital</t>
  </si>
  <si>
    <t>(314) 577-8000</t>
  </si>
  <si>
    <t>1 Childrens Pl</t>
  </si>
  <si>
    <t>St. Louis Children's Hospital (Children's Hospital Burn Center)</t>
  </si>
  <si>
    <t>(314) 454-2782</t>
  </si>
  <si>
    <t>615 S New Ballas Rd</t>
  </si>
  <si>
    <t>Mercy Hospital St. Louis (Mercy Burn Center St. Louis)</t>
  </si>
  <si>
    <t>(314) 251-6000</t>
  </si>
  <si>
    <t>1465 S Grand Blvd</t>
  </si>
  <si>
    <t>SSM Cardinal Glennon Children's Hospital</t>
  </si>
  <si>
    <t>(314) 577-5600</t>
  </si>
  <si>
    <t>Montana</t>
  </si>
  <si>
    <t>MT</t>
  </si>
  <si>
    <t>Cascade</t>
  </si>
  <si>
    <t>1101 26th St S</t>
  </si>
  <si>
    <t>Great Falls</t>
  </si>
  <si>
    <t>Benefis Hospitals</t>
  </si>
  <si>
    <t>(406) 455-5000</t>
  </si>
  <si>
    <t>Missoula</t>
  </si>
  <si>
    <t>500 W Broadway</t>
  </si>
  <si>
    <t>Providence St. Patrick Hospital</t>
  </si>
  <si>
    <t>(406) 543-7271</t>
  </si>
  <si>
    <t>Yellowstone</t>
  </si>
  <si>
    <t>2800 10th Ave North</t>
  </si>
  <si>
    <t>Billings</t>
  </si>
  <si>
    <t>Billings Clinic</t>
  </si>
  <si>
    <t>(406) 238-2500</t>
  </si>
  <si>
    <t>1233 N 30th St</t>
  </si>
  <si>
    <t>SCL Health - St. Vincent Healthcare</t>
  </si>
  <si>
    <t>(406) 237-7000</t>
  </si>
  <si>
    <t>Nebraska</t>
  </si>
  <si>
    <t>NE</t>
  </si>
  <si>
    <t>Buffalo</t>
  </si>
  <si>
    <t>10 E 31st St</t>
  </si>
  <si>
    <t xml:space="preserve">Kearney </t>
  </si>
  <si>
    <t>CHI Health Good Samaritan</t>
  </si>
  <si>
    <t>(308) 865-7100</t>
  </si>
  <si>
    <t>7500 Mercy Rd</t>
  </si>
  <si>
    <t>Omaha</t>
  </si>
  <si>
    <t>CHI Health Creighton University Medical Center - Bergan Mercy</t>
  </si>
  <si>
    <t>(402) 398-6060</t>
  </si>
  <si>
    <t>8200 Dodge St</t>
  </si>
  <si>
    <t>Children's Hospital &amp; Medical Center</t>
  </si>
  <si>
    <t>(402) 955-5400</t>
  </si>
  <si>
    <t>4350 Dewey Ave</t>
  </si>
  <si>
    <t>Nebraska Medicine - Nebraska Medical Center</t>
  </si>
  <si>
    <t>(402) 552-2000</t>
  </si>
  <si>
    <t>2300 South 16th St</t>
  </si>
  <si>
    <t>Lincoln</t>
  </si>
  <si>
    <t>Bryan Medical Center West</t>
  </si>
  <si>
    <t>(402) 481-1111</t>
  </si>
  <si>
    <t>555 S 70th St</t>
  </si>
  <si>
    <t>CHI Health St. Elizabeth Regional Burn Center</t>
  </si>
  <si>
    <t>(402) 219-7680</t>
  </si>
  <si>
    <t>Sioux</t>
  </si>
  <si>
    <t>4021 Avenue B</t>
  </si>
  <si>
    <t>Scottsbluff</t>
  </si>
  <si>
    <t>Regional West Medical Center</t>
  </si>
  <si>
    <t>(308) 635-3711</t>
  </si>
  <si>
    <t>Nevada</t>
  </si>
  <si>
    <t>NV</t>
  </si>
  <si>
    <t>Clark</t>
  </si>
  <si>
    <t>3186 S Maryland Pkwy</t>
  </si>
  <si>
    <t>Las Vegas</t>
  </si>
  <si>
    <t>Sunrise Hospital and Medical Center (Burn and Reconstructive Center of Sunrise Hospital)</t>
  </si>
  <si>
    <t>(702) 961-5000</t>
  </si>
  <si>
    <t>1800 W Charleston Blvd</t>
  </si>
  <si>
    <t>University Medical Center (Lions Burn Center)</t>
  </si>
  <si>
    <t>(702) 383-2000</t>
  </si>
  <si>
    <t>Washoe</t>
  </si>
  <si>
    <t>1155 Mill St</t>
  </si>
  <si>
    <t>Reno</t>
  </si>
  <si>
    <t>Renown Regional Medical Center</t>
  </si>
  <si>
    <t>(775) 982-4100</t>
  </si>
  <si>
    <t>New Hampshire</t>
  </si>
  <si>
    <t>NH</t>
  </si>
  <si>
    <t>Grafton</t>
  </si>
  <si>
    <t>1 Medical Center Dr</t>
  </si>
  <si>
    <t>Lebanon</t>
  </si>
  <si>
    <t>03756</t>
  </si>
  <si>
    <t>Dartmouth-Hitchcock Medical Center</t>
  </si>
  <si>
    <t>(603) 650-5000</t>
  </si>
  <si>
    <t>Merrimack</t>
  </si>
  <si>
    <t>250 Pleasant St</t>
  </si>
  <si>
    <t>Concord</t>
  </si>
  <si>
    <t>03301</t>
  </si>
  <si>
    <t>Concord Hospital</t>
  </si>
  <si>
    <t>(603) 225-2711</t>
  </si>
  <si>
    <t>Rockingham</t>
  </si>
  <si>
    <t>1 Elliot Way</t>
  </si>
  <si>
    <t>Manchester</t>
  </si>
  <si>
    <t>03103</t>
  </si>
  <si>
    <t>Elliot Hospital</t>
  </si>
  <si>
    <t>(603) 669-5300</t>
  </si>
  <si>
    <t>333 Borthwick Ave</t>
  </si>
  <si>
    <t>Portsmouth</t>
  </si>
  <si>
    <t>03801</t>
  </si>
  <si>
    <t>Portsmouth Regional Hospital</t>
  </si>
  <si>
    <t>(603) 436-5110</t>
  </si>
  <si>
    <t>New Jersey</t>
  </si>
  <si>
    <t>NJ</t>
  </si>
  <si>
    <t>Atlantic</t>
  </si>
  <si>
    <t>1925 Pacific Ave</t>
  </si>
  <si>
    <t>Atlantic City</t>
  </si>
  <si>
    <t>08401</t>
  </si>
  <si>
    <t>AtlantiCare Regional Medical Center</t>
  </si>
  <si>
    <t>(609) 345-4000</t>
  </si>
  <si>
    <t>Bergen</t>
  </si>
  <si>
    <t>30 Prospect Ave</t>
  </si>
  <si>
    <t>Hackensack</t>
  </si>
  <si>
    <t>07601</t>
  </si>
  <si>
    <t>Hackensack University Medical Center</t>
  </si>
  <si>
    <t>(551) 996-2000</t>
  </si>
  <si>
    <t>Camden</t>
  </si>
  <si>
    <t>1 Cooper Plaza</t>
  </si>
  <si>
    <t>08103</t>
  </si>
  <si>
    <t>Cooper University Health Care</t>
  </si>
  <si>
    <t>(856) 342-2000</t>
  </si>
  <si>
    <t>Essex</t>
  </si>
  <si>
    <t>150 Bergen St</t>
  </si>
  <si>
    <t>07103</t>
  </si>
  <si>
    <t>New Jersey Trauma Center at the University Hospital</t>
  </si>
  <si>
    <t>(973) 972-4300</t>
  </si>
  <si>
    <t>94 Old Short Hills Rd</t>
  </si>
  <si>
    <t>Livingston</t>
  </si>
  <si>
    <t>07039</t>
  </si>
  <si>
    <t>The Burn Center at Cooperman Barnabas Medical Center</t>
  </si>
  <si>
    <t>(973) 322-5924</t>
  </si>
  <si>
    <t>355 Grand St</t>
  </si>
  <si>
    <t>Jersey City</t>
  </si>
  <si>
    <t>07302</t>
  </si>
  <si>
    <t>Jersey City Medical Center - RWJBarnabas Health</t>
  </si>
  <si>
    <t>(201) 885-4750</t>
  </si>
  <si>
    <t>Mercer</t>
  </si>
  <si>
    <t>750 Brunswick Ave</t>
  </si>
  <si>
    <t>08638</t>
  </si>
  <si>
    <t>Capital Health Regional Medical Center</t>
  </si>
  <si>
    <t>(609) 394-6000</t>
  </si>
  <si>
    <t>1 Robert Wood Johnson Pl</t>
  </si>
  <si>
    <t>New Brunswick</t>
  </si>
  <si>
    <t>08901</t>
  </si>
  <si>
    <t>Robert Wood Johnson University Hospital</t>
  </si>
  <si>
    <t>(732) 828-3000</t>
  </si>
  <si>
    <t>Monmouth</t>
  </si>
  <si>
    <t>1945 Route 33</t>
  </si>
  <si>
    <t>Neptune</t>
  </si>
  <si>
    <t>07754</t>
  </si>
  <si>
    <t>Jersey Shore University Medical Center</t>
  </si>
  <si>
    <t>(732) 775-5500</t>
  </si>
  <si>
    <t>100 Madison Ave</t>
  </si>
  <si>
    <t>Morristown</t>
  </si>
  <si>
    <t>07960</t>
  </si>
  <si>
    <t>Morristown Medical Center</t>
  </si>
  <si>
    <t>(973) 971-5000</t>
  </si>
  <si>
    <t>Passaic</t>
  </si>
  <si>
    <t>703 Main St</t>
  </si>
  <si>
    <t>Paterson</t>
  </si>
  <si>
    <t>07503</t>
  </si>
  <si>
    <t>St. Joseph's University Medical Center</t>
  </si>
  <si>
    <t>(973) 754-2000</t>
  </si>
  <si>
    <t>New Mexico</t>
  </si>
  <si>
    <t>NM</t>
  </si>
  <si>
    <t>Bernalillo</t>
  </si>
  <si>
    <t>2211 Lomas Blvd NE</t>
  </si>
  <si>
    <t>Albuquerque</t>
  </si>
  <si>
    <t>University of New Mexico Hospital (UNM Regional Burn Center)</t>
  </si>
  <si>
    <t>(505) 272-2111</t>
  </si>
  <si>
    <t>New York</t>
  </si>
  <si>
    <t>NY</t>
  </si>
  <si>
    <t>Albany</t>
  </si>
  <si>
    <t>43 New Scotland Ave</t>
  </si>
  <si>
    <t>Albany Medical Center</t>
  </si>
  <si>
    <t>(518) 262-3474</t>
  </si>
  <si>
    <t>Bronx</t>
  </si>
  <si>
    <t>234 E 149th St</t>
  </si>
  <si>
    <t>NYC Health + Hospitals / Lincoln Medical &amp; Mental Health Center</t>
  </si>
  <si>
    <t>(718) 579-5700</t>
  </si>
  <si>
    <t>1400 Pelham Parkway South</t>
  </si>
  <si>
    <t>NYC Health + Hospitals / Jacobi Medical Center (Jacobi Burn Center)</t>
  </si>
  <si>
    <t>(718) 918-5000</t>
  </si>
  <si>
    <t>4422 Third Ave</t>
  </si>
  <si>
    <t>St. Barnabas Hospital</t>
  </si>
  <si>
    <t>(718) 960-9000</t>
  </si>
  <si>
    <t>Broome</t>
  </si>
  <si>
    <t>33-57 Harrison St</t>
  </si>
  <si>
    <t>Johnson City</t>
  </si>
  <si>
    <t>UHS Wilson Medical Center</t>
  </si>
  <si>
    <t>(607) 763-6000</t>
  </si>
  <si>
    <t>Dutchess</t>
  </si>
  <si>
    <t>241 North Rd</t>
  </si>
  <si>
    <t>Poughkeepsie</t>
  </si>
  <si>
    <t>Mid Hudson Regional Hospital of Westchester Medical Center</t>
  </si>
  <si>
    <t>(845) 483-5000</t>
  </si>
  <si>
    <t>45 Reade Pl</t>
  </si>
  <si>
    <t>Vassar Brothers Medical Center</t>
  </si>
  <si>
    <t>(845) 454-8500</t>
  </si>
  <si>
    <t>Erie</t>
  </si>
  <si>
    <t>462 Grider St</t>
  </si>
  <si>
    <t>Erie County Medical Center (Roger W. Seibel, MD, Burn Treatment Center)</t>
  </si>
  <si>
    <t>(716) 898-3000</t>
  </si>
  <si>
    <t>100 High St</t>
  </si>
  <si>
    <t>John R. Oishei Children's Hospital</t>
  </si>
  <si>
    <t>(716) 878-7000</t>
  </si>
  <si>
    <t>Kings</t>
  </si>
  <si>
    <t>1 Brookdale Plaza</t>
  </si>
  <si>
    <t>Brooklyn</t>
  </si>
  <si>
    <t>Brookdale Hospital Medical Center</t>
  </si>
  <si>
    <t>(718) 240-5000</t>
  </si>
  <si>
    <t>4802 10th Ave</t>
  </si>
  <si>
    <t>Maimonides Medical Center/Maimonides Children's Hospital</t>
  </si>
  <si>
    <t>(718) 283-6000</t>
  </si>
  <si>
    <t>506 6th St</t>
  </si>
  <si>
    <t>NewYork Presbyterian Brooklyn Methodist Hospital</t>
  </si>
  <si>
    <t>(718) 780-3101</t>
  </si>
  <si>
    <t>451 Clarkson Ave</t>
  </si>
  <si>
    <t>NYC Health + Hospitals / Kings County</t>
  </si>
  <si>
    <t>(718) 245-3901</t>
  </si>
  <si>
    <t>150 55th St</t>
  </si>
  <si>
    <t xml:space="preserve">NYU Langone Hospital-Brooklyn </t>
  </si>
  <si>
    <t>(718) 630-7300</t>
  </si>
  <si>
    <t>Monroe</t>
  </si>
  <si>
    <t>601 Elmwwod Ave</t>
  </si>
  <si>
    <t>University of Rochester Medical Center/Strong Memorial Hospital (Kessler Burn Center)</t>
  </si>
  <si>
    <t>(585) 275-8387</t>
  </si>
  <si>
    <t>Nassau</t>
  </si>
  <si>
    <t>1 Health Way</t>
  </si>
  <si>
    <t>Oceanside</t>
  </si>
  <si>
    <t>Mount Sinai South Nassau</t>
  </si>
  <si>
    <t>(516) 632-3000</t>
  </si>
  <si>
    <t>2201 Hempstead Turnpike</t>
  </si>
  <si>
    <t>East Meadow</t>
  </si>
  <si>
    <t>Nassau University Medical Center (Nassau County Firefighters Burn Center)</t>
  </si>
  <si>
    <t>(516) 572-0123</t>
  </si>
  <si>
    <t>26901 76th Ave</t>
  </si>
  <si>
    <t>New Hyde Park</t>
  </si>
  <si>
    <t>Cohen Children's Medical Center</t>
  </si>
  <si>
    <t>(718) 470-7764</t>
  </si>
  <si>
    <t>300 Community Dr</t>
  </si>
  <si>
    <t>Manhasset</t>
  </si>
  <si>
    <t>North Shore University Hospital</t>
  </si>
  <si>
    <t>(516) 562-0100</t>
  </si>
  <si>
    <t>259 1st St</t>
  </si>
  <si>
    <t>Mineola</t>
  </si>
  <si>
    <t>NYU Langone Hospital-Long Island</t>
  </si>
  <si>
    <t>(516) 663-0333</t>
  </si>
  <si>
    <t>1111 Amsterdam Ave</t>
  </si>
  <si>
    <t>Mount Sinai Morningside</t>
  </si>
  <si>
    <t>(212) 523-4000</t>
  </si>
  <si>
    <t>622 W 168th St</t>
  </si>
  <si>
    <t>Morgan Stanley Children's Hospital of New York-Presbyterian</t>
  </si>
  <si>
    <t>(212) 305-2500</t>
  </si>
  <si>
    <t>462 First Ave</t>
  </si>
  <si>
    <t>NYC Health + Hospitals / Bellevue Hospital</t>
  </si>
  <si>
    <t>(212) 562-4132</t>
  </si>
  <si>
    <t xml:space="preserve">New York	</t>
  </si>
  <si>
    <t>525 E 68th St</t>
  </si>
  <si>
    <t>New York-Presbyterian Hospital/Weill Cornell Medical Center (William Randolph Hearst Burn Center)</t>
  </si>
  <si>
    <t>(212) 746-5454</t>
  </si>
  <si>
    <t>506 Lenox Ave</t>
  </si>
  <si>
    <t>NYC Health + Hospitals / Harlem Hospital (Harlem Burn Center)</t>
  </si>
  <si>
    <t>(212) 939-1000</t>
  </si>
  <si>
    <t>Onondaga</t>
  </si>
  <si>
    <t>750 E Adams St</t>
  </si>
  <si>
    <t>Syracuse</t>
  </si>
  <si>
    <t>Upstate University Hospital/Upstate Golisano Children's Hospital (Clark Burn Center)</t>
  </si>
  <si>
    <t>(315) 464-5540</t>
  </si>
  <si>
    <t>707 East Main St</t>
  </si>
  <si>
    <t>Middletown</t>
  </si>
  <si>
    <t>Garnet Health Medical Center</t>
  </si>
  <si>
    <t>(845) 333-1000</t>
  </si>
  <si>
    <t>Queens</t>
  </si>
  <si>
    <t>8900 Van Wyck Expressway</t>
  </si>
  <si>
    <t>Jamaica</t>
  </si>
  <si>
    <t>Jamaica Hospital Medical Center</t>
  </si>
  <si>
    <t>(718) 206-6000</t>
  </si>
  <si>
    <t>5645 Main St</t>
  </si>
  <si>
    <t>Flushing</t>
  </si>
  <si>
    <t>New York-Presbyterian - Queens</t>
  </si>
  <si>
    <t>(718) 670-2000</t>
  </si>
  <si>
    <t>7901 Broadway</t>
  </si>
  <si>
    <t>NYC Health + Hospitals / Elmhurst</t>
  </si>
  <si>
    <t>(718) 334-4000</t>
  </si>
  <si>
    <t>475 Seaview Ave</t>
  </si>
  <si>
    <t>Staten Island</t>
  </si>
  <si>
    <t>Staten Island University Hospital (Staten Island University Hospital Burn Center)</t>
  </si>
  <si>
    <t>(718) 226-9515</t>
  </si>
  <si>
    <t>355 Bard Ave</t>
  </si>
  <si>
    <t>Richmond University Medical Center</t>
  </si>
  <si>
    <t>(718) 818-1234</t>
  </si>
  <si>
    <t>1000 Montauk Hwy</t>
  </si>
  <si>
    <t>West Islip</t>
  </si>
  <si>
    <t>Good Samaritan Hospital Medical Center</t>
  </si>
  <si>
    <t>(631) 376-3000</t>
  </si>
  <si>
    <t>301 E Main St</t>
  </si>
  <si>
    <t>Bay Shore</t>
  </si>
  <si>
    <t>South Shore University Hospital (SSUH)</t>
  </si>
  <si>
    <t>(631) 968-3000</t>
  </si>
  <si>
    <t>101 Nicolls Rd</t>
  </si>
  <si>
    <t>Stony Brook</t>
  </si>
  <si>
    <t>Stony Brook Medicine (Suffolk County Volunteer Firefighters Burn Center)</t>
  </si>
  <si>
    <t>(631) 444-1077</t>
  </si>
  <si>
    <t>Westchester</t>
  </si>
  <si>
    <t>100 Woods Rd</t>
  </si>
  <si>
    <t>Valhalla</t>
  </si>
  <si>
    <t>Westchester Medical Center/Maria Fareri Children's Hospital (Trauma Center at Westchester Medical Center)</t>
  </si>
  <si>
    <t>(914) 493-7018</t>
  </si>
  <si>
    <t>North Carolina</t>
  </si>
  <si>
    <t>NC</t>
  </si>
  <si>
    <t>Buncombe</t>
  </si>
  <si>
    <t>509 Biltmore Ave</t>
  </si>
  <si>
    <t>Asheville</t>
  </si>
  <si>
    <t>Mission Hospitals</t>
  </si>
  <si>
    <t>(828) 213-1111</t>
  </si>
  <si>
    <t>Durham</t>
  </si>
  <si>
    <t>2301 Erwin Rd</t>
  </si>
  <si>
    <t>Duke University Hospital</t>
  </si>
  <si>
    <t>(919) 684-8111</t>
  </si>
  <si>
    <t>Forsyth</t>
  </si>
  <si>
    <t>1 Medical Center Blvd</t>
  </si>
  <si>
    <t>Winston-Salem</t>
  </si>
  <si>
    <t>Wake Forest Baptist Medical Center/Brenner Children's Hospital (Wake Forest Baptist Burn Center)</t>
  </si>
  <si>
    <t>(336) 716-2011</t>
  </si>
  <si>
    <t>Guilford</t>
  </si>
  <si>
    <t>1200 N Elm St</t>
  </si>
  <si>
    <t>Greensboro</t>
  </si>
  <si>
    <t>Moses H. Cone Memorial Hospital</t>
  </si>
  <si>
    <t>(336) 832-7000</t>
  </si>
  <si>
    <t>Mecklenburg</t>
  </si>
  <si>
    <t>1000 Blythe Blvd</t>
  </si>
  <si>
    <t>Charlotte</t>
  </si>
  <si>
    <t>Carolinas Medical Center/Levine Children's Hospital</t>
  </si>
  <si>
    <t>(704) 355-2000</t>
  </si>
  <si>
    <t>New Hanover</t>
  </si>
  <si>
    <t>2131 South 17th St</t>
  </si>
  <si>
    <t>New Hanover Regional Medical Center</t>
  </si>
  <si>
    <t>(910) 667-7000</t>
  </si>
  <si>
    <t>101 Manning Dr</t>
  </si>
  <si>
    <t>Chapel Hill</t>
  </si>
  <si>
    <t>University of North CarolinaHospitals/North Carolina Children's Hospital (North Carolina Jaycee Burn Center)</t>
  </si>
  <si>
    <t>(984) 974-1000</t>
  </si>
  <si>
    <t>Pitt</t>
  </si>
  <si>
    <t>2100 Stantonsburg Rd</t>
  </si>
  <si>
    <t>Greenville</t>
  </si>
  <si>
    <t>Vidant Medical Center/Maynard Children's Hospital</t>
  </si>
  <si>
    <t>(252) 847-4100</t>
  </si>
  <si>
    <t>Wake</t>
  </si>
  <si>
    <t>3000 New Bern Ave</t>
  </si>
  <si>
    <t>Raleigh</t>
  </si>
  <si>
    <t>WakeMed Health &amp; Hospitals, Raleigh Campus</t>
  </si>
  <si>
    <t>(919) 350-8000</t>
  </si>
  <si>
    <t>North Dakota</t>
  </si>
  <si>
    <t>ND</t>
  </si>
  <si>
    <t>Burleigh</t>
  </si>
  <si>
    <t>900 E Broadway</t>
  </si>
  <si>
    <t>Bismarck</t>
  </si>
  <si>
    <t>CHI St. Alexius Health Bismarck</t>
  </si>
  <si>
    <t>(701) 530-7000</t>
  </si>
  <si>
    <t>300 North 7th St</t>
  </si>
  <si>
    <t>Sanford Medical Center</t>
  </si>
  <si>
    <t>(701) 323-6000</t>
  </si>
  <si>
    <t>Cass</t>
  </si>
  <si>
    <t>3000 32nd Ave South</t>
  </si>
  <si>
    <t>Fargo</t>
  </si>
  <si>
    <t>Essentia Health Fargo</t>
  </si>
  <si>
    <t>(701) 364-8000</t>
  </si>
  <si>
    <t>801 Broadway N</t>
  </si>
  <si>
    <t>Sanford Medical Center Fargo</t>
  </si>
  <si>
    <t>(701) 417-2000</t>
  </si>
  <si>
    <t>Grand Forks</t>
  </si>
  <si>
    <t>1200 S Columbia Rd</t>
  </si>
  <si>
    <t>Altru Health System</t>
  </si>
  <si>
    <t>(701) 780-5000</t>
  </si>
  <si>
    <t>Ward</t>
  </si>
  <si>
    <t>1 Burdick Expy</t>
  </si>
  <si>
    <t>Minot</t>
  </si>
  <si>
    <t>Trinity Health</t>
  </si>
  <si>
    <t>(701) 857-5000</t>
  </si>
  <si>
    <t>Ohio</t>
  </si>
  <si>
    <t>OH</t>
  </si>
  <si>
    <t>1001 Bellefontaine Ave</t>
  </si>
  <si>
    <t>Lima</t>
  </si>
  <si>
    <t>Lima Memorial Health System</t>
  </si>
  <si>
    <t>(419) 228-3335</t>
  </si>
  <si>
    <t>730 W Market St</t>
  </si>
  <si>
    <t>Mercy Health - St. Rita's Medical Center</t>
  </si>
  <si>
    <t>(419) 226-9637</t>
  </si>
  <si>
    <t>Cuyahoga</t>
  </si>
  <si>
    <t>6780 Mayfield Rd</t>
  </si>
  <si>
    <t>Mayfield Heights</t>
  </si>
  <si>
    <t>Cleveland Clinic Hillcrest Hospital</t>
  </si>
  <si>
    <t>(440) 312-4500</t>
  </si>
  <si>
    <t>18101 Lorain Ave</t>
  </si>
  <si>
    <t>Cleveland</t>
  </si>
  <si>
    <t>Fairview Hospital</t>
  </si>
  <si>
    <t>(216) 476-7000</t>
  </si>
  <si>
    <t>2500 MetroHealth Dr</t>
  </si>
  <si>
    <t>MetroHealth Medical Center (Burn Care Center at MetroHealth)</t>
  </si>
  <si>
    <t>(216) 778-7800</t>
  </si>
  <si>
    <t>2101 Adelbert Rd</t>
  </si>
  <si>
    <t>UH Rainbow Babies and Children's Hospital</t>
  </si>
  <si>
    <t>(216) 844-1000</t>
  </si>
  <si>
    <t>11100 Euclid Ave</t>
  </si>
  <si>
    <t>University Hospitals Cleveland Medical Center</t>
  </si>
  <si>
    <t>(866) 844-2273</t>
  </si>
  <si>
    <t>Franklin</t>
  </si>
  <si>
    <t>111 S Grant Ave</t>
  </si>
  <si>
    <t>Grant Medical Center</t>
  </si>
  <si>
    <t>(614) 566-9000</t>
  </si>
  <si>
    <t>700 Children's Dr</t>
  </si>
  <si>
    <t>Nationwide Children's Hospital (Burn Center at Nationwide Children's Hospital)</t>
  </si>
  <si>
    <t xml:space="preserve"> (614) 722-2000</t>
  </si>
  <si>
    <t>410 West 10th Ave</t>
  </si>
  <si>
    <t>Ohio State University Wexner Medical Center (The Ohio State Comprehensive Burn Center)</t>
  </si>
  <si>
    <t>(614) 293-8000</t>
  </si>
  <si>
    <t>6001 East Broad Street</t>
  </si>
  <si>
    <t>Mount Carmel East</t>
  </si>
  <si>
    <t>(614) 234-6000</t>
  </si>
  <si>
    <t>3535 Olentangy River Rd</t>
  </si>
  <si>
    <t>OhioHealth Riverside Methodist Hospital</t>
  </si>
  <si>
    <t>(614) 566-5000</t>
  </si>
  <si>
    <t>Hamilton</t>
  </si>
  <si>
    <t>3333 Burnet Ave</t>
  </si>
  <si>
    <t>Cincinnati</t>
  </si>
  <si>
    <t>Cincinnati Children's Hospital Medical Center</t>
  </si>
  <si>
    <t>(513) 636-4200</t>
  </si>
  <si>
    <t>234 Goodman St</t>
  </si>
  <si>
    <t>University of Cincinnati Medical Center (UC Medical Center Burn Center)</t>
  </si>
  <si>
    <t>(513) 584-1000</t>
  </si>
  <si>
    <t>Lucas</t>
  </si>
  <si>
    <t>2213 Cherry St</t>
  </si>
  <si>
    <t>Toledo</t>
  </si>
  <si>
    <t>Mercy St. Vincent Medical Center (Mercy Health Medical Burn Center)</t>
  </si>
  <si>
    <t>(419) 251-3232</t>
  </si>
  <si>
    <t>2142 N Cove Blvd</t>
  </si>
  <si>
    <t>ProMedica Toledo Hospital/Russell J. Ebeid Children's Hospital</t>
  </si>
  <si>
    <t>(419) 291-4000</t>
  </si>
  <si>
    <t>Mahoning</t>
  </si>
  <si>
    <t>1044 Belmont Ave</t>
  </si>
  <si>
    <t xml:space="preserve">Youngstown </t>
  </si>
  <si>
    <t>Mercy Health - St. Elizabeth Youngstown Hospital</t>
  </si>
  <si>
    <t>(330) 746-7211</t>
  </si>
  <si>
    <t>1 Childrens Plz</t>
  </si>
  <si>
    <t>Dayton</t>
  </si>
  <si>
    <t>Dayton Children's Hospital (Shriners Children's Ohio Burn Center)</t>
  </si>
  <si>
    <t>(937) 641-3000</t>
  </si>
  <si>
    <t>3535 Southern Blvd</t>
  </si>
  <si>
    <t>Kettering</t>
  </si>
  <si>
    <t>Kettering Health Main Campus</t>
  </si>
  <si>
    <t>(937) 298-4331</t>
  </si>
  <si>
    <t>1 Wyoming St</t>
  </si>
  <si>
    <t>Miami Valley Hospital (Miami Valley Hospital Regional Burn Center)</t>
  </si>
  <si>
    <t>(937) 208-8000</t>
  </si>
  <si>
    <t>Richland</t>
  </si>
  <si>
    <t>335 Glessner Ave</t>
  </si>
  <si>
    <t>Mansfield</t>
  </si>
  <si>
    <t>OhioHealth MedCentral Mansfield Hospital</t>
  </si>
  <si>
    <t>(419) 526-8000</t>
  </si>
  <si>
    <t>Stark</t>
  </si>
  <si>
    <t>2600 6th Street SW</t>
  </si>
  <si>
    <t>Canton</t>
  </si>
  <si>
    <t>Aultman Hospital</t>
  </si>
  <si>
    <t>(330) 452-9911</t>
  </si>
  <si>
    <t>1320 Mercy Dr NW</t>
  </si>
  <si>
    <t>Mercy Medical Center - Canton</t>
  </si>
  <si>
    <t>(330) 489-1000</t>
  </si>
  <si>
    <t>Summit</t>
  </si>
  <si>
    <t>1 Perkins Sq</t>
  </si>
  <si>
    <t>Akron</t>
  </si>
  <si>
    <t>Akron Children's Hospital (Akron Children's Hospital Burn Center)</t>
  </si>
  <si>
    <t>(330) 543-1000</t>
  </si>
  <si>
    <t>1 Akron General Ave</t>
  </si>
  <si>
    <t>Cleveland Clinic Akron General</t>
  </si>
  <si>
    <t>(330) 344-6000</t>
  </si>
  <si>
    <t>525 E Market St</t>
  </si>
  <si>
    <t>Summa Akron City Hospital</t>
  </si>
  <si>
    <t>(330) 375-3000</t>
  </si>
  <si>
    <t>Oklahoma</t>
  </si>
  <si>
    <t>OK</t>
  </si>
  <si>
    <t>700 NE 13th St</t>
  </si>
  <si>
    <t>Oklahoma City</t>
  </si>
  <si>
    <t>OU Medical Center</t>
  </si>
  <si>
    <t>(405) 271-4700</t>
  </si>
  <si>
    <t>3300 NW Expy</t>
  </si>
  <si>
    <t>Paul Silvertein Burn Center</t>
  </si>
  <si>
    <t>(405) 949-3345</t>
  </si>
  <si>
    <t>Tulsa</t>
  </si>
  <si>
    <t>1923 S Utica Ave</t>
  </si>
  <si>
    <t>Ascension St. John Medical Center (Alexander Burn Center)</t>
  </si>
  <si>
    <t>(918) 744-2345</t>
  </si>
  <si>
    <t>Oregon</t>
  </si>
  <si>
    <t>OR</t>
  </si>
  <si>
    <t>Benton</t>
  </si>
  <si>
    <t>3600 NW Samaritan Dr</t>
  </si>
  <si>
    <t>Corvallis</t>
  </si>
  <si>
    <t>Good Samaritan Regional Medical Center</t>
  </si>
  <si>
    <t>(541) 768-5111</t>
  </si>
  <si>
    <t>Deschutes</t>
  </si>
  <si>
    <t>2500 NE Neff Rd</t>
  </si>
  <si>
    <t>Bend</t>
  </si>
  <si>
    <t>St. Charles Medical Center Bend</t>
  </si>
  <si>
    <t>(541) 382-4321</t>
  </si>
  <si>
    <t>2825 E Barnett Rd</t>
  </si>
  <si>
    <t>Medford</t>
  </si>
  <si>
    <t>Asante Rogue Regional Medical Center</t>
  </si>
  <si>
    <t>(541) 789-7000</t>
  </si>
  <si>
    <t>Lane</t>
  </si>
  <si>
    <t>3333 River Bend Dr</t>
  </si>
  <si>
    <t>Peacehealth Sacred Heart Medical Center at RiverBend</t>
  </si>
  <si>
    <t>(541) 222-7300</t>
  </si>
  <si>
    <t>890 SE Oak St</t>
  </si>
  <si>
    <t>Salem</t>
  </si>
  <si>
    <t>Salem Hospital</t>
  </si>
  <si>
    <t>(503) 561-5200</t>
  </si>
  <si>
    <t>Multnomah</t>
  </si>
  <si>
    <t>2801 N Gantenbein Ave</t>
  </si>
  <si>
    <t>Legacy Emanuel Medical Center/Randall Children's Hospital (Oregon Burn Center)</t>
  </si>
  <si>
    <t>(503) 413-2200</t>
  </si>
  <si>
    <t>3181 SW Sam Jackson Park Rd</t>
  </si>
  <si>
    <t>Oregon Health &amp; Science University/Doernbecher Children's Hospital</t>
  </si>
  <si>
    <t>(503) 494-8311</t>
  </si>
  <si>
    <t>Pennsylvania</t>
  </si>
  <si>
    <t>PA</t>
  </si>
  <si>
    <t>Allegheny</t>
  </si>
  <si>
    <t>320 E North Ave</t>
  </si>
  <si>
    <t>Pittsburgh</t>
  </si>
  <si>
    <t>Allegheny General Hospital</t>
  </si>
  <si>
    <t>(412) 359-3131</t>
  </si>
  <si>
    <t>1400 Locust St</t>
  </si>
  <si>
    <t>UPMC Mercy (UPMC Mercy Burn Center)</t>
  </si>
  <si>
    <t>(412) 232-8111</t>
  </si>
  <si>
    <t>200 Lothrop St</t>
  </si>
  <si>
    <t>UPMC Presbyterian</t>
  </si>
  <si>
    <t>(412) 647-2345</t>
  </si>
  <si>
    <t>4401 Penn Avenue</t>
  </si>
  <si>
    <t>UPMC Children's Hospital of Pittsburgh</t>
  </si>
  <si>
    <t>(412) 682-8288</t>
  </si>
  <si>
    <t>2570 Haymaker Rd</t>
  </si>
  <si>
    <t xml:space="preserve">Monroeville </t>
  </si>
  <si>
    <t>Forbes Hospital</t>
  </si>
  <si>
    <t>(412) 858-2000</t>
  </si>
  <si>
    <t>4800 Friendship Ave</t>
  </si>
  <si>
    <t>West Penn Hospital Burn Center</t>
  </si>
  <si>
    <t>(412) 578-5120</t>
  </si>
  <si>
    <t>Berks</t>
  </si>
  <si>
    <t>420 S 5th Ave</t>
  </si>
  <si>
    <t>West Reading</t>
  </si>
  <si>
    <t>Reading Hospital - Tower Health</t>
  </si>
  <si>
    <t>(484) 628-8000</t>
  </si>
  <si>
    <t>Blair</t>
  </si>
  <si>
    <t>620 Howard Ave</t>
  </si>
  <si>
    <t xml:space="preserve">Altoona </t>
  </si>
  <si>
    <t>UPMC Altoona</t>
  </si>
  <si>
    <t>(814) 889-2011</t>
  </si>
  <si>
    <t>Bradford</t>
  </si>
  <si>
    <t>1 Guthrie Sq</t>
  </si>
  <si>
    <t xml:space="preserve">Sayre </t>
  </si>
  <si>
    <t>Guthrie Robert Packer Hospital</t>
  </si>
  <si>
    <t>(570) 887-4050</t>
  </si>
  <si>
    <t>Bucks</t>
  </si>
  <si>
    <t>1201 Langhorne-Newtown R</t>
  </si>
  <si>
    <t xml:space="preserve">Langhorne </t>
  </si>
  <si>
    <t>St. Mary Medical Center</t>
  </si>
  <si>
    <t>(215) 710-2000</t>
  </si>
  <si>
    <t>700 Lawn Ave</t>
  </si>
  <si>
    <t xml:space="preserve">Sellersville </t>
  </si>
  <si>
    <t>Grand View Health</t>
  </si>
  <si>
    <t>(215) 453-4000</t>
  </si>
  <si>
    <t>Cambria</t>
  </si>
  <si>
    <t>1086 Franklin St</t>
  </si>
  <si>
    <t xml:space="preserve">Johnstown </t>
  </si>
  <si>
    <t>Conemaugh Memorial Medical Center</t>
  </si>
  <si>
    <t>(814) 534-9000</t>
  </si>
  <si>
    <t>Chester</t>
  </si>
  <si>
    <t>255 W Lancaster Ave</t>
  </si>
  <si>
    <t xml:space="preserve">Paoli </t>
  </si>
  <si>
    <t>Paoli Hospital</t>
  </si>
  <si>
    <t>(484) 465-1000</t>
  </si>
  <si>
    <t>503 N 21st St</t>
  </si>
  <si>
    <t>Camp Hill</t>
  </si>
  <si>
    <t>Penn State Health Holy Spirit Medical Center</t>
  </si>
  <si>
    <t>(717) 763-2100</t>
  </si>
  <si>
    <t>Dauphin</t>
  </si>
  <si>
    <t>500 University Dr</t>
  </si>
  <si>
    <t>Hershey</t>
  </si>
  <si>
    <t>Penn State Milton S. Hershey Medical Center/Penn State Children's Hospital</t>
  </si>
  <si>
    <t>(717) 531-6066</t>
  </si>
  <si>
    <t>Crozer-Chester Medical Center (Nathan Speare Regional Burn Treatment Center)</t>
  </si>
  <si>
    <t>(610) 447-2000</t>
  </si>
  <si>
    <t>201 State St</t>
  </si>
  <si>
    <t xml:space="preserve">Erie </t>
  </si>
  <si>
    <t>UPMC Hamot</t>
  </si>
  <si>
    <t>(814) 877-6000</t>
  </si>
  <si>
    <t xml:space="preserve">Lackawanna </t>
  </si>
  <si>
    <t>1800 Mulberry St</t>
  </si>
  <si>
    <t xml:space="preserve">Scranton </t>
  </si>
  <si>
    <t>Geisinger Community Medical Center</t>
  </si>
  <si>
    <t>(570) 703-7245</t>
  </si>
  <si>
    <t>555 N Duke St</t>
  </si>
  <si>
    <t xml:space="preserve">Lancaster </t>
  </si>
  <si>
    <t>Penn Medicine Lancaster General Hospital</t>
  </si>
  <si>
    <t>(717) 544-5511</t>
  </si>
  <si>
    <t>Lehigh</t>
  </si>
  <si>
    <t>1200 S Cedar Crest Blvd</t>
  </si>
  <si>
    <t>Allentown</t>
  </si>
  <si>
    <t>Lehigh Valley Hospital-Cedar Crest/Lehigh Valley Reilly Children's Hospital (Lehigh Valley Health Network Regional Burn Center)</t>
  </si>
  <si>
    <t>(610) 402-8000</t>
  </si>
  <si>
    <t>Luzerne</t>
  </si>
  <si>
    <t>1000 E Mountain Dr</t>
  </si>
  <si>
    <t>Wilkes-Barre</t>
  </si>
  <si>
    <t>Geisinger Wyoming Valley Medical Center</t>
  </si>
  <si>
    <t>(570) 808-7300</t>
  </si>
  <si>
    <t>1200 Old York Rd</t>
  </si>
  <si>
    <t xml:space="preserve">Abington </t>
  </si>
  <si>
    <t>Jefferson Abington Health</t>
  </si>
  <si>
    <t>(215) 481-2000</t>
  </si>
  <si>
    <t>100 E Lancaster Ave</t>
  </si>
  <si>
    <t xml:space="preserve">Wynnewood </t>
  </si>
  <si>
    <t>Lankenau Medical Center</t>
  </si>
  <si>
    <t>(484) 479-2000</t>
  </si>
  <si>
    <t>Montour</t>
  </si>
  <si>
    <t>100 North Academy Ave</t>
  </si>
  <si>
    <t>Danville</t>
  </si>
  <si>
    <t>Geisinger Medical Center/ Geisinger Janet Weis Children's Hospital</t>
  </si>
  <si>
    <t>(570) 271-7149</t>
  </si>
  <si>
    <t>Northampton</t>
  </si>
  <si>
    <t>801 Ostrum St</t>
  </si>
  <si>
    <t xml:space="preserve">Bethlehem </t>
  </si>
  <si>
    <t>St. Luke's University Hospital - Bethlehem Campus</t>
  </si>
  <si>
    <t>(484) 526-4000</t>
  </si>
  <si>
    <t>2545 Schoenersville Rd</t>
  </si>
  <si>
    <t>Lehigh Valley Hospital - Muhlenberg</t>
  </si>
  <si>
    <t>1872 St Luke's Blvd</t>
  </si>
  <si>
    <t xml:space="preserve">Easton </t>
  </si>
  <si>
    <t>St. Luke's Anderson Campus</t>
  </si>
  <si>
    <t>(866) 785-8537</t>
  </si>
  <si>
    <t>Philadelphia</t>
  </si>
  <si>
    <t>5501 Old York Rd</t>
  </si>
  <si>
    <t xml:space="preserve">Philadelphia </t>
  </si>
  <si>
    <t>Einstein Medical Center Philadelphia</t>
  </si>
  <si>
    <t>(215) 456-7890</t>
  </si>
  <si>
    <t>3401 N Broad St</t>
  </si>
  <si>
    <t>Temple University Hospital (Temple Burn Center)</t>
  </si>
  <si>
    <t>(215) 707-2000</t>
  </si>
  <si>
    <t>111 South 11th St</t>
  </si>
  <si>
    <t>Thomas Jefferson University Hospital (Thomas Jefferson University Hospital Burn Center)</t>
  </si>
  <si>
    <t>(215) 955-6000</t>
  </si>
  <si>
    <t>51 N 39th St</t>
  </si>
  <si>
    <t>Penn Presbyterian Medical Center</t>
  </si>
  <si>
    <t>(215) 662-4000</t>
  </si>
  <si>
    <t>3601 A Street</t>
  </si>
  <si>
    <t>St. Christopher's Hospital for Children (Stuart J. Hulnick Burn Center)</t>
  </si>
  <si>
    <t>(215) 427-5000</t>
  </si>
  <si>
    <t>3401 Civic Center Blvd</t>
  </si>
  <si>
    <t>Children's Hospital of Philadelphia</t>
  </si>
  <si>
    <t>(215) 590-4678</t>
  </si>
  <si>
    <t>10800 Knights Rd</t>
  </si>
  <si>
    <t>Jefferson Torresdale Hospital</t>
  </si>
  <si>
    <t>(215) 612-4000</t>
  </si>
  <si>
    <t>Williamsport</t>
  </si>
  <si>
    <t>700 High St</t>
  </si>
  <si>
    <t xml:space="preserve">Williamsport </t>
  </si>
  <si>
    <t>UPMC Williamsport</t>
  </si>
  <si>
    <t>(570) 321-1000</t>
  </si>
  <si>
    <t>York</t>
  </si>
  <si>
    <t>1001 S George Sr</t>
  </si>
  <si>
    <t>WellSpan York Hospital</t>
  </si>
  <si>
    <t>(717) 851-2345</t>
  </si>
  <si>
    <t>Rhode Island</t>
  </si>
  <si>
    <t>RI</t>
  </si>
  <si>
    <t>Providence</t>
  </si>
  <si>
    <t>593 Eddy St</t>
  </si>
  <si>
    <t>02903</t>
  </si>
  <si>
    <t>Rhode Island Hospital/Hasbro Children's Hospital (Rhode Island Burn Center)</t>
  </si>
  <si>
    <t>(401) 444-4000</t>
  </si>
  <si>
    <t>South Carolina</t>
  </si>
  <si>
    <t>SC</t>
  </si>
  <si>
    <t>Charleston</t>
  </si>
  <si>
    <t>9330 Medical Plaza Dr</t>
  </si>
  <si>
    <t xml:space="preserve">HCA Trident Medical Center </t>
  </si>
  <si>
    <t>(843) 797-7000</t>
  </si>
  <si>
    <t>169 Ashley Ave</t>
  </si>
  <si>
    <t>MUSC Health University Medical Center (South Carolina Burn Center at MUSC)</t>
  </si>
  <si>
    <t>(843) 792-2300</t>
  </si>
  <si>
    <t>10 McClennan Banks Dr</t>
  </si>
  <si>
    <t>Shawn Jenkins Children's Hospital</t>
  </si>
  <si>
    <t>(843) 792-1414</t>
  </si>
  <si>
    <t>Florence</t>
  </si>
  <si>
    <t>555 E Cheves St</t>
  </si>
  <si>
    <t>McLeod Regional Medical Center</t>
  </si>
  <si>
    <t>(843) 777-2000</t>
  </si>
  <si>
    <t>701 Grove Rd</t>
  </si>
  <si>
    <t>Prisma Health Greenville Memorial Hospital</t>
  </si>
  <si>
    <t>(864) 455-7000</t>
  </si>
  <si>
    <t>Horry</t>
  </si>
  <si>
    <t>809 82nd Pkwy</t>
  </si>
  <si>
    <t>Myrtle Beach</t>
  </si>
  <si>
    <t>Grand Strand Medical Center</t>
  </si>
  <si>
    <t>(843) 692-1000</t>
  </si>
  <si>
    <t>5 Richland Medical Park Dr</t>
  </si>
  <si>
    <t>Prisma Health Richland</t>
  </si>
  <si>
    <t>(803) 434-7000</t>
  </si>
  <si>
    <t>Spartanburg</t>
  </si>
  <si>
    <t>101 E Wood St</t>
  </si>
  <si>
    <t>Spartanburg Medical Center - Church Street Campus</t>
  </si>
  <si>
    <t>(864) 560-6000</t>
  </si>
  <si>
    <t>South Dakota</t>
  </si>
  <si>
    <t>SD</t>
  </si>
  <si>
    <t>Meade</t>
  </si>
  <si>
    <t>353 Fairmont Blvd</t>
  </si>
  <si>
    <t>Rapid City</t>
  </si>
  <si>
    <t>Monument Health Rapid City Hospital</t>
  </si>
  <si>
    <t>(605) 755-1000</t>
  </si>
  <si>
    <t>Minnehaha</t>
  </si>
  <si>
    <t>1325 S Cliff Ave</t>
  </si>
  <si>
    <t>Sioux Falls</t>
  </si>
  <si>
    <t>Avera McKennan Hospital and University Health Center</t>
  </si>
  <si>
    <t>(605) 322-8000</t>
  </si>
  <si>
    <t>1305 W 18th St</t>
  </si>
  <si>
    <t>Sanford USD Medical Center</t>
  </si>
  <si>
    <t>(605) 333-1000</t>
  </si>
  <si>
    <t>Tennessee</t>
  </si>
  <si>
    <t>TN</t>
  </si>
  <si>
    <t>Davidson</t>
  </si>
  <si>
    <t>3441 Dickerson Pike</t>
  </si>
  <si>
    <t>Nashville</t>
  </si>
  <si>
    <t>TriStar Skyline Medical Center (TriStar Skyline Burn and Reconstruction Center)</t>
  </si>
  <si>
    <t>(615) 769-2000</t>
  </si>
  <si>
    <t>1211 Medical Center Dr</t>
  </si>
  <si>
    <t>Vanderbilt University Medical Center/Monroe Carell Jr. Children's Hospital at Vanderbilt (Vanderbilt Burn Center)</t>
  </si>
  <si>
    <t>(615) 322-5000</t>
  </si>
  <si>
    <t>975 E Third St</t>
  </si>
  <si>
    <t>Chattanooga</t>
  </si>
  <si>
    <t>Erlanger Baroness Hospital</t>
  </si>
  <si>
    <t>(423) 778-7000</t>
  </si>
  <si>
    <t>Knox</t>
  </si>
  <si>
    <t>1924 Alcoa Hwy</t>
  </si>
  <si>
    <t>Knoxville</t>
  </si>
  <si>
    <t>University of Tennessee Medical Center</t>
  </si>
  <si>
    <t>(865) 305-9000</t>
  </si>
  <si>
    <t>Shelby</t>
  </si>
  <si>
    <t>848 Adams Ave</t>
  </si>
  <si>
    <t>Memphis</t>
  </si>
  <si>
    <t>Le Bonheur Children's Hospital</t>
  </si>
  <si>
    <t>(901) 287-5437</t>
  </si>
  <si>
    <t>877 Jefferson Ave</t>
  </si>
  <si>
    <t>Regional One Health (Firefighters Regional One Burn Center)</t>
  </si>
  <si>
    <t>(901) 545-7100</t>
  </si>
  <si>
    <t>Sullivan</t>
  </si>
  <si>
    <t>1 Medical Park Blvd</t>
  </si>
  <si>
    <t>Bristol Regional Medical Center</t>
  </si>
  <si>
    <t>(423) 844-1121</t>
  </si>
  <si>
    <t>400 N State of Franklin Rd</t>
  </si>
  <si>
    <t>Johnson City Medical Center</t>
  </si>
  <si>
    <t>(423) 431-6111</t>
  </si>
  <si>
    <t>Texas</t>
  </si>
  <si>
    <t>TX</t>
  </si>
  <si>
    <t>Bell</t>
  </si>
  <si>
    <t>2401 S 31st St</t>
  </si>
  <si>
    <t>Temple</t>
  </si>
  <si>
    <t>Baylor Scott &amp; White Medical Center - Temple</t>
  </si>
  <si>
    <t>(254) 724-2111</t>
  </si>
  <si>
    <t>Bexar</t>
  </si>
  <si>
    <t>3551 Roger Brooke Dr</t>
  </si>
  <si>
    <t>Fort Sam Houston</t>
  </si>
  <si>
    <t>Brooke Army Medical Center (USAISR Burn Center)</t>
  </si>
  <si>
    <t>(210) 916-4141</t>
  </si>
  <si>
    <t>4502 Medical Dr</t>
  </si>
  <si>
    <t>San Antonio</t>
  </si>
  <si>
    <t>University Hospital (Pediatric Burn Center)</t>
  </si>
  <si>
    <t>(210) 358-4000</t>
  </si>
  <si>
    <t>7700 Floyd Curl Dr</t>
  </si>
  <si>
    <t>Burn and Reconstructive Centers of America at Methodist Hospital</t>
  </si>
  <si>
    <t>(855) 863-9595</t>
  </si>
  <si>
    <t>Brazos</t>
  </si>
  <si>
    <t>2801 Franciscan Dr</t>
  </si>
  <si>
    <t>Bryan</t>
  </si>
  <si>
    <t>CHI St. Joseph Regional Health Center</t>
  </si>
  <si>
    <t>(979) 776-3777</t>
  </si>
  <si>
    <t>Cameron</t>
  </si>
  <si>
    <t>2101 Pease St</t>
  </si>
  <si>
    <t>Harlingen</t>
  </si>
  <si>
    <t>Valley Baptist Medical Center-Harlingen</t>
  </si>
  <si>
    <t>(956) 389-1100</t>
  </si>
  <si>
    <t>Collin</t>
  </si>
  <si>
    <t>3901 W 15th St</t>
  </si>
  <si>
    <t>Plano</t>
  </si>
  <si>
    <t>Medical City Plano (Burn and Reconstructive Center)</t>
  </si>
  <si>
    <t>(972) 596-6800</t>
  </si>
  <si>
    <t>6200 W Parker Rd</t>
  </si>
  <si>
    <t>Texas Health Presbyterian Hospital Plano</t>
  </si>
  <si>
    <t>(972) 981-8000</t>
  </si>
  <si>
    <t>Dallas</t>
  </si>
  <si>
    <t>3500 Gaston Ave</t>
  </si>
  <si>
    <t>Baylor University Medical Center at Dallas</t>
  </si>
  <si>
    <t>(214) 820-0111</t>
  </si>
  <si>
    <t>1935 Medical District Dr</t>
  </si>
  <si>
    <t>Children's Medical Center of Dallas</t>
  </si>
  <si>
    <t>(214) 456-7000</t>
  </si>
  <si>
    <t>7777 Forest Ln</t>
  </si>
  <si>
    <t>Medical City Dallas</t>
  </si>
  <si>
    <t>(972) 566-7000</t>
  </si>
  <si>
    <t>1441 N Beckley Ave</t>
  </si>
  <si>
    <t>Methodist Dallas Medical Center</t>
  </si>
  <si>
    <t>(214) 947-8181</t>
  </si>
  <si>
    <t>5200 Harry Hines Blvd</t>
  </si>
  <si>
    <t>Parkland Memorial Hospital (Parkland Burn Center)</t>
  </si>
  <si>
    <t>(214) 590-8000</t>
  </si>
  <si>
    <t>8200 Walnut Hill Ln</t>
  </si>
  <si>
    <t>Texas Health Presbyterian Hospital of Dallas</t>
  </si>
  <si>
    <t>(214) 345-6789</t>
  </si>
  <si>
    <t>Denton</t>
  </si>
  <si>
    <t>3535 S I-35 E</t>
  </si>
  <si>
    <t>Medical City Denton</t>
  </si>
  <si>
    <t>(940) 384-3535</t>
  </si>
  <si>
    <t>10301 Gateway Blvd W</t>
  </si>
  <si>
    <t>Del Sol Medical Center</t>
  </si>
  <si>
    <t>(915) 595-9000</t>
  </si>
  <si>
    <t>4815 Alameda Ave</t>
  </si>
  <si>
    <t>University Medical Center of El Paso</t>
  </si>
  <si>
    <t>(915) 544-1200</t>
  </si>
  <si>
    <t>Galveston</t>
  </si>
  <si>
    <t>301 University Blvd</t>
  </si>
  <si>
    <t>University of Texas Medical Branch (Blocker Burn Unit)</t>
  </si>
  <si>
    <t>(409) 772-1011</t>
  </si>
  <si>
    <t>815 Market St</t>
  </si>
  <si>
    <t>Shriners Hospital for Children - Galveston Pediatric Burn Center</t>
  </si>
  <si>
    <t>(409) 770-6600</t>
  </si>
  <si>
    <t>Harris</t>
  </si>
  <si>
    <t>1504 Ben Taub Loop</t>
  </si>
  <si>
    <t>Ben Taub Hospital - Harris Health System</t>
  </si>
  <si>
    <t>(713) 873-2000</t>
  </si>
  <si>
    <t>500 W Medical Center Blvd</t>
  </si>
  <si>
    <t>Webster</t>
  </si>
  <si>
    <t>HCA Houston Healthcare Clear Lake</t>
  </si>
  <si>
    <t>(281) 332-2511</t>
  </si>
  <si>
    <t>6411 Fannin St</t>
  </si>
  <si>
    <t>Memorial Hermann Texas Medical Center (John S. Dunn Burn Center)</t>
  </si>
  <si>
    <t>(713) 704-4000</t>
  </si>
  <si>
    <t>6621 Fannin St</t>
  </si>
  <si>
    <t>Texas Children's Hospital</t>
  </si>
  <si>
    <t>(832) 824-1000</t>
  </si>
  <si>
    <t>Hays</t>
  </si>
  <si>
    <t>6001 Kyle Pkwy</t>
  </si>
  <si>
    <t>Kyle</t>
  </si>
  <si>
    <t>Ascension Seton Hays</t>
  </si>
  <si>
    <t>(512) 504-5000</t>
  </si>
  <si>
    <t>Hidalgo</t>
  </si>
  <si>
    <t>5501 S McColl Rd</t>
  </si>
  <si>
    <t>Edinburg</t>
  </si>
  <si>
    <t>Doctors Hospital at Renaissance</t>
  </si>
  <si>
    <t>(956) 362-8677</t>
  </si>
  <si>
    <t>301 West Expy 83</t>
  </si>
  <si>
    <t>McAllen</t>
  </si>
  <si>
    <t>McAllen Medical Center</t>
  </si>
  <si>
    <t>(956) 632-4000</t>
  </si>
  <si>
    <t>Lubbock</t>
  </si>
  <si>
    <t>4015 22nd Pl</t>
  </si>
  <si>
    <t>Covenant Children's Hospital</t>
  </si>
  <si>
    <t>(806) 725-0000</t>
  </si>
  <si>
    <t>3615 19th St</t>
  </si>
  <si>
    <t>Covenant Medical Center</t>
  </si>
  <si>
    <t>602 Indiana Ave</t>
  </si>
  <si>
    <t>University Medical Center (Timothy J. Harnar Burn Center)</t>
  </si>
  <si>
    <t>(806) 775-8200</t>
  </si>
  <si>
    <t>McLennan</t>
  </si>
  <si>
    <t>100 Hillcrest Medical Blvd</t>
  </si>
  <si>
    <t>Waco</t>
  </si>
  <si>
    <t>Baylor Scott &amp; White Hillcrest Medical Center</t>
  </si>
  <si>
    <t>(254) 202-2000</t>
  </si>
  <si>
    <t>504 Medical Center Blvd</t>
  </si>
  <si>
    <t>Conroe</t>
  </si>
  <si>
    <t>HCA Houston Healthcare Conroe</t>
  </si>
  <si>
    <t>(936) 539-1111</t>
  </si>
  <si>
    <t>9250 Pinecroft Ave</t>
  </si>
  <si>
    <t>The Woodlands</t>
  </si>
  <si>
    <t>Memorial Hermann The Woodlands Hospital</t>
  </si>
  <si>
    <t>(713) 897-2300</t>
  </si>
  <si>
    <t>Nueces</t>
  </si>
  <si>
    <t>600 Elizabeth St</t>
  </si>
  <si>
    <t>Corpus Christi</t>
  </si>
  <si>
    <t>CHRISTUS Spohn Hospital Corpus Christi Shoreline</t>
  </si>
  <si>
    <t>(361) 881-3811</t>
  </si>
  <si>
    <t>Smith</t>
  </si>
  <si>
    <t>1000 S Beckham Ave</t>
  </si>
  <si>
    <t>Tyler</t>
  </si>
  <si>
    <t>UT Health Tyler</t>
  </si>
  <si>
    <t>(903) 531-8890</t>
  </si>
  <si>
    <t>Tarrant</t>
  </si>
  <si>
    <t>1650 W College St</t>
  </si>
  <si>
    <t>Grapevine</t>
  </si>
  <si>
    <t>Baylor Scott &amp; White Medical Center - Grapevine</t>
  </si>
  <si>
    <t>(817) 481-1588</t>
  </si>
  <si>
    <t>801 7th Ave</t>
  </si>
  <si>
    <t>Fort Worth</t>
  </si>
  <si>
    <t>Cook Children's Medical Center</t>
  </si>
  <si>
    <t>(682) 885-4000</t>
  </si>
  <si>
    <t>3301 Matlock Rd</t>
  </si>
  <si>
    <t>Arlington</t>
  </si>
  <si>
    <t>Medical City Arlington</t>
  </si>
  <si>
    <t>(682) 509-6200</t>
  </si>
  <si>
    <t>1500 South Main St</t>
  </si>
  <si>
    <t>JPS Health Network</t>
  </si>
  <si>
    <t>(817) 702-1100</t>
  </si>
  <si>
    <t>1301 Pennsylvania Ave</t>
  </si>
  <si>
    <t>Texas Health Harris Methodist Hospital Fort Worth</t>
  </si>
  <si>
    <t>(817) 250-2000</t>
  </si>
  <si>
    <t>Travis</t>
  </si>
  <si>
    <t>4900 Mueller Blvd</t>
  </si>
  <si>
    <t>Austin</t>
  </si>
  <si>
    <t>Dell Children's Medical Center of Central Texas</t>
  </si>
  <si>
    <t>(512) 324-0000</t>
  </si>
  <si>
    <t>1500 Red River</t>
  </si>
  <si>
    <t>Dell Seton Medical Center at the University of Texas (w/ Burn Center)</t>
  </si>
  <si>
    <t>(512) 324-7000</t>
  </si>
  <si>
    <t>901 W Ben White Blvd</t>
  </si>
  <si>
    <t>HCA St. David's South Austin Medical Center</t>
  </si>
  <si>
    <t>(512) 447-2211</t>
  </si>
  <si>
    <t>1600 11th St</t>
  </si>
  <si>
    <t>Wichita Falls</t>
  </si>
  <si>
    <t>United Regional Health Care System</t>
  </si>
  <si>
    <t>(940) 764-7000</t>
  </si>
  <si>
    <t>Williamson</t>
  </si>
  <si>
    <t>201 Seton Pkwy</t>
  </si>
  <si>
    <t>Round Rock</t>
  </si>
  <si>
    <t>Ascension Seton Williamson</t>
  </si>
  <si>
    <t>(512) 324-4000</t>
  </si>
  <si>
    <t>2400 Round Rock Ave</t>
  </si>
  <si>
    <t>HCA St. David's Round Rock Medical Center</t>
  </si>
  <si>
    <t>(512) 341-1000</t>
  </si>
  <si>
    <t>800 E Dawson</t>
  </si>
  <si>
    <t>CHRISTUS Trinity Mother Frances Hospital - Tyler</t>
  </si>
  <si>
    <t>(903) 510-7000</t>
  </si>
  <si>
    <t>7101 S Padre Island Dr</t>
  </si>
  <si>
    <t>HCA Corpus Christi Medical Center - Bay Area</t>
  </si>
  <si>
    <t>(361) 985-1200</t>
  </si>
  <si>
    <t>710 Cypress Creek Pkwy</t>
  </si>
  <si>
    <t>HCA Houston Healthcare Northwest</t>
  </si>
  <si>
    <t>(281) 440-1000</t>
  </si>
  <si>
    <t>Utah</t>
  </si>
  <si>
    <t>UT</t>
  </si>
  <si>
    <t>Salt Lake</t>
  </si>
  <si>
    <t>1200 East 3900 South</t>
  </si>
  <si>
    <t>Salt Lake City</t>
  </si>
  <si>
    <t>HCA St. Mark's Hospital</t>
  </si>
  <si>
    <t>(801) 268-7111</t>
  </si>
  <si>
    <t>5121 S Cottonwood St</t>
  </si>
  <si>
    <t>Murray</t>
  </si>
  <si>
    <t>Intermountain Medical Center</t>
  </si>
  <si>
    <t>(801) 507-7000</t>
  </si>
  <si>
    <t>100 N Mario Capecchi Dr</t>
  </si>
  <si>
    <t>Primary Children's Hospital</t>
  </si>
  <si>
    <t>(801) 662-1000</t>
  </si>
  <si>
    <t>50 Medical Dr N</t>
  </si>
  <si>
    <t>University of Utah Health (University of Utah Health Burn Center)</t>
  </si>
  <si>
    <t>(801) 581-2121</t>
  </si>
  <si>
    <t>1034 N 500 W</t>
  </si>
  <si>
    <t>Provo</t>
  </si>
  <si>
    <t>Utah Valley Hospital</t>
  </si>
  <si>
    <t>(801) 357-7850</t>
  </si>
  <si>
    <t>1380 E Medical Center Dr</t>
  </si>
  <si>
    <t>St George</t>
  </si>
  <si>
    <t>St. George Regional Hospital</t>
  </si>
  <si>
    <t>(435) 251-1000</t>
  </si>
  <si>
    <t>Weber</t>
  </si>
  <si>
    <t>5475 S 500 E</t>
  </si>
  <si>
    <t>Ogden</t>
  </si>
  <si>
    <t>HCA Ogden Regional Medical Center</t>
  </si>
  <si>
    <t>(801) 479-2111</t>
  </si>
  <si>
    <t>4401 Harrison Blvd</t>
  </si>
  <si>
    <t>McKay-Dee Hospital</t>
  </si>
  <si>
    <t>(801) 387-2800</t>
  </si>
  <si>
    <t>Vermont</t>
  </si>
  <si>
    <t>VT</t>
  </si>
  <si>
    <t>Chittenden</t>
  </si>
  <si>
    <t>111 Colchester Ave</t>
  </si>
  <si>
    <t>05401</t>
  </si>
  <si>
    <t>The University of Vermont Medical Center (University of Vermont Burn Center)</t>
  </si>
  <si>
    <t>(802) 847-0000</t>
  </si>
  <si>
    <t>Virginia</t>
  </si>
  <si>
    <t>VA</t>
  </si>
  <si>
    <t>1701 N George Mason Dr</t>
  </si>
  <si>
    <t>Virginia Hospital Center in Arlington</t>
  </si>
  <si>
    <t>(703) 558-5000</t>
  </si>
  <si>
    <t>Charlottesville</t>
  </si>
  <si>
    <t>1215 Lee St</t>
  </si>
  <si>
    <t>University of Virginia Medical Center</t>
  </si>
  <si>
    <t>(434) 924-3627</t>
  </si>
  <si>
    <t>Fairfax</t>
  </si>
  <si>
    <t>1850 Town Center Pkwy</t>
  </si>
  <si>
    <t>Reston</t>
  </si>
  <si>
    <t>Reston Hospital Center</t>
  </si>
  <si>
    <t>(703) 689-9000</t>
  </si>
  <si>
    <t>3300 Gallows Rd</t>
  </si>
  <si>
    <t>Falls Church</t>
  </si>
  <si>
    <t>Inova Fairfax Hospital</t>
  </si>
  <si>
    <t>(703) 776-2274</t>
  </si>
  <si>
    <t>Fredericksburg</t>
  </si>
  <si>
    <t>1001 Sam Perry Blvd</t>
  </si>
  <si>
    <t xml:space="preserve">Fredericksburg </t>
  </si>
  <si>
    <t>Mary Washington Hospital</t>
  </si>
  <si>
    <t>(540) 741-1100</t>
  </si>
  <si>
    <t>Henrico</t>
  </si>
  <si>
    <t>1602 Skipwith Rd</t>
  </si>
  <si>
    <t>Henrico Doctors' Hospital</t>
  </si>
  <si>
    <t>(804) 289-4500</t>
  </si>
  <si>
    <t>Lynchburg</t>
  </si>
  <si>
    <t>1901 Tate Springs Road</t>
  </si>
  <si>
    <t xml:space="preserve">Lynchburg </t>
  </si>
  <si>
    <t>Centra Lynchburg General Hospital</t>
  </si>
  <si>
    <t>(434) 200-4700</t>
  </si>
  <si>
    <t>Newport News</t>
  </si>
  <si>
    <t>500 J Clyde Morris Blvd</t>
  </si>
  <si>
    <t>Riverside Regional Medical Center</t>
  </si>
  <si>
    <t>(757) 594-2000</t>
  </si>
  <si>
    <t>601 Children's Ln</t>
  </si>
  <si>
    <t>Children's Hospital of The King's Daughters</t>
  </si>
  <si>
    <t>(757) 668-7000</t>
  </si>
  <si>
    <t>600 Gresham Dr</t>
  </si>
  <si>
    <t>Sentara Norfolk General Hospital (Burn Center at Sentara Norfolk General Hospital)</t>
  </si>
  <si>
    <t>(757) 388-3000</t>
  </si>
  <si>
    <t>Richmond City</t>
  </si>
  <si>
    <t>7101 Jahnke Rd</t>
  </si>
  <si>
    <t>Chippenham Hospital (Wound Healing Center)</t>
  </si>
  <si>
    <t>(804) 483-0000</t>
  </si>
  <si>
    <t>1250 E Marshall St</t>
  </si>
  <si>
    <t>VCU Medical Center (Evans-Haynes Burn Center)</t>
  </si>
  <si>
    <t>(804) 828-9000</t>
  </si>
  <si>
    <t>Roanoke City</t>
  </si>
  <si>
    <t>1906 Belleview Ave</t>
  </si>
  <si>
    <t>Roanoke</t>
  </si>
  <si>
    <t>Carilion Roanoke Memorial Hospital</t>
  </si>
  <si>
    <t>(540) 981-7000</t>
  </si>
  <si>
    <t>Winchester</t>
  </si>
  <si>
    <t>1840 Amherst St</t>
  </si>
  <si>
    <t xml:space="preserve">Winchester </t>
  </si>
  <si>
    <t>Winchester Medical Center</t>
  </si>
  <si>
    <t>(540) 536-8000</t>
  </si>
  <si>
    <t>WA</t>
  </si>
  <si>
    <t>400 NE Mother Joseph Pl</t>
  </si>
  <si>
    <t>Vancouver</t>
  </si>
  <si>
    <t>PeaceHealth Southwest Medical Center</t>
  </si>
  <si>
    <t>(360) 514-2000</t>
  </si>
  <si>
    <t>King</t>
  </si>
  <si>
    <t>325 9th Ave</t>
  </si>
  <si>
    <t>Seattle</t>
  </si>
  <si>
    <t>UW Medicine/Harborview Medical Center (UW Medicine Regional Burn Center at Harborview)</t>
  </si>
  <si>
    <t>(206) 744-3000</t>
  </si>
  <si>
    <t>Pierce</t>
  </si>
  <si>
    <t>9040 Jackson Ave</t>
  </si>
  <si>
    <t>Joint Base Lewis-McChord</t>
  </si>
  <si>
    <t xml:space="preserve">Madigan Army Medical Center Joint Base Lewis </t>
  </si>
  <si>
    <t>(253) 968-1110</t>
  </si>
  <si>
    <t>315 Martin Luther King Jr Way</t>
  </si>
  <si>
    <t>Tacoma</t>
  </si>
  <si>
    <t>Tacoma Trauma Center</t>
  </si>
  <si>
    <t>(253) 403-1000</t>
  </si>
  <si>
    <t>317 Martin Luther King Jr Way</t>
  </si>
  <si>
    <t>MultiCare Mary Bridge Children's Hospital and Health Center</t>
  </si>
  <si>
    <t>(253) 403-1400</t>
  </si>
  <si>
    <t>Snohomish</t>
  </si>
  <si>
    <t>1321 Colby Ave</t>
  </si>
  <si>
    <t>Everett</t>
  </si>
  <si>
    <t>Providence Regional Medical Center Everett</t>
  </si>
  <si>
    <t>(425) 261-2000</t>
  </si>
  <si>
    <t>Spokane</t>
  </si>
  <si>
    <t>101 W 8th Ave</t>
  </si>
  <si>
    <t>Providence Sacred Heart Medical Center &amp; Children's Hospital</t>
  </si>
  <si>
    <t>(509) 474-3131</t>
  </si>
  <si>
    <t>Whatcom</t>
  </si>
  <si>
    <t>2901 Squalicum Pkwy</t>
  </si>
  <si>
    <t>Bellingham</t>
  </si>
  <si>
    <t xml:space="preserve">PeaceHealth St. Joseph Medical Center </t>
  </si>
  <si>
    <t>(360) 734-5400</t>
  </si>
  <si>
    <t>West Virginia</t>
  </si>
  <si>
    <t>WV</t>
  </si>
  <si>
    <t>Cabell</t>
  </si>
  <si>
    <t>1340 Hal Greer Blvd</t>
  </si>
  <si>
    <t>Huntington</t>
  </si>
  <si>
    <t>Cabell Huntington Hospital (Cabell Huntington Burn Intensive Care Unit)</t>
  </si>
  <si>
    <t>(304) 526-2000</t>
  </si>
  <si>
    <t xml:space="preserve">Kanawha </t>
  </si>
  <si>
    <t>501 Morris St</t>
  </si>
  <si>
    <t>Charleston Area Medical Center</t>
  </si>
  <si>
    <t>(304) 388-5432</t>
  </si>
  <si>
    <t>2900 1st Ave</t>
  </si>
  <si>
    <t>St. Mary's Medical Center - Huntington</t>
  </si>
  <si>
    <t>(304) 526-1234</t>
  </si>
  <si>
    <t xml:space="preserve">Monongalia </t>
  </si>
  <si>
    <t>Morgantown</t>
  </si>
  <si>
    <t>West Virginia University Hospitals (J.W. Ruby Memorial Hospital)</t>
  </si>
  <si>
    <t>(304) 598-4000</t>
  </si>
  <si>
    <t>1 Medical Park</t>
  </si>
  <si>
    <t>Wheeling</t>
  </si>
  <si>
    <t>Wheeling Hospital</t>
  </si>
  <si>
    <t>(304) 243-3000</t>
  </si>
  <si>
    <t>Wisconsin</t>
  </si>
  <si>
    <t>WI</t>
  </si>
  <si>
    <t>Brown</t>
  </si>
  <si>
    <t>2845 Greenbrier Rd</t>
  </si>
  <si>
    <t>Green Bay</t>
  </si>
  <si>
    <t>Aurora BayCare Medical Center</t>
  </si>
  <si>
    <t>(920) 288-8000</t>
  </si>
  <si>
    <t>835 S Van Buren St</t>
  </si>
  <si>
    <t>HSHS St. Vincent Hospital</t>
  </si>
  <si>
    <t>(920) 433-0111</t>
  </si>
  <si>
    <t>Dane</t>
  </si>
  <si>
    <t>700 S Park St</t>
  </si>
  <si>
    <t>SSM Health St. Mary's Hospital Madison</t>
  </si>
  <si>
    <t>(608) 251-6100</t>
  </si>
  <si>
    <t>600 Highland Ave</t>
  </si>
  <si>
    <t>University of Wisconsin Hospitals (UW Burn and Wound Center)</t>
  </si>
  <si>
    <t>(608) 263-6400</t>
  </si>
  <si>
    <t>Eau Claire</t>
  </si>
  <si>
    <t>1221 Whipple St</t>
  </si>
  <si>
    <t>Mayo Clinic Health System Eau Claire</t>
  </si>
  <si>
    <t>(715) 838-3311</t>
  </si>
  <si>
    <t>La Crosse</t>
  </si>
  <si>
    <t>1910 South Ave</t>
  </si>
  <si>
    <t>Gundersen Lutheran Medical Center</t>
  </si>
  <si>
    <t>(608) 782-7300</t>
  </si>
  <si>
    <t>Marathon</t>
  </si>
  <si>
    <t>333 Pine Ridge Blvd</t>
  </si>
  <si>
    <t>Wausau</t>
  </si>
  <si>
    <t>Aspirus Wausau Hospital</t>
  </si>
  <si>
    <t>(715) 847-2121</t>
  </si>
  <si>
    <t>Milwaukee</t>
  </si>
  <si>
    <t>9000 W Wisconsin Ave</t>
  </si>
  <si>
    <t>Children's Wisconsin (Children's Wisconsin Burn Program)</t>
  </si>
  <si>
    <t>(414) 266-2000</t>
  </si>
  <si>
    <t>9200 W Wisconsin Ave</t>
  </si>
  <si>
    <t>Froedtert Hospital</t>
  </si>
  <si>
    <t>(414) 805-3000</t>
  </si>
  <si>
    <t>2301 North Lake Dr</t>
  </si>
  <si>
    <t>Ascension Columbia St. Mary's Hospital Regional Burn Center</t>
  </si>
  <si>
    <t>(414) 585-1163</t>
  </si>
  <si>
    <t>Rock</t>
  </si>
  <si>
    <t>1000 Mineral Point Ave</t>
  </si>
  <si>
    <t>Janesville</t>
  </si>
  <si>
    <t>Mercyhealth Hospital and Trauma Center</t>
  </si>
  <si>
    <t>(608) 314-3605</t>
  </si>
  <si>
    <t>Waukesha</t>
  </si>
  <si>
    <t>36500 Aurora Dr</t>
  </si>
  <si>
    <t>Aurora Medical Center Summit</t>
  </si>
  <si>
    <t>(262) 434-1000</t>
  </si>
  <si>
    <t>130 2nd St</t>
  </si>
  <si>
    <t>Neenah</t>
  </si>
  <si>
    <t>ThedaCare Regional Medical Center - Neenah</t>
  </si>
  <si>
    <t>(920) 729-2155</t>
  </si>
  <si>
    <t>Wood</t>
  </si>
  <si>
    <t>611 N Saint Joseph Ave</t>
  </si>
  <si>
    <t>Marshfield</t>
  </si>
  <si>
    <t>Marshfield Medical Center</t>
  </si>
  <si>
    <t>(715) 387-1713</t>
  </si>
  <si>
    <t>Field Name</t>
  </si>
  <si>
    <t>Definition</t>
  </si>
  <si>
    <t>Value</t>
  </si>
  <si>
    <t>Full spelling of the Hospital's state</t>
  </si>
  <si>
    <t>2 letter abbreviation of the Hospital's state</t>
  </si>
  <si>
    <t>Hospital county</t>
  </si>
  <si>
    <t>Hospital street level address</t>
  </si>
  <si>
    <t>Hospital city</t>
  </si>
  <si>
    <t>Hosptial 5-digit zip code</t>
  </si>
  <si>
    <t>Hospital American Hospital Association Identified</t>
  </si>
  <si>
    <t>Hospital Name</t>
  </si>
  <si>
    <t>Total number of staffed beds - Reported from hospital websites, SDH documents, and/or AHA Guide Hospital Quick Search when available. If bed count was unreported across these sources, the hospital was contacted by an investigator.</t>
  </si>
  <si>
    <t>Number of beds dedicated to burn care - Reported from hospital websites, SDH burn center lists, 2012 ABA Burn Center Directory List, and/or by contacting burn center via phone.</t>
  </si>
  <si>
    <t>1 if either ADULT_TRAUMA_L1 or ADULT_TRAUMA_L2 are 1.  ACS verified and/or state designated Adult Trauma Center, Level 1 or Level 2 – Reported from the ACS COT Hospitals and Facilities List, state department of health, and/or institution website. If adult capabilities were not reported online, the institution was contacted by an investigator.</t>
  </si>
  <si>
    <t>1 or blank</t>
  </si>
  <si>
    <t>1 if PEDS_TRAUMA_L1 or PEDS_TRAUMA_L2 are 1.  ACS verified and/or state designated Pediatric Trauma Center, Level 1 or Level 2 – Reported from the ACS COT Hospitals and Facilities List, state department of health, and/or institution website. If pediatric capabilities were not reported online, the institution was contacted by an investigator.</t>
  </si>
  <si>
    <t>1 if ABA Verified, ABA non-verified, and/or state designated Adult Burn Center – Reported from the ABA Burn Center Directory, state department of health, and/or burn center website.</t>
  </si>
  <si>
    <t>1 if ABA Verified, ABA non-verified, and/or state designated Adult Pediatric Burn Center – Reported from the ABA Burn Center Directory, state department of health, and/or burn center website.</t>
  </si>
  <si>
    <t>Trauma Centers - Verified by the ACS COT, Level 1 or Level 2. Note: These institutions can also be designated by SDH.</t>
  </si>
  <si>
    <t>Yes or No</t>
  </si>
  <si>
    <t>Adult Level 1 Trauma Center Designated by American College of Surgeons and/or SDH.</t>
  </si>
  <si>
    <t>Adult Level 2 Trauma Center Designated by American College of Surgeons and/or SDH</t>
  </si>
  <si>
    <t>Pediatric Level 1 Trauma Center Designated by American College of Surgeons and/or SDH</t>
  </si>
  <si>
    <t>Pediatric Level 2 Trauma Center Designated by American College of Surgeons and/or SDH</t>
  </si>
  <si>
    <t>Burn Centers - Verified by the ABA. Note: These institutions can also be designated or recognized by the state.</t>
  </si>
  <si>
    <t>TC Designated by the SDH, Level 1 or Level 2. Note: These institutions may also be verified by the ACS COT.</t>
  </si>
  <si>
    <t>BC Designated or Recognized by the SDH. Note: These institutions may also be recognized by the ABA.</t>
  </si>
  <si>
    <t>Main hospital phone number reported from hospital websites</t>
  </si>
  <si>
    <t>*Note: Each institution is either ABA/ACS Verified, State Designated, or Both</t>
  </si>
  <si>
    <t xml:space="preserve">*Note: If a TC was only designated by the state, TC level was reported from the SDH. In cases where TC were ACS COT V AND State D and TC Level varied between the two, ACS level was reported and a note was made under the institution. </t>
  </si>
  <si>
    <t>SDH = State Department of Health</t>
  </si>
  <si>
    <t>National Injury Resource Database (NIRD)</t>
  </si>
  <si>
    <t>TC = Trauma Center</t>
  </si>
  <si>
    <t>Yes or No or blank</t>
  </si>
  <si>
    <t>AHA_ID(American Hospital Association Identifier)</t>
  </si>
  <si>
    <t>TOTAL_BEDS(Total staffed hospital beds)</t>
  </si>
  <si>
    <t>Row Labels</t>
  </si>
  <si>
    <t>Grand Total</t>
  </si>
  <si>
    <t>Minnesota</t>
  </si>
  <si>
    <t>State</t>
  </si>
  <si>
    <t>U.S. State Population — Vintage 2025 Estimates (July 1, 2025)</t>
  </si>
  <si>
    <t>Source: U.S. Census Bureau, Vintage 2025 Population Estimates (Released January 27, 2026)</t>
  </si>
  <si>
    <t>Rank</t>
  </si>
  <si>
    <t>Population (Jul 1, 2025)</t>
  </si>
  <si>
    <t>Population (Jul 1, 2024)</t>
  </si>
  <si>
    <t>Numeric Change</t>
  </si>
  <si>
    <t>% Change (2024–2025)</t>
  </si>
  <si>
    <t>—</t>
  </si>
  <si>
    <t>U.S. Total (50 States + D.C.)</t>
  </si>
  <si>
    <t>Total Population</t>
  </si>
  <si>
    <t>% of State Population</t>
  </si>
  <si>
    <t>Children Under 18</t>
  </si>
  <si>
    <t>Children Rank</t>
  </si>
  <si>
    <t>Top 10 States by Children Under 18 Population (July 1, 2025)</t>
  </si>
  <si>
    <t>YoY Change</t>
  </si>
  <si>
    <t>% of U.S. Total</t>
  </si>
  <si>
    <t>Top 10 States by Total Population (July 1, 2025)</t>
  </si>
  <si>
    <t>Top 10 States — Population &amp; Children Rankings (Vintage 2025)</t>
  </si>
  <si>
    <t>Note: Children under 18 derived from SCPRC-EST2025-18+POP (Total Population minus 18+ Population). D.C. shown for reference only; not a state. Utah has the highest child share (~28%); D.C. lowest (~15%).</t>
  </si>
  <si>
    <t>Children
Rank</t>
  </si>
  <si>
    <t>Children % of Total</t>
  </si>
  <si>
    <t>Adults 18+</t>
  </si>
  <si>
    <t>Total Population
(Jul 1, 2025)</t>
  </si>
  <si>
    <t>Rank
(Total Pop)</t>
  </si>
  <si>
    <t>Source: U.S. Census Bureau, Vintage 2025 Population Estimates (Released January 27, 2026) — Children Under 18 = Total Population minus 18+ Population</t>
  </si>
  <si>
    <t>U.S. Population Under Age 18 by State — Vintage 2025 Estimates (July 1, 2025)</t>
  </si>
  <si>
    <t>Sum of BURN_PEDS</t>
  </si>
  <si>
    <t>Sum of BURN_ADULT</t>
  </si>
  <si>
    <t>Sum of TOTAL_BEDS(Total staffed hospital beds)</t>
  </si>
  <si>
    <t>Values</t>
  </si>
  <si>
    <t xml:space="preserve">  Burn Beds Adult</t>
  </si>
  <si>
    <t>Burn Beds Peds</t>
  </si>
  <si>
    <t>Dedicated Burn Beds</t>
  </si>
  <si>
    <t>Evaluating Burn Trauma cases in the US</t>
  </si>
  <si>
    <t>NIRD Burn Dashboard</t>
  </si>
  <si>
    <t>BURN_BEDS(beds dedicated to burn care)</t>
  </si>
  <si>
    <t>Total staffed hospital beds</t>
  </si>
  <si>
    <t>Sum of BURN_BEDS(beds dedicated to burn care)</t>
  </si>
  <si>
    <t>Normalization</t>
  </si>
  <si>
    <t>Total population</t>
  </si>
  <si>
    <t>Beds dedicated to burn care</t>
  </si>
  <si>
    <t>(All)</t>
  </si>
  <si>
    <t>No data</t>
  </si>
  <si>
    <t>Montana Sum of BURN_BEDS(beds dedicated to burn care)</t>
  </si>
  <si>
    <t>Montana Sum of TOTAL_BEDS(Total staffed hospital beds)</t>
  </si>
  <si>
    <t>Total Sum of BURN_BEDS(beds dedicated to burn care)</t>
  </si>
  <si>
    <t>Total Sum of TOTAL_BEDS(Total staffed hospital beds)</t>
  </si>
  <si>
    <t>Region</t>
  </si>
  <si>
    <t>Midwest</t>
  </si>
  <si>
    <t>Northeast</t>
  </si>
  <si>
    <t>South</t>
  </si>
  <si>
    <t>West</t>
  </si>
  <si>
    <t>Distribution of burn centres and by census region and state population</t>
  </si>
  <si>
    <t>region</t>
  </si>
  <si>
    <t>Helper</t>
  </si>
  <si>
    <t>Dedicated beds</t>
  </si>
  <si>
    <t>Data Column</t>
  </si>
  <si>
    <t>Column Labels</t>
  </si>
  <si>
    <t>Trauma report 2022: Summary of 2021 Data</t>
  </si>
  <si>
    <t>Percentage of Verified beds ABA</t>
  </si>
  <si>
    <t>Source: Montana Trauma Registry Annual Report 2022</t>
  </si>
  <si>
    <t>Quantity</t>
  </si>
  <si>
    <t>Create a help column using lamda of 1.3</t>
  </si>
  <si>
    <t>Once the doughnut chart is created, it can be pasted on the dashshboard</t>
  </si>
  <si>
    <t>Sum of Dedicated Burn Beds</t>
  </si>
  <si>
    <t>Sum of Total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</si>
</sst>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Calibri"/>
      <family val="2"/>
    </font>
    <font>
      <b/>
      <sz val="11"/>
      <color rgb="FFFFFF00"/>
      <name val="Calibri"/>
      <family val="2"/>
    </font>
    <font>
      <b/>
      <sz val="18"/>
      <color theme="1"/>
      <name val="Aptos Narrow"/>
      <family val="2"/>
      <scheme val="minor"/>
    </font>
    <font>
      <b/>
      <sz val="9"/>
      <color theme="1"/>
      <name val="Aptos Narrow"/>
      <family val="2"/>
      <scheme val="minor"/>
    </font>
    <font>
      <sz val="9"/>
      <color theme="1"/>
      <name val="Aptos Narrow"/>
      <family val="2"/>
      <scheme val="minor"/>
    </font>
    <font>
      <b/>
      <sz val="14"/>
      <color rgb="FFFFFFFF"/>
      <name val="Arial"/>
      <family val="2"/>
    </font>
    <font>
      <i/>
      <sz val="9"/>
      <color rgb="FF666666"/>
      <name val="Arial"/>
      <family val="2"/>
    </font>
    <font>
      <b/>
      <sz val="11"/>
      <color rgb="FFFFFFFF"/>
      <name val="Arial"/>
      <family val="2"/>
    </font>
    <font>
      <sz val="10"/>
      <name val="Arial"/>
      <family val="2"/>
    </font>
    <font>
      <i/>
      <sz val="10"/>
      <color rgb="FF555555"/>
      <name val="Arial"/>
      <family val="2"/>
    </font>
    <font>
      <b/>
      <sz val="11"/>
      <color rgb="FF1F4E79"/>
      <name val="Arial"/>
      <family val="2"/>
    </font>
    <font>
      <i/>
      <sz val="8"/>
      <color rgb="FF777777"/>
      <name val="Arial"/>
      <family val="2"/>
    </font>
    <font>
      <sz val="11"/>
      <color rgb="FF7030A0"/>
      <name val="Aptos Narrow"/>
      <family val="2"/>
      <scheme val="minor"/>
    </font>
    <font>
      <sz val="36"/>
      <color theme="0"/>
      <name val="Aptos Narrow"/>
      <family val="2"/>
      <scheme val="minor"/>
    </font>
    <font>
      <sz val="18"/>
      <color rgb="FFFFFF00"/>
      <name val="Aptos Narrow"/>
      <family val="2"/>
      <scheme val="minor"/>
    </font>
    <font>
      <b/>
      <sz val="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rgb="FF000000"/>
      </patternFill>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E2EFDA"/>
      </patternFill>
    </fill>
    <fill>
      <patternFill patternType="solid">
        <fgColor rgb="FF7030A0"/>
        <bgColor indexed="64"/>
      </patternFill>
    </fill>
    <fill>
      <patternFill patternType="solid">
        <fgColor rgb="FFF2EFF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AAAAA"/>
      </left>
      <right style="thin">
        <color rgb="FFAAAAAA"/>
      </right>
      <top style="thin">
        <color rgb="FFAAAAAA"/>
      </top>
      <bottom style="thin">
        <color rgb="FFAAAAAA"/>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65">
    <xf numFmtId="0" fontId="0" fillId="0" borderId="0" xfId="0"/>
    <xf numFmtId="0" fontId="0" fillId="0" borderId="0" xfId="0" applyAlignment="1">
      <alignment horizontal="left"/>
    </xf>
    <xf numFmtId="0" fontId="0" fillId="0" borderId="0" xfId="0" quotePrefix="1" applyAlignment="1">
      <alignment horizontal="left"/>
    </xf>
    <xf numFmtId="0" fontId="19" fillId="0" borderId="0" xfId="0" applyFont="1"/>
    <xf numFmtId="0" fontId="19" fillId="0" borderId="0" xfId="0" applyFont="1" applyAlignment="1">
      <alignment horizontal="left" wrapText="1"/>
    </xf>
    <xf numFmtId="0" fontId="18" fillId="0" borderId="0" xfId="0" applyFont="1" applyAlignment="1">
      <alignment horizontal="left"/>
    </xf>
    <xf numFmtId="0" fontId="19" fillId="0" borderId="0" xfId="0" applyFont="1" applyAlignment="1">
      <alignment horizontal="left"/>
    </xf>
    <xf numFmtId="0" fontId="20" fillId="33" borderId="0" xfId="0" applyFont="1" applyFill="1" applyAlignment="1">
      <alignment horizontal="left"/>
    </xf>
    <xf numFmtId="0" fontId="20" fillId="33" borderId="0" xfId="0" applyFont="1" applyFill="1"/>
    <xf numFmtId="0" fontId="16" fillId="0" borderId="0" xfId="0" applyFont="1" applyAlignment="1">
      <alignment horizontal="left"/>
    </xf>
    <xf numFmtId="0" fontId="16" fillId="0" borderId="0" xfId="0" applyFont="1"/>
    <xf numFmtId="0" fontId="22" fillId="0" borderId="0" xfId="0" applyFont="1"/>
    <xf numFmtId="0" fontId="22" fillId="0" borderId="0" xfId="0" applyFont="1" applyAlignment="1">
      <alignment horizontal="left"/>
    </xf>
    <xf numFmtId="0" fontId="23" fillId="0" borderId="0" xfId="0" applyFont="1"/>
    <xf numFmtId="0" fontId="23" fillId="0" borderId="0" xfId="0" applyFont="1" applyAlignment="1">
      <alignment horizontal="left"/>
    </xf>
    <xf numFmtId="0" fontId="23" fillId="0" borderId="0" xfId="0" quotePrefix="1" applyFont="1" applyAlignment="1">
      <alignment horizontal="left"/>
    </xf>
    <xf numFmtId="0" fontId="0" fillId="0" borderId="0" xfId="0" pivotButton="1"/>
    <xf numFmtId="164" fontId="0" fillId="0" borderId="0" xfId="42" applyNumberFormat="1" applyFont="1"/>
    <xf numFmtId="164" fontId="0" fillId="0" borderId="0" xfId="0" applyNumberFormat="1"/>
    <xf numFmtId="0" fontId="26" fillId="35" borderId="10" xfId="0" applyFont="1" applyFill="1" applyBorder="1" applyAlignment="1">
      <alignment horizontal="center" wrapText="1"/>
    </xf>
    <xf numFmtId="0" fontId="27" fillId="36" borderId="10" xfId="0" applyFont="1" applyFill="1" applyBorder="1" applyAlignment="1">
      <alignment horizontal="center"/>
    </xf>
    <xf numFmtId="0" fontId="27" fillId="36" borderId="10" xfId="0" applyFont="1" applyFill="1" applyBorder="1" applyAlignment="1">
      <alignment horizontal="left"/>
    </xf>
    <xf numFmtId="3" fontId="27" fillId="36" borderId="10" xfId="0" applyNumberFormat="1" applyFont="1" applyFill="1" applyBorder="1" applyAlignment="1">
      <alignment horizontal="right"/>
    </xf>
    <xf numFmtId="165" fontId="27" fillId="36" borderId="10" xfId="0" applyNumberFormat="1" applyFont="1" applyFill="1" applyBorder="1" applyAlignment="1">
      <alignment horizontal="right"/>
    </xf>
    <xf numFmtId="10" fontId="27" fillId="36" borderId="10" xfId="0" applyNumberFormat="1" applyFont="1" applyFill="1" applyBorder="1" applyAlignment="1">
      <alignment horizontal="right"/>
    </xf>
    <xf numFmtId="0" fontId="27" fillId="37" borderId="10" xfId="0" applyFont="1" applyFill="1" applyBorder="1" applyAlignment="1">
      <alignment horizontal="center"/>
    </xf>
    <xf numFmtId="0" fontId="27" fillId="37" borderId="10" xfId="0" applyFont="1" applyFill="1" applyBorder="1" applyAlignment="1">
      <alignment horizontal="left"/>
    </xf>
    <xf numFmtId="3" fontId="27" fillId="37" borderId="10" xfId="0" applyNumberFormat="1" applyFont="1" applyFill="1" applyBorder="1" applyAlignment="1">
      <alignment horizontal="right"/>
    </xf>
    <xf numFmtId="165" fontId="27" fillId="37" borderId="10" xfId="0" applyNumberFormat="1" applyFont="1" applyFill="1" applyBorder="1" applyAlignment="1">
      <alignment horizontal="right"/>
    </xf>
    <xf numFmtId="10" fontId="27" fillId="37" borderId="10" xfId="0" applyNumberFormat="1" applyFont="1" applyFill="1" applyBorder="1" applyAlignment="1">
      <alignment horizontal="right"/>
    </xf>
    <xf numFmtId="0" fontId="28" fillId="36" borderId="10" xfId="0" applyFont="1" applyFill="1" applyBorder="1" applyAlignment="1">
      <alignment horizontal="center"/>
    </xf>
    <xf numFmtId="0" fontId="28" fillId="36" borderId="10" xfId="0" applyFont="1" applyFill="1" applyBorder="1" applyAlignment="1">
      <alignment horizontal="left"/>
    </xf>
    <xf numFmtId="3" fontId="28" fillId="36" borderId="10" xfId="0" applyNumberFormat="1" applyFont="1" applyFill="1" applyBorder="1" applyAlignment="1">
      <alignment horizontal="right"/>
    </xf>
    <xf numFmtId="165" fontId="28" fillId="36" borderId="10" xfId="0" applyNumberFormat="1" applyFont="1" applyFill="1" applyBorder="1" applyAlignment="1">
      <alignment horizontal="right"/>
    </xf>
    <xf numFmtId="10" fontId="28" fillId="36" borderId="10" xfId="0" applyNumberFormat="1" applyFont="1" applyFill="1" applyBorder="1" applyAlignment="1">
      <alignment horizontal="right"/>
    </xf>
    <xf numFmtId="0" fontId="0" fillId="38" borderId="10" xfId="0" applyFill="1" applyBorder="1"/>
    <xf numFmtId="0" fontId="29" fillId="38" borderId="10" xfId="0" applyFont="1" applyFill="1" applyBorder="1" applyAlignment="1">
      <alignment horizontal="left"/>
    </xf>
    <xf numFmtId="3" fontId="29" fillId="38" borderId="10" xfId="0" applyNumberFormat="1" applyFont="1" applyFill="1" applyBorder="1" applyAlignment="1">
      <alignment horizontal="right"/>
    </xf>
    <xf numFmtId="165" fontId="29" fillId="38" borderId="10" xfId="0" applyNumberFormat="1" applyFont="1" applyFill="1" applyBorder="1" applyAlignment="1">
      <alignment horizontal="right"/>
    </xf>
    <xf numFmtId="10" fontId="29" fillId="38" borderId="10" xfId="0" applyNumberFormat="1" applyFont="1" applyFill="1" applyBorder="1" applyAlignment="1">
      <alignment horizontal="right"/>
    </xf>
    <xf numFmtId="0" fontId="31" fillId="39" borderId="0" xfId="0" applyFont="1" applyFill="1"/>
    <xf numFmtId="0" fontId="0" fillId="40" borderId="0" xfId="0" applyFill="1"/>
    <xf numFmtId="0" fontId="32" fillId="39" borderId="0" xfId="0" applyFont="1" applyFill="1"/>
    <xf numFmtId="0" fontId="0" fillId="40" borderId="0" xfId="0" applyFill="1" applyAlignment="1">
      <alignment horizontal="left"/>
    </xf>
    <xf numFmtId="164" fontId="0" fillId="40" borderId="0" xfId="0" applyNumberFormat="1" applyFill="1"/>
    <xf numFmtId="0" fontId="33" fillId="39" borderId="0" xfId="0" applyFont="1" applyFill="1"/>
    <xf numFmtId="0" fontId="34" fillId="37" borderId="10" xfId="0" applyFont="1" applyFill="1" applyBorder="1" applyAlignment="1">
      <alignment horizontal="center"/>
    </xf>
    <xf numFmtId="0" fontId="34" fillId="37" borderId="10" xfId="0" applyFont="1" applyFill="1" applyBorder="1" applyAlignment="1">
      <alignment horizontal="left"/>
    </xf>
    <xf numFmtId="3" fontId="34" fillId="37" borderId="10" xfId="0" applyNumberFormat="1" applyFont="1" applyFill="1" applyBorder="1" applyAlignment="1">
      <alignment horizontal="right"/>
    </xf>
    <xf numFmtId="0" fontId="34" fillId="36" borderId="10" xfId="0" applyFont="1" applyFill="1" applyBorder="1" applyAlignment="1">
      <alignment horizontal="center"/>
    </xf>
    <xf numFmtId="0" fontId="34" fillId="36" borderId="10" xfId="0" applyFont="1" applyFill="1" applyBorder="1" applyAlignment="1">
      <alignment horizontal="left"/>
    </xf>
    <xf numFmtId="3" fontId="34" fillId="36" borderId="10" xfId="0" applyNumberFormat="1" applyFont="1" applyFill="1" applyBorder="1" applyAlignment="1">
      <alignment horizontal="right"/>
    </xf>
    <xf numFmtId="3" fontId="0" fillId="0" borderId="0" xfId="42" applyNumberFormat="1" applyFont="1"/>
    <xf numFmtId="3" fontId="0" fillId="0" borderId="0" xfId="0" applyNumberFormat="1"/>
    <xf numFmtId="0" fontId="0" fillId="0" borderId="0" xfId="0" applyAlignment="1">
      <alignment horizontal="left" indent="1"/>
    </xf>
    <xf numFmtId="0" fontId="0" fillId="0" borderId="0" xfId="0" applyAlignment="1">
      <alignment horizontal="left" indent="2"/>
    </xf>
    <xf numFmtId="4" fontId="0" fillId="0" borderId="0" xfId="0" applyNumberFormat="1"/>
    <xf numFmtId="166" fontId="0" fillId="0" borderId="0" xfId="43" applyNumberFormat="1" applyFont="1"/>
    <xf numFmtId="0" fontId="19" fillId="0" borderId="0" xfId="0" applyFont="1" applyAlignment="1">
      <alignment horizontal="left" wrapText="1"/>
    </xf>
    <xf numFmtId="0" fontId="21" fillId="0" borderId="0" xfId="0" applyFont="1" applyAlignment="1">
      <alignment horizontal="left"/>
    </xf>
    <xf numFmtId="0" fontId="24" fillId="34" borderId="0" xfId="0" applyFont="1" applyFill="1" applyAlignment="1">
      <alignment horizontal="center" vertical="center"/>
    </xf>
    <xf numFmtId="0" fontId="0" fillId="0" borderId="0" xfId="0"/>
    <xf numFmtId="0" fontId="25" fillId="0" borderId="0" xfId="0" applyFont="1" applyAlignment="1">
      <alignment horizontal="center"/>
    </xf>
    <xf numFmtId="0" fontId="26" fillId="35" borderId="0" xfId="0" applyFont="1" applyFill="1" applyAlignment="1">
      <alignment horizontal="center"/>
    </xf>
    <xf numFmtId="0" fontId="30" fillId="0" borderId="0" xfId="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8">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numFmt numFmtId="0" formatCode="General"/>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alignment horizontal="left" vertical="bottom" textRotation="0" wrapText="0" indent="0" justifyLastLine="0" shrinkToFit="0" readingOrder="0"/>
    </dxf>
    <dxf>
      <font>
        <strike val="0"/>
        <outline val="0"/>
        <shadow val="0"/>
        <u val="none"/>
        <vertAlign val="baseline"/>
        <sz val="9"/>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9"/>
        <color theme="1"/>
        <name val="Aptos Narrow"/>
        <family val="2"/>
        <scheme val="minor"/>
      </font>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numFmt numFmtId="164" formatCode="_(* #,##0_);_(* \(#,##0\);_(* &quot;-&quot;??_);_(@_)"/>
    </dxf>
    <dxf>
      <fill>
        <patternFill>
          <bgColor rgb="FFF2EFF5"/>
        </patternFill>
      </fill>
    </dxf>
    <dxf>
      <fill>
        <patternFill>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border>
        <top style="thin">
          <color rgb="FF7030A0"/>
        </top>
        <bottom style="thin">
          <color rgb="FF7030A0"/>
        </bottom>
        <vertical/>
        <horizontal/>
      </border>
    </dxf>
    <dxf>
      <numFmt numFmtId="0" formatCode="General"/>
    </dxf>
    <dxf>
      <numFmt numFmtId="4" formatCode="#,##0.00"/>
    </dxf>
    <dxf>
      <font>
        <b val="0"/>
        <i val="0"/>
        <strike val="0"/>
        <condense val="0"/>
        <extend val="0"/>
        <outline val="0"/>
        <shadow val="0"/>
        <u val="none"/>
        <vertAlign val="baseline"/>
        <sz val="11"/>
        <color theme="1"/>
        <name val="Aptos Narrow"/>
        <family val="2"/>
        <scheme val="minor"/>
      </font>
      <numFmt numFmtId="164" formatCode="_(* #,##0_);_(* \(#,##0\);_(* &quot;-&quot;??_);_(@_)"/>
    </dxf>
    <dxf>
      <numFmt numFmtId="0" formatCode="General"/>
    </dxf>
    <dxf>
      <numFmt numFmtId="4" formatCode="#,##0.00"/>
    </dxf>
    <dxf>
      <font>
        <b val="0"/>
        <i val="0"/>
        <strike val="0"/>
        <condense val="0"/>
        <extend val="0"/>
        <outline val="0"/>
        <shadow val="0"/>
        <u val="none"/>
        <vertAlign val="baseline"/>
        <sz val="11"/>
        <color theme="1"/>
        <name val="Aptos Narrow"/>
        <family val="2"/>
        <scheme val="minor"/>
      </font>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colors>
    <mruColors>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Beds</a:t>
            </a:r>
            <a:r>
              <a:rPr lang="en-US" baseline="0"/>
              <a:t> Per Region</a:t>
            </a:r>
            <a:endParaRPr lang="en-US"/>
          </a:p>
        </c:rich>
      </c:tx>
      <c:layout>
        <c:manualLayout>
          <c:xMode val="edge"/>
          <c:yMode val="edge"/>
          <c:x val="4.5717220130092433E-2"/>
          <c:y val="4.385966426981084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Analysis!$AD$5</c:f>
              <c:strCache>
                <c:ptCount val="1"/>
                <c:pt idx="0">
                  <c:v>South</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01-735D-43C6-B07F-5EA525C0F1B9}"/>
              </c:ext>
            </c:extLst>
          </c:dPt>
          <c:dPt>
            <c:idx val="1"/>
            <c:bubble3D val="0"/>
            <c:spPr>
              <a:solidFill>
                <a:srgbClr val="00B050"/>
              </a:solidFill>
              <a:ln w="19050">
                <a:solidFill>
                  <a:srgbClr val="F2EFF5"/>
                </a:solidFill>
              </a:ln>
              <a:effectLst/>
            </c:spPr>
            <c:extLst>
              <c:ext xmlns:c16="http://schemas.microsoft.com/office/drawing/2014/chart" uri="{C3380CC4-5D6E-409C-BE32-E72D297353CC}">
                <c16:uniqueId val="{00000003-735D-43C6-B07F-5EA525C0F1B9}"/>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4-735D-43C6-B07F-5EA525C0F1B9}"/>
            </c:ext>
          </c:extLst>
        </c:ser>
        <c:ser>
          <c:idx val="1"/>
          <c:order val="1"/>
          <c:tx>
            <c:strRef>
              <c:f>Analysis!$AD$6</c:f>
              <c:strCache>
                <c:ptCount val="1"/>
                <c:pt idx="0">
                  <c:v>Midwest</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06-735D-43C6-B07F-5EA525C0F1B9}"/>
              </c:ext>
            </c:extLst>
          </c:dPt>
          <c:dPt>
            <c:idx val="1"/>
            <c:bubble3D val="0"/>
            <c:spPr>
              <a:solidFill>
                <a:schemeClr val="tx1"/>
              </a:solidFill>
              <a:ln w="19050">
                <a:solidFill>
                  <a:srgbClr val="F2EFF5"/>
                </a:solidFill>
              </a:ln>
              <a:effectLst/>
            </c:spPr>
            <c:extLst>
              <c:ext xmlns:c16="http://schemas.microsoft.com/office/drawing/2014/chart" uri="{C3380CC4-5D6E-409C-BE32-E72D297353CC}">
                <c16:uniqueId val="{00000008-735D-43C6-B07F-5EA525C0F1B9}"/>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9-735D-43C6-B07F-5EA525C0F1B9}"/>
            </c:ext>
          </c:extLst>
        </c:ser>
        <c:ser>
          <c:idx val="2"/>
          <c:order val="2"/>
          <c:tx>
            <c:strRef>
              <c:f>Analysis!$AD$7</c:f>
              <c:strCache>
                <c:ptCount val="1"/>
                <c:pt idx="0">
                  <c:v>West</c:v>
                </c:pt>
              </c:strCache>
            </c:strRef>
          </c:tx>
          <c:dPt>
            <c:idx val="0"/>
            <c:bubble3D val="0"/>
            <c:spPr>
              <a:noFill/>
              <a:ln w="19050">
                <a:solidFill>
                  <a:srgbClr val="F2EFF5"/>
                </a:solidFill>
              </a:ln>
              <a:effectLst/>
            </c:spPr>
            <c:extLst>
              <c:ext xmlns:c16="http://schemas.microsoft.com/office/drawing/2014/chart" uri="{C3380CC4-5D6E-409C-BE32-E72D297353CC}">
                <c16:uniqueId val="{0000000B-735D-43C6-B07F-5EA525C0F1B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D-735D-43C6-B07F-5EA525C0F1B9}"/>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E-735D-43C6-B07F-5EA525C0F1B9}"/>
            </c:ext>
          </c:extLst>
        </c:ser>
        <c:ser>
          <c:idx val="3"/>
          <c:order val="3"/>
          <c:tx>
            <c:strRef>
              <c:f>Analysis!$AD$8</c:f>
              <c:strCache>
                <c:ptCount val="1"/>
                <c:pt idx="0">
                  <c:v>Northeast</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10-735D-43C6-B07F-5EA525C0F1B9}"/>
              </c:ext>
            </c:extLst>
          </c:dPt>
          <c:dPt>
            <c:idx val="1"/>
            <c:bubble3D val="0"/>
            <c:spPr>
              <a:solidFill>
                <a:srgbClr val="7030A0"/>
              </a:solidFill>
              <a:ln w="19050">
                <a:solidFill>
                  <a:srgbClr val="F2EFF5"/>
                </a:solidFill>
              </a:ln>
              <a:effectLst/>
            </c:spPr>
            <c:extLst>
              <c:ext xmlns:c16="http://schemas.microsoft.com/office/drawing/2014/chart" uri="{C3380CC4-5D6E-409C-BE32-E72D297353CC}">
                <c16:uniqueId val="{00000012-735D-43C6-B07F-5EA525C0F1B9}"/>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13-735D-43C6-B07F-5EA525C0F1B9}"/>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Sheet1!$A$4</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1-D97E-4BC7-8E65-5BCFB4D4B8ED}"/>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D97E-4BC7-8E65-5BCFB4D4B8ED}"/>
              </c:ext>
            </c:extLst>
          </c:dPt>
          <c:val>
            <c:numRef>
              <c:f>Sheet1!$B$4:$B$4</c:f>
              <c:numCache>
                <c:formatCode>General</c:formatCode>
                <c:ptCount val="1"/>
                <c:pt idx="0">
                  <c:v>847</c:v>
                </c:pt>
              </c:numCache>
            </c:numRef>
          </c:val>
          <c:extLst>
            <c:ext xmlns:c16="http://schemas.microsoft.com/office/drawing/2014/chart" uri="{C3380CC4-5D6E-409C-BE32-E72D297353CC}">
              <c16:uniqueId val="{00000004-D97E-4BC7-8E65-5BCFB4D4B8ED}"/>
            </c:ext>
          </c:extLst>
        </c:ser>
        <c:ser>
          <c:idx val="1"/>
          <c:order val="1"/>
          <c:tx>
            <c:strRef>
              <c:f>Sheet1!$A$5</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6-D97E-4BC7-8E65-5BCFB4D4B8E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8-D97E-4BC7-8E65-5BCFB4D4B8ED}"/>
              </c:ext>
            </c:extLst>
          </c:dPt>
          <c:val>
            <c:numRef>
              <c:f>Sheet1!$B$5:$B$5</c:f>
              <c:numCache>
                <c:formatCode>General</c:formatCode>
                <c:ptCount val="1"/>
                <c:pt idx="0">
                  <c:v>513</c:v>
                </c:pt>
              </c:numCache>
            </c:numRef>
          </c:val>
          <c:extLst>
            <c:ext xmlns:c16="http://schemas.microsoft.com/office/drawing/2014/chart" uri="{C3380CC4-5D6E-409C-BE32-E72D297353CC}">
              <c16:uniqueId val="{00000009-D97E-4BC7-8E65-5BCFB4D4B8ED}"/>
            </c:ext>
          </c:extLst>
        </c:ser>
        <c:ser>
          <c:idx val="2"/>
          <c:order val="2"/>
          <c:tx>
            <c:strRef>
              <c:f>Sheet1!$A$6</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B-D97E-4BC7-8E65-5BCFB4D4B8E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D-D97E-4BC7-8E65-5BCFB4D4B8ED}"/>
              </c:ext>
            </c:extLst>
          </c:dPt>
          <c:val>
            <c:numRef>
              <c:f>Sheet1!$B$6:$B$6</c:f>
              <c:numCache>
                <c:formatCode>General</c:formatCode>
                <c:ptCount val="1"/>
                <c:pt idx="0">
                  <c:v>406</c:v>
                </c:pt>
              </c:numCache>
            </c:numRef>
          </c:val>
          <c:extLst>
            <c:ext xmlns:c16="http://schemas.microsoft.com/office/drawing/2014/chart" uri="{C3380CC4-5D6E-409C-BE32-E72D297353CC}">
              <c16:uniqueId val="{0000000E-D97E-4BC7-8E65-5BCFB4D4B8ED}"/>
            </c:ext>
          </c:extLst>
        </c:ser>
        <c:ser>
          <c:idx val="3"/>
          <c:order val="3"/>
          <c:tx>
            <c:strRef>
              <c:f>Sheet1!$A$7</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10-D97E-4BC7-8E65-5BCFB4D4B8E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12-D97E-4BC7-8E65-5BCFB4D4B8ED}"/>
              </c:ext>
            </c:extLst>
          </c:dPt>
          <c:val>
            <c:numRef>
              <c:f>Sheet1!$B$7:$B$7</c:f>
              <c:numCache>
                <c:formatCode>General</c:formatCode>
                <c:ptCount val="1"/>
                <c:pt idx="0">
                  <c:v>314</c:v>
                </c:pt>
              </c:numCache>
            </c:numRef>
          </c:val>
          <c:extLst>
            <c:ext xmlns:c16="http://schemas.microsoft.com/office/drawing/2014/chart" uri="{C3380CC4-5D6E-409C-BE32-E72D297353CC}">
              <c16:uniqueId val="{00000013-D97E-4BC7-8E65-5BCFB4D4B8ED}"/>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Analysis.xlsx]Sheet2!PivotTable17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C14B-41AF-A956-FC01FF5FABF0}"/>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Staffed Beds in 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7030A0"/>
          </a:solidFill>
          <a:ln>
            <a:noFill/>
          </a:ln>
          <a:effectLst/>
        </c:spPr>
      </c:pivotFmt>
      <c:pivotFmt>
        <c:idx val="11"/>
        <c:spPr>
          <a:solidFill>
            <a:srgbClr val="7030A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rgbClr val="7030A0"/>
          </a:solidFill>
          <a:ln>
            <a:noFill/>
          </a:ln>
          <a:effectLst/>
        </c:spPr>
      </c:pivotFmt>
      <c:pivotFmt>
        <c:idx val="17"/>
        <c:spPr>
          <a:solidFill>
            <a:srgbClr val="7030A0"/>
          </a:solidFill>
          <a:ln>
            <a:noFill/>
          </a:ln>
          <a:effectLst/>
        </c:spPr>
      </c:pivotFmt>
      <c:pivotFmt>
        <c:idx val="18"/>
        <c:spPr>
          <a:solidFill>
            <a:srgbClr val="7030A0"/>
          </a:solidFill>
          <a:ln>
            <a:noFill/>
          </a:ln>
          <a:effectLst/>
        </c:spPr>
      </c:pivotFmt>
      <c:pivotFmt>
        <c:idx val="19"/>
        <c:spPr>
          <a:solidFill>
            <a:srgbClr val="7030A0"/>
          </a:solidFill>
          <a:ln>
            <a:noFill/>
          </a:ln>
          <a:effectLst/>
        </c:spPr>
      </c:pivotFmt>
      <c:pivotFmt>
        <c:idx val="20"/>
        <c:spPr>
          <a:solidFill>
            <a:srgbClr val="7030A0"/>
          </a:solidFill>
          <a:ln>
            <a:noFill/>
          </a:ln>
          <a:effectLst/>
        </c:spPr>
      </c:pivotFmt>
      <c:pivotFmt>
        <c:idx val="21"/>
        <c:spPr>
          <a:solidFill>
            <a:srgbClr val="7030A0"/>
          </a:solidFill>
          <a:ln>
            <a:noFill/>
          </a:ln>
          <a:effectLst/>
        </c:spPr>
      </c:pivotFmt>
      <c:pivotFmt>
        <c:idx val="22"/>
        <c:spPr>
          <a:solidFill>
            <a:srgbClr val="7030A0"/>
          </a:solidFill>
          <a:ln>
            <a:noFill/>
          </a:ln>
          <a:effectLst/>
        </c:spPr>
      </c:pivotFmt>
      <c:pivotFmt>
        <c:idx val="23"/>
        <c:spPr>
          <a:solidFill>
            <a:srgbClr val="7030A0"/>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pivotFmt>
      <c:pivotFmt>
        <c:idx val="26"/>
        <c:spPr>
          <a:solidFill>
            <a:srgbClr val="7030A0"/>
          </a:solidFill>
          <a:ln>
            <a:noFill/>
          </a:ln>
          <a:effectLst/>
        </c:spPr>
      </c:pivotFmt>
      <c:pivotFmt>
        <c:idx val="27"/>
        <c:spPr>
          <a:solidFill>
            <a:srgbClr val="7030A0"/>
          </a:solidFill>
          <a:ln>
            <a:noFill/>
          </a:ln>
          <a:effectLst/>
        </c:spPr>
      </c:pivotFmt>
      <c:pivotFmt>
        <c:idx val="28"/>
        <c:spPr>
          <a:solidFill>
            <a:srgbClr val="7030A0"/>
          </a:solidFill>
          <a:ln>
            <a:noFill/>
          </a:ln>
          <a:effectLst/>
        </c:spPr>
      </c:pivotFmt>
      <c:pivotFmt>
        <c:idx val="29"/>
        <c:spPr>
          <a:solidFill>
            <a:srgbClr val="7030A0"/>
          </a:solidFill>
          <a:ln>
            <a:noFill/>
          </a:ln>
          <a:effectLst/>
        </c:spPr>
      </c:pivotFmt>
      <c:pivotFmt>
        <c:idx val="30"/>
        <c:spPr>
          <a:solidFill>
            <a:srgbClr val="7030A0"/>
          </a:solidFill>
          <a:ln>
            <a:noFill/>
          </a:ln>
          <a:effectLst/>
        </c:spPr>
      </c:pivotFmt>
      <c:pivotFmt>
        <c:idx val="31"/>
        <c:spPr>
          <a:solidFill>
            <a:srgbClr val="7030A0"/>
          </a:solidFill>
          <a:ln>
            <a:noFill/>
          </a:ln>
          <a:effectLst/>
        </c:spPr>
      </c:pivotFmt>
      <c:pivotFmt>
        <c:idx val="32"/>
        <c:spPr>
          <a:solidFill>
            <a:srgbClr val="7030A0"/>
          </a:solidFill>
          <a:ln>
            <a:noFill/>
          </a:ln>
          <a:effectLst/>
        </c:spPr>
      </c:pivotFmt>
      <c:pivotFmt>
        <c:idx val="33"/>
        <c:spPr>
          <a:solidFill>
            <a:srgbClr val="7030A0"/>
          </a:solidFill>
          <a:ln>
            <a:noFill/>
          </a:ln>
          <a:effectLst/>
        </c:spPr>
      </c:pivotFmt>
      <c:pivotFmt>
        <c:idx val="34"/>
        <c:spPr>
          <a:solidFill>
            <a:srgbClr val="7030A0"/>
          </a:solidFill>
          <a:ln>
            <a:noFill/>
          </a:ln>
          <a:effectLst/>
        </c:spPr>
      </c:pivotFmt>
      <c:pivotFmt>
        <c:idx val="35"/>
        <c:spPr>
          <a:solidFill>
            <a:srgbClr val="7030A0"/>
          </a:solidFill>
          <a:ln>
            <a:noFill/>
          </a:ln>
          <a:effectLst/>
        </c:spPr>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30A5-4BED-8AE7-7D1AFC7E165B}"/>
              </c:ext>
            </c:extLst>
          </c:dPt>
          <c:dPt>
            <c:idx val="1"/>
            <c:invertIfNegative val="0"/>
            <c:bubble3D val="0"/>
            <c:spPr>
              <a:solidFill>
                <a:srgbClr val="7030A0"/>
              </a:solidFill>
              <a:ln>
                <a:noFill/>
              </a:ln>
              <a:effectLst/>
            </c:spPr>
            <c:extLst>
              <c:ext xmlns:c16="http://schemas.microsoft.com/office/drawing/2014/chart" uri="{C3380CC4-5D6E-409C-BE32-E72D297353CC}">
                <c16:uniqueId val="{00000003-30A5-4BED-8AE7-7D1AFC7E165B}"/>
              </c:ext>
            </c:extLst>
          </c:dPt>
          <c:dPt>
            <c:idx val="2"/>
            <c:invertIfNegative val="0"/>
            <c:bubble3D val="0"/>
            <c:spPr>
              <a:solidFill>
                <a:srgbClr val="7030A0"/>
              </a:solidFill>
              <a:ln>
                <a:noFill/>
              </a:ln>
              <a:effectLst/>
            </c:spPr>
            <c:extLst>
              <c:ext xmlns:c16="http://schemas.microsoft.com/office/drawing/2014/chart" uri="{C3380CC4-5D6E-409C-BE32-E72D297353CC}">
                <c16:uniqueId val="{00000005-30A5-4BED-8AE7-7D1AFC7E165B}"/>
              </c:ext>
            </c:extLst>
          </c:dPt>
          <c:dPt>
            <c:idx val="3"/>
            <c:invertIfNegative val="0"/>
            <c:bubble3D val="0"/>
            <c:spPr>
              <a:solidFill>
                <a:srgbClr val="7030A0"/>
              </a:solidFill>
              <a:ln>
                <a:noFill/>
              </a:ln>
              <a:effectLst/>
            </c:spPr>
            <c:extLst>
              <c:ext xmlns:c16="http://schemas.microsoft.com/office/drawing/2014/chart" uri="{C3380CC4-5D6E-409C-BE32-E72D297353CC}">
                <c16:uniqueId val="{00000007-30A5-4BED-8AE7-7D1AFC7E165B}"/>
              </c:ext>
            </c:extLst>
          </c:dPt>
          <c:dPt>
            <c:idx val="4"/>
            <c:invertIfNegative val="0"/>
            <c:bubble3D val="0"/>
            <c:spPr>
              <a:solidFill>
                <a:srgbClr val="7030A0"/>
              </a:solidFill>
              <a:ln>
                <a:noFill/>
              </a:ln>
              <a:effectLst/>
            </c:spPr>
            <c:extLst>
              <c:ext xmlns:c16="http://schemas.microsoft.com/office/drawing/2014/chart" uri="{C3380CC4-5D6E-409C-BE32-E72D297353CC}">
                <c16:uniqueId val="{00000009-30A5-4BED-8AE7-7D1AFC7E165B}"/>
              </c:ext>
            </c:extLst>
          </c:dPt>
          <c:dPt>
            <c:idx val="5"/>
            <c:invertIfNegative val="0"/>
            <c:bubble3D val="0"/>
            <c:spPr>
              <a:solidFill>
                <a:srgbClr val="7030A0"/>
              </a:solidFill>
              <a:ln>
                <a:noFill/>
              </a:ln>
              <a:effectLst/>
            </c:spPr>
            <c:extLst>
              <c:ext xmlns:c16="http://schemas.microsoft.com/office/drawing/2014/chart" uri="{C3380CC4-5D6E-409C-BE32-E72D297353CC}">
                <c16:uniqueId val="{0000000B-30A5-4BED-8AE7-7D1AFC7E165B}"/>
              </c:ext>
            </c:extLst>
          </c:dPt>
          <c:dPt>
            <c:idx val="6"/>
            <c:invertIfNegative val="0"/>
            <c:bubble3D val="0"/>
            <c:spPr>
              <a:solidFill>
                <a:srgbClr val="7030A0"/>
              </a:solidFill>
              <a:ln>
                <a:noFill/>
              </a:ln>
              <a:effectLst/>
            </c:spPr>
            <c:extLst>
              <c:ext xmlns:c16="http://schemas.microsoft.com/office/drawing/2014/chart" uri="{C3380CC4-5D6E-409C-BE32-E72D297353CC}">
                <c16:uniqueId val="{0000000D-30A5-4BED-8AE7-7D1AFC7E165B}"/>
              </c:ext>
            </c:extLst>
          </c:dPt>
          <c:dPt>
            <c:idx val="7"/>
            <c:invertIfNegative val="0"/>
            <c:bubble3D val="0"/>
            <c:spPr>
              <a:solidFill>
                <a:srgbClr val="7030A0"/>
              </a:solidFill>
              <a:ln>
                <a:noFill/>
              </a:ln>
              <a:effectLst/>
            </c:spPr>
            <c:extLst>
              <c:ext xmlns:c16="http://schemas.microsoft.com/office/drawing/2014/chart" uri="{C3380CC4-5D6E-409C-BE32-E72D297353CC}">
                <c16:uniqueId val="{0000000F-30A5-4BED-8AE7-7D1AFC7E165B}"/>
              </c:ext>
            </c:extLst>
          </c:dPt>
          <c:dPt>
            <c:idx val="9"/>
            <c:invertIfNegative val="0"/>
            <c:bubble3D val="0"/>
            <c:spPr>
              <a:solidFill>
                <a:srgbClr val="7030A0"/>
              </a:solidFill>
              <a:ln>
                <a:noFill/>
              </a:ln>
              <a:effectLst/>
            </c:spPr>
            <c:extLst>
              <c:ext xmlns:c16="http://schemas.microsoft.com/office/drawing/2014/chart" uri="{C3380CC4-5D6E-409C-BE32-E72D297353CC}">
                <c16:uniqueId val="{00000011-30A5-4BED-8AE7-7D1AFC7E165B}"/>
              </c:ext>
            </c:extLst>
          </c:dPt>
          <c:dPt>
            <c:idx val="10"/>
            <c:invertIfNegative val="0"/>
            <c:bubble3D val="0"/>
            <c:spPr>
              <a:solidFill>
                <a:srgbClr val="7030A0"/>
              </a:solidFill>
              <a:ln>
                <a:noFill/>
              </a:ln>
              <a:effectLst/>
            </c:spPr>
            <c:extLst>
              <c:ext xmlns:c16="http://schemas.microsoft.com/office/drawing/2014/chart" uri="{C3380CC4-5D6E-409C-BE32-E72D297353CC}">
                <c16:uniqueId val="{00000013-30A5-4BED-8AE7-7D1AFC7E165B}"/>
              </c:ext>
            </c:extLst>
          </c:dPt>
          <c:dPt>
            <c:idx val="11"/>
            <c:invertIfNegative val="0"/>
            <c:bubble3D val="0"/>
            <c:spPr>
              <a:solidFill>
                <a:srgbClr val="7030A0"/>
              </a:solidFill>
              <a:ln>
                <a:noFill/>
              </a:ln>
              <a:effectLst/>
            </c:spPr>
            <c:extLst>
              <c:ext xmlns:c16="http://schemas.microsoft.com/office/drawing/2014/chart" uri="{C3380CC4-5D6E-409C-BE32-E72D297353CC}">
                <c16:uniqueId val="{00000015-30A5-4BED-8AE7-7D1AFC7E1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Analysis!$AV$4:$AV$17</c:f>
              <c:multiLvlStrCache>
                <c:ptCount val="12"/>
                <c:lvl>
                  <c:pt idx="0">
                    <c:v>California</c:v>
                  </c:pt>
                  <c:pt idx="1">
                    <c:v>Colorado</c:v>
                  </c:pt>
                  <c:pt idx="2">
                    <c:v>Arizona</c:v>
                  </c:pt>
                  <c:pt idx="3">
                    <c:v>Washington</c:v>
                  </c:pt>
                  <c:pt idx="4">
                    <c:v>Utah</c:v>
                  </c:pt>
                  <c:pt idx="5">
                    <c:v>Oregon</c:v>
                  </c:pt>
                  <c:pt idx="6">
                    <c:v>Nevada</c:v>
                  </c:pt>
                  <c:pt idx="7">
                    <c:v>Idaho</c:v>
                  </c:pt>
                  <c:pt idx="8">
                    <c:v>Montana</c:v>
                  </c:pt>
                  <c:pt idx="9">
                    <c:v>Hawaii</c:v>
                  </c:pt>
                  <c:pt idx="10">
                    <c:v>Alaska</c:v>
                  </c:pt>
                  <c:pt idx="11">
                    <c:v>New Mexico</c:v>
                  </c:pt>
                </c:lvl>
                <c:lvl>
                  <c:pt idx="0">
                    <c:v>West</c:v>
                  </c:pt>
                </c:lvl>
              </c:multiLvlStrCache>
            </c:multiLvlStrRef>
          </c:cat>
          <c:val>
            <c:numRef>
              <c:f>Analysis!$AW$4:$AW$17</c:f>
              <c:numCache>
                <c:formatCode>_(* #,##0_);_(* \(#,##0\);_(* "-"??_);_(@_)</c:formatCode>
                <c:ptCount val="12"/>
                <c:pt idx="0">
                  <c:v>22552</c:v>
                </c:pt>
                <c:pt idx="1">
                  <c:v>6332</c:v>
                </c:pt>
                <c:pt idx="2">
                  <c:v>6110</c:v>
                </c:pt>
                <c:pt idx="3">
                  <c:v>2978</c:v>
                </c:pt>
                <c:pt idx="4">
                  <c:v>2869</c:v>
                </c:pt>
                <c:pt idx="5">
                  <c:v>2768</c:v>
                </c:pt>
                <c:pt idx="6">
                  <c:v>2073</c:v>
                </c:pt>
                <c:pt idx="7">
                  <c:v>1471</c:v>
                </c:pt>
                <c:pt idx="8">
                  <c:v>1357</c:v>
                </c:pt>
                <c:pt idx="9">
                  <c:v>1246</c:v>
                </c:pt>
                <c:pt idx="10">
                  <c:v>574</c:v>
                </c:pt>
                <c:pt idx="11">
                  <c:v>556</c:v>
                </c:pt>
              </c:numCache>
            </c:numRef>
          </c:val>
          <c:extLst>
            <c:ext xmlns:c16="http://schemas.microsoft.com/office/drawing/2014/chart" uri="{C3380CC4-5D6E-409C-BE32-E72D297353CC}">
              <c16:uniqueId val="{00000016-30A5-4BED-8AE7-7D1AFC7E165B}"/>
            </c:ext>
          </c:extLst>
        </c:ser>
        <c:dLbls>
          <c:dLblPos val="outEnd"/>
          <c:showLegendKey val="0"/>
          <c:showVal val="1"/>
          <c:showCatName val="0"/>
          <c:showSerName val="0"/>
          <c:showPercent val="0"/>
          <c:showBubbleSize val="0"/>
        </c:dLbls>
        <c:gapWidth val="36"/>
        <c:overlap val="42"/>
        <c:axId val="1185814288"/>
        <c:axId val="1185813808"/>
      </c:barChart>
      <c:catAx>
        <c:axId val="1185814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3808"/>
        <c:crosses val="autoZero"/>
        <c:auto val="1"/>
        <c:lblAlgn val="ctr"/>
        <c:lblOffset val="100"/>
        <c:noMultiLvlLbl val="0"/>
      </c:catAx>
      <c:valAx>
        <c:axId val="1185813808"/>
        <c:scaling>
          <c:orientation val="minMax"/>
        </c:scaling>
        <c:delete val="0"/>
        <c:axPos val="t"/>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Sheet1!$A$4</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B-0700-48B2-A722-C67BC16A95C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A-0700-48B2-A722-C67BC16A95C8}"/>
              </c:ext>
            </c:extLst>
          </c:dPt>
          <c:val>
            <c:numRef>
              <c:f>Sheet1!$B$4:$C$4</c:f>
              <c:numCache>
                <c:formatCode>General</c:formatCode>
                <c:ptCount val="2"/>
                <c:pt idx="0">
                  <c:v>847</c:v>
                </c:pt>
                <c:pt idx="1">
                  <c:v>254.10000000000014</c:v>
                </c:pt>
              </c:numCache>
            </c:numRef>
          </c:val>
          <c:extLst>
            <c:ext xmlns:c16="http://schemas.microsoft.com/office/drawing/2014/chart" uri="{C3380CC4-5D6E-409C-BE32-E72D297353CC}">
              <c16:uniqueId val="{00000000-0700-48B2-A722-C67BC16A95C8}"/>
            </c:ext>
          </c:extLst>
        </c:ser>
        <c:ser>
          <c:idx val="1"/>
          <c:order val="1"/>
          <c:tx>
            <c:strRef>
              <c:f>Sheet1!$A$5</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9-0700-48B2-A722-C67BC16A95C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8-0700-48B2-A722-C67BC16A95C8}"/>
              </c:ext>
            </c:extLst>
          </c:dPt>
          <c:val>
            <c:numRef>
              <c:f>Sheet1!$B$5:$C$5</c:f>
              <c:numCache>
                <c:formatCode>General</c:formatCode>
                <c:ptCount val="2"/>
                <c:pt idx="0">
                  <c:v>513</c:v>
                </c:pt>
                <c:pt idx="1">
                  <c:v>588.10000000000014</c:v>
                </c:pt>
              </c:numCache>
            </c:numRef>
          </c:val>
          <c:extLst>
            <c:ext xmlns:c16="http://schemas.microsoft.com/office/drawing/2014/chart" uri="{C3380CC4-5D6E-409C-BE32-E72D297353CC}">
              <c16:uniqueId val="{00000001-0700-48B2-A722-C67BC16A95C8}"/>
            </c:ext>
          </c:extLst>
        </c:ser>
        <c:ser>
          <c:idx val="2"/>
          <c:order val="2"/>
          <c:tx>
            <c:strRef>
              <c:f>Sheet1!$A$6</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7-0700-48B2-A722-C67BC16A95C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6-0700-48B2-A722-C67BC16A95C8}"/>
              </c:ext>
            </c:extLst>
          </c:dPt>
          <c:val>
            <c:numRef>
              <c:f>Sheet1!$B$6:$C$6</c:f>
              <c:numCache>
                <c:formatCode>General</c:formatCode>
                <c:ptCount val="2"/>
                <c:pt idx="0">
                  <c:v>406</c:v>
                </c:pt>
                <c:pt idx="1">
                  <c:v>695.10000000000014</c:v>
                </c:pt>
              </c:numCache>
            </c:numRef>
          </c:val>
          <c:extLst>
            <c:ext xmlns:c16="http://schemas.microsoft.com/office/drawing/2014/chart" uri="{C3380CC4-5D6E-409C-BE32-E72D297353CC}">
              <c16:uniqueId val="{00000002-0700-48B2-A722-C67BC16A95C8}"/>
            </c:ext>
          </c:extLst>
        </c:ser>
        <c:ser>
          <c:idx val="3"/>
          <c:order val="3"/>
          <c:tx>
            <c:strRef>
              <c:f>Sheet1!$A$7</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05-0700-48B2-A722-C67BC16A95C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4-0700-48B2-A722-C67BC16A95C8}"/>
              </c:ext>
            </c:extLst>
          </c:dPt>
          <c:val>
            <c:numRef>
              <c:f>Sheet1!$B$7:$C$7</c:f>
              <c:numCache>
                <c:formatCode>General</c:formatCode>
                <c:ptCount val="2"/>
                <c:pt idx="0">
                  <c:v>314</c:v>
                </c:pt>
                <c:pt idx="1">
                  <c:v>787.10000000000014</c:v>
                </c:pt>
              </c:numCache>
            </c:numRef>
          </c:val>
          <c:extLst>
            <c:ext xmlns:c16="http://schemas.microsoft.com/office/drawing/2014/chart" uri="{C3380CC4-5D6E-409C-BE32-E72D297353CC}">
              <c16:uniqueId val="{00000003-0700-48B2-A722-C67BC16A95C8}"/>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EA23-419B-AF6B-1898DB29F43C}"/>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884080794248542"/>
          <c:y val="3.9473697842829759E-2"/>
          <c:w val="0.59710122104302177"/>
          <c:h val="0.90350873860641612"/>
        </c:manualLayout>
      </c:layout>
      <c:doughnutChart>
        <c:varyColors val="1"/>
        <c:ser>
          <c:idx val="0"/>
          <c:order val="0"/>
          <c:tx>
            <c:strRef>
              <c:f>Analysis!$AD$5</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8-FCCE-4281-B94A-40A1AE00207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C-FCCE-4281-B94A-40A1AE002076}"/>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0-FCCE-4281-B94A-40A1AE002076}"/>
            </c:ext>
          </c:extLst>
        </c:ser>
        <c:ser>
          <c:idx val="1"/>
          <c:order val="1"/>
          <c:tx>
            <c:strRef>
              <c:f>Analysis!$AD$6</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6-FCCE-4281-B94A-40A1AE00207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B-FCCE-4281-B94A-40A1AE002076}"/>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1-FCCE-4281-B94A-40A1AE002076}"/>
            </c:ext>
          </c:extLst>
        </c:ser>
        <c:ser>
          <c:idx val="2"/>
          <c:order val="2"/>
          <c:tx>
            <c:strRef>
              <c:f>Analysis!$AD$7</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5-FCCE-4281-B94A-40A1AE00207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A-FCCE-4281-B94A-40A1AE002076}"/>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2-FCCE-4281-B94A-40A1AE002076}"/>
            </c:ext>
          </c:extLst>
        </c:ser>
        <c:ser>
          <c:idx val="3"/>
          <c:order val="3"/>
          <c:tx>
            <c:strRef>
              <c:f>Analysis!$AD$8</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04-FCCE-4281-B94A-40A1AE002076}"/>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9-FCCE-4281-B94A-40A1AE002076}"/>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03-FCCE-4281-B94A-40A1AE002076}"/>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Analysis!$AD$4</c:f>
              <c:strCache>
                <c:ptCount val="1"/>
                <c:pt idx="0">
                  <c:v>Region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15-489C-A864-250F19BB2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15-489C-A864-250F19BB256E}"/>
              </c:ext>
            </c:extLst>
          </c:dPt>
          <c:val>
            <c:numRef>
              <c:f>Analysis!$AE$4:$AF$4</c:f>
              <c:numCache>
                <c:formatCode>General</c:formatCode>
                <c:ptCount val="2"/>
                <c:pt idx="0">
                  <c:v>0</c:v>
                </c:pt>
                <c:pt idx="1">
                  <c:v>1101.1000000000001</c:v>
                </c:pt>
              </c:numCache>
            </c:numRef>
          </c:val>
          <c:extLst>
            <c:ext xmlns:c16="http://schemas.microsoft.com/office/drawing/2014/chart" uri="{C3380CC4-5D6E-409C-BE32-E72D297353CC}">
              <c16:uniqueId val="{00000000-752F-4484-ADDC-3248D5CBE526}"/>
            </c:ext>
          </c:extLst>
        </c:ser>
        <c:ser>
          <c:idx val="1"/>
          <c:order val="1"/>
          <c:tx>
            <c:strRef>
              <c:f>Analysis!$AD$5</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C-752F-4484-ADDC-3248D5CBE52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B-752F-4484-ADDC-3248D5CBE526}"/>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1-752F-4484-ADDC-3248D5CBE526}"/>
            </c:ext>
          </c:extLst>
        </c:ser>
        <c:ser>
          <c:idx val="2"/>
          <c:order val="2"/>
          <c:tx>
            <c:strRef>
              <c:f>Analysis!$AD$6</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A-752F-4484-ADDC-3248D5CBE52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9-752F-4484-ADDC-3248D5CBE526}"/>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2-752F-4484-ADDC-3248D5CBE526}"/>
            </c:ext>
          </c:extLst>
        </c:ser>
        <c:ser>
          <c:idx val="3"/>
          <c:order val="3"/>
          <c:tx>
            <c:strRef>
              <c:f>Analysis!$AD$7</c:f>
              <c:strCache>
                <c:ptCount val="1"/>
                <c:pt idx="0">
                  <c:v>West</c:v>
                </c:pt>
              </c:strCache>
            </c:strRef>
          </c:tx>
          <c:dPt>
            <c:idx val="0"/>
            <c:bubble3D val="0"/>
            <c:spPr>
              <a:noFill/>
              <a:ln w="19050">
                <a:solidFill>
                  <a:schemeClr val="lt1"/>
                </a:solidFill>
              </a:ln>
              <a:effectLst>
                <a:outerShdw blurRad="50800" dist="50800" dir="5400000" algn="ctr" rotWithShape="0">
                  <a:srgbClr val="7030A0"/>
                </a:outerShdw>
              </a:effectLst>
            </c:spPr>
            <c:extLst>
              <c:ext xmlns:c16="http://schemas.microsoft.com/office/drawing/2014/chart" uri="{C3380CC4-5D6E-409C-BE32-E72D297353CC}">
                <c16:uniqueId val="{00000008-752F-4484-ADDC-3248D5CBE526}"/>
              </c:ext>
            </c:extLst>
          </c:dPt>
          <c:dPt>
            <c:idx val="1"/>
            <c:bubble3D val="0"/>
            <c:spPr>
              <a:solidFill>
                <a:schemeClr val="accent2"/>
              </a:solidFill>
              <a:ln w="19050">
                <a:solidFill>
                  <a:schemeClr val="lt1"/>
                </a:solidFill>
              </a:ln>
              <a:effectLst>
                <a:outerShdw blurRad="50800" dist="50800" dir="5400000" algn="ctr" rotWithShape="0">
                  <a:srgbClr val="00B0F0"/>
                </a:outerShdw>
              </a:effectLst>
            </c:spPr>
            <c:extLst>
              <c:ext xmlns:c16="http://schemas.microsoft.com/office/drawing/2014/chart" uri="{C3380CC4-5D6E-409C-BE32-E72D297353CC}">
                <c16:uniqueId val="{00000007-752F-4484-ADDC-3248D5CBE526}"/>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3-752F-4484-ADDC-3248D5CBE526}"/>
            </c:ext>
          </c:extLst>
        </c:ser>
        <c:ser>
          <c:idx val="4"/>
          <c:order val="4"/>
          <c:tx>
            <c:strRef>
              <c:f>Analysis!$AD$8</c:f>
              <c:strCache>
                <c:ptCount val="1"/>
                <c:pt idx="0">
                  <c:v>Northeast</c:v>
                </c:pt>
              </c:strCache>
            </c:strRef>
          </c:tx>
          <c:dPt>
            <c:idx val="0"/>
            <c:bubble3D val="0"/>
            <c:spPr>
              <a:no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6-752F-4484-ADDC-3248D5CBE52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5-752F-4484-ADDC-3248D5CBE526}"/>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04-752F-4484-ADDC-3248D5CBE526}"/>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Staffed Beds in 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7030A0"/>
          </a:solidFill>
          <a:ln>
            <a:noFill/>
          </a:ln>
          <a:effectLst/>
        </c:spPr>
      </c:pivotFmt>
      <c:pivotFmt>
        <c:idx val="11"/>
        <c:spPr>
          <a:solidFill>
            <a:srgbClr val="7030A0"/>
          </a:solidFill>
          <a:ln>
            <a:noFill/>
          </a:ln>
          <a:effectLst/>
        </c:spPr>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2-A41E-4C9F-979A-4D250497ED6A}"/>
              </c:ext>
            </c:extLst>
          </c:dPt>
          <c:dPt>
            <c:idx val="1"/>
            <c:invertIfNegative val="0"/>
            <c:bubble3D val="0"/>
            <c:spPr>
              <a:solidFill>
                <a:srgbClr val="7030A0"/>
              </a:solidFill>
              <a:ln>
                <a:noFill/>
              </a:ln>
              <a:effectLst/>
            </c:spPr>
            <c:extLst>
              <c:ext xmlns:c16="http://schemas.microsoft.com/office/drawing/2014/chart" uri="{C3380CC4-5D6E-409C-BE32-E72D297353CC}">
                <c16:uniqueId val="{00000003-A41E-4C9F-979A-4D250497ED6A}"/>
              </c:ext>
            </c:extLst>
          </c:dPt>
          <c:dPt>
            <c:idx val="2"/>
            <c:invertIfNegative val="0"/>
            <c:bubble3D val="0"/>
            <c:spPr>
              <a:solidFill>
                <a:srgbClr val="7030A0"/>
              </a:solidFill>
              <a:ln>
                <a:noFill/>
              </a:ln>
              <a:effectLst/>
            </c:spPr>
            <c:extLst>
              <c:ext xmlns:c16="http://schemas.microsoft.com/office/drawing/2014/chart" uri="{C3380CC4-5D6E-409C-BE32-E72D297353CC}">
                <c16:uniqueId val="{00000004-A41E-4C9F-979A-4D250497ED6A}"/>
              </c:ext>
            </c:extLst>
          </c:dPt>
          <c:dPt>
            <c:idx val="3"/>
            <c:invertIfNegative val="0"/>
            <c:bubble3D val="0"/>
            <c:spPr>
              <a:solidFill>
                <a:srgbClr val="7030A0"/>
              </a:solidFill>
              <a:ln>
                <a:noFill/>
              </a:ln>
              <a:effectLst/>
            </c:spPr>
            <c:extLst>
              <c:ext xmlns:c16="http://schemas.microsoft.com/office/drawing/2014/chart" uri="{C3380CC4-5D6E-409C-BE32-E72D297353CC}">
                <c16:uniqueId val="{00000005-A41E-4C9F-979A-4D250497ED6A}"/>
              </c:ext>
            </c:extLst>
          </c:dPt>
          <c:dPt>
            <c:idx val="4"/>
            <c:invertIfNegative val="0"/>
            <c:bubble3D val="0"/>
            <c:spPr>
              <a:solidFill>
                <a:srgbClr val="7030A0"/>
              </a:solidFill>
              <a:ln>
                <a:noFill/>
              </a:ln>
              <a:effectLst/>
            </c:spPr>
            <c:extLst>
              <c:ext xmlns:c16="http://schemas.microsoft.com/office/drawing/2014/chart" uri="{C3380CC4-5D6E-409C-BE32-E72D297353CC}">
                <c16:uniqueId val="{00000006-A41E-4C9F-979A-4D250497ED6A}"/>
              </c:ext>
            </c:extLst>
          </c:dPt>
          <c:dPt>
            <c:idx val="5"/>
            <c:invertIfNegative val="0"/>
            <c:bubble3D val="0"/>
            <c:spPr>
              <a:solidFill>
                <a:srgbClr val="7030A0"/>
              </a:solidFill>
              <a:ln>
                <a:noFill/>
              </a:ln>
              <a:effectLst/>
            </c:spPr>
            <c:extLst>
              <c:ext xmlns:c16="http://schemas.microsoft.com/office/drawing/2014/chart" uri="{C3380CC4-5D6E-409C-BE32-E72D297353CC}">
                <c16:uniqueId val="{00000007-A41E-4C9F-979A-4D250497ED6A}"/>
              </c:ext>
            </c:extLst>
          </c:dPt>
          <c:dPt>
            <c:idx val="6"/>
            <c:invertIfNegative val="0"/>
            <c:bubble3D val="0"/>
            <c:spPr>
              <a:solidFill>
                <a:srgbClr val="7030A0"/>
              </a:solidFill>
              <a:ln>
                <a:noFill/>
              </a:ln>
              <a:effectLst/>
            </c:spPr>
            <c:extLst>
              <c:ext xmlns:c16="http://schemas.microsoft.com/office/drawing/2014/chart" uri="{C3380CC4-5D6E-409C-BE32-E72D297353CC}">
                <c16:uniqueId val="{00000008-A41E-4C9F-979A-4D250497ED6A}"/>
              </c:ext>
            </c:extLst>
          </c:dPt>
          <c:dPt>
            <c:idx val="7"/>
            <c:invertIfNegative val="0"/>
            <c:bubble3D val="0"/>
            <c:spPr>
              <a:solidFill>
                <a:srgbClr val="7030A0"/>
              </a:solidFill>
              <a:ln>
                <a:noFill/>
              </a:ln>
              <a:effectLst/>
            </c:spPr>
            <c:extLst>
              <c:ext xmlns:c16="http://schemas.microsoft.com/office/drawing/2014/chart" uri="{C3380CC4-5D6E-409C-BE32-E72D297353CC}">
                <c16:uniqueId val="{00000009-A41E-4C9F-979A-4D250497ED6A}"/>
              </c:ext>
            </c:extLst>
          </c:dPt>
          <c:dPt>
            <c:idx val="9"/>
            <c:invertIfNegative val="0"/>
            <c:bubble3D val="0"/>
            <c:spPr>
              <a:solidFill>
                <a:srgbClr val="7030A0"/>
              </a:solidFill>
              <a:ln>
                <a:noFill/>
              </a:ln>
              <a:effectLst/>
            </c:spPr>
            <c:extLst>
              <c:ext xmlns:c16="http://schemas.microsoft.com/office/drawing/2014/chart" uri="{C3380CC4-5D6E-409C-BE32-E72D297353CC}">
                <c16:uniqueId val="{0000000A-A41E-4C9F-979A-4D250497ED6A}"/>
              </c:ext>
            </c:extLst>
          </c:dPt>
          <c:dPt>
            <c:idx val="10"/>
            <c:invertIfNegative val="0"/>
            <c:bubble3D val="0"/>
            <c:spPr>
              <a:solidFill>
                <a:srgbClr val="7030A0"/>
              </a:solidFill>
              <a:ln>
                <a:noFill/>
              </a:ln>
              <a:effectLst/>
            </c:spPr>
            <c:extLst>
              <c:ext xmlns:c16="http://schemas.microsoft.com/office/drawing/2014/chart" uri="{C3380CC4-5D6E-409C-BE32-E72D297353CC}">
                <c16:uniqueId val="{0000000B-A41E-4C9F-979A-4D250497ED6A}"/>
              </c:ext>
            </c:extLst>
          </c:dPt>
          <c:dPt>
            <c:idx val="11"/>
            <c:invertIfNegative val="0"/>
            <c:bubble3D val="0"/>
            <c:spPr>
              <a:solidFill>
                <a:srgbClr val="7030A0"/>
              </a:solidFill>
              <a:ln>
                <a:noFill/>
              </a:ln>
              <a:effectLst/>
            </c:spPr>
            <c:extLst>
              <c:ext xmlns:c16="http://schemas.microsoft.com/office/drawing/2014/chart" uri="{C3380CC4-5D6E-409C-BE32-E72D297353CC}">
                <c16:uniqueId val="{0000000C-A41E-4C9F-979A-4D250497ED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Analysis!$AV$4:$AV$17</c:f>
              <c:multiLvlStrCache>
                <c:ptCount val="12"/>
                <c:lvl>
                  <c:pt idx="0">
                    <c:v>California</c:v>
                  </c:pt>
                  <c:pt idx="1">
                    <c:v>Colorado</c:v>
                  </c:pt>
                  <c:pt idx="2">
                    <c:v>Arizona</c:v>
                  </c:pt>
                  <c:pt idx="3">
                    <c:v>Washington</c:v>
                  </c:pt>
                  <c:pt idx="4">
                    <c:v>Utah</c:v>
                  </c:pt>
                  <c:pt idx="5">
                    <c:v>Oregon</c:v>
                  </c:pt>
                  <c:pt idx="6">
                    <c:v>Nevada</c:v>
                  </c:pt>
                  <c:pt idx="7">
                    <c:v>Idaho</c:v>
                  </c:pt>
                  <c:pt idx="8">
                    <c:v>Montana</c:v>
                  </c:pt>
                  <c:pt idx="9">
                    <c:v>Hawaii</c:v>
                  </c:pt>
                  <c:pt idx="10">
                    <c:v>Alaska</c:v>
                  </c:pt>
                  <c:pt idx="11">
                    <c:v>New Mexico</c:v>
                  </c:pt>
                </c:lvl>
                <c:lvl>
                  <c:pt idx="0">
                    <c:v>West</c:v>
                  </c:pt>
                </c:lvl>
              </c:multiLvlStrCache>
            </c:multiLvlStrRef>
          </c:cat>
          <c:val>
            <c:numRef>
              <c:f>Analysis!$AW$4:$AW$17</c:f>
              <c:numCache>
                <c:formatCode>_(* #,##0_);_(* \(#,##0\);_(* "-"??_);_(@_)</c:formatCode>
                <c:ptCount val="12"/>
                <c:pt idx="0">
                  <c:v>22552</c:v>
                </c:pt>
                <c:pt idx="1">
                  <c:v>6332</c:v>
                </c:pt>
                <c:pt idx="2">
                  <c:v>6110</c:v>
                </c:pt>
                <c:pt idx="3">
                  <c:v>2978</c:v>
                </c:pt>
                <c:pt idx="4">
                  <c:v>2869</c:v>
                </c:pt>
                <c:pt idx="5">
                  <c:v>2768</c:v>
                </c:pt>
                <c:pt idx="6">
                  <c:v>2073</c:v>
                </c:pt>
                <c:pt idx="7">
                  <c:v>1471</c:v>
                </c:pt>
                <c:pt idx="8">
                  <c:v>1357</c:v>
                </c:pt>
                <c:pt idx="9">
                  <c:v>1246</c:v>
                </c:pt>
                <c:pt idx="10">
                  <c:v>574</c:v>
                </c:pt>
                <c:pt idx="11">
                  <c:v>556</c:v>
                </c:pt>
              </c:numCache>
            </c:numRef>
          </c:val>
          <c:extLst>
            <c:ext xmlns:c16="http://schemas.microsoft.com/office/drawing/2014/chart" uri="{C3380CC4-5D6E-409C-BE32-E72D297353CC}">
              <c16:uniqueId val="{00000000-A41E-4C9F-979A-4D250497ED6A}"/>
            </c:ext>
          </c:extLst>
        </c:ser>
        <c:dLbls>
          <c:dLblPos val="outEnd"/>
          <c:showLegendKey val="0"/>
          <c:showVal val="1"/>
          <c:showCatName val="0"/>
          <c:showSerName val="0"/>
          <c:showPercent val="0"/>
          <c:showBubbleSize val="0"/>
        </c:dLbls>
        <c:gapWidth val="36"/>
        <c:overlap val="42"/>
        <c:axId val="1185814288"/>
        <c:axId val="1185813808"/>
      </c:barChart>
      <c:catAx>
        <c:axId val="1185814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3808"/>
        <c:crosses val="autoZero"/>
        <c:auto val="1"/>
        <c:lblAlgn val="ctr"/>
        <c:lblOffset val="100"/>
        <c:noMultiLvlLbl val="0"/>
      </c:catAx>
      <c:valAx>
        <c:axId val="1185813808"/>
        <c:scaling>
          <c:orientation val="minMax"/>
        </c:scaling>
        <c:delete val="0"/>
        <c:axPos val="t"/>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Analysis.xlsx]Sheet2!PivotTable17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962D-495A-82FC-A69BB89ECF55}"/>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Distribution of Burn beds across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Burn beds across states</a:t>
          </a:r>
        </a:p>
      </cx:txPr>
    </cx:title>
    <cx:plotArea>
      <cx:plotAreaRegion>
        <cx:series layoutId="regionMap" uniqueId="{A7449739-8E88-41B1-88A8-7BD3A39F3C3D}">
          <cx:dataLabels>
            <cx:visibility seriesName="0" categoryName="0" value="1"/>
          </cx:dataLabels>
          <cx:dataId val="0"/>
          <cx:layoutPr>
            <cx:geography cultureLanguage="en-US" cultureRegion="US" attribution="Powered by Bing">
              <cx:geoCache provider="{E9337A44-BEBE-4D9F-B70C-5C5E7DAFC167}">
                <cx:binary>1H1pc9tIsu1fcfjzhRq1AjUxfSMapKjNkm3J9nT7C4KW1NhR2Ldf/06JlC2i2ZY6Ri9uUDPRCpMs
IitPZVbmyazSv2+Hf92m9+vqzZClef2v2+HXt2HTFP/65Zf6NrzP1vVRFt1WutZ/Nke3OvtF//ln
dHv/y1217qM8+IXahP9yG66r5n54+7//xrcF9/qdvl03kc4/tvfVeH1ft2lT/+S9vW+9Wd9lUb6M
6qaKbhvy69tP98O6fvvmPm+iZvw0Fve/vt35yNs3v8y/6C8PfZNCrqa9w1hGjrhkLncJsR9+yNs3
qc6D7duWUkeMMaoch6qHH/fx2VfrDOOfFedBmPXdXXVf15jMw+/vw3Ykx6u/v31zq9u8MeoKoLlf
337Oo+b+7s1Ns27uMe2o1ovNBxbaiP/55mG+v+wq/H//PXsBGpi98gSTubqee2sPJHmO2d3fP6rm
FWARRy6Hxm3X3cBCd2Fx5RHjjEri0O+wbZbEIywvEOnvoPk+dA7P1UHC8+E+z+sx7dZ5tH49hLh9
5Cop1RYf254ZjuMcucx1YTj2XsN5qVT7QdodPcPpw28HidPVff/mD10lr4gRPVJMUQ4HtrEStmtF
jjiSeEdIwjcYycdnb6zoJRLtx+fHyBk2V38cJDZnaRrlOnrFjQf2QygnLpNb3atdbFx1RLgrmXDF
Bhu8/9TDvUSi/dj8GDnD5uzdQWKzWKfRn7p6Ve/GnCMqONwbUd/3l6dhASHqyGw+DuFkA88uOi+T
aT8+T8fOEFocpme7wMJtb5PxUUevEB84R4I61JXiR1j2FB9XHFHXcRxG2AY/8fjsjWd7iUT70fkx
cobNxWF6tot1Xr9qQO0ecZcjWsbG//AziwuUe8Rcm7g22/o1Z4bMs/L8DS7bcXNUECAfYEh9cq+r
4DXDNUaPJHepy9X+PMdlR5xz5nB7G9AhVHi63bxAoP24fB84A+bkMF3Z++o+0Pmjbv57R8YZQjRX
YqOX37f5p46MUPtICJfYgs8M5XlJ9gPyOG6Gx/vrgzSU92GkXxEN+4gTIYh6krQ8RcOlR3iHOYxv
ndvMSp6T5m8QeZjDHI/Tg8Rjleoqulu/HiTUPRIKkMhtnKXmcTLFfgNAqLvd6WeQvECg/ah8HzgD
ZnWYUfJ1CMLozVmdrvO710OHE2SQLlXC3Xov0GNPDcYhR4KAw5F8u9vP0HmpVPsh2h09w+n67CAN
6DKqa91W0ethxBBxSUe4Nt9u/TMuTcGCECk7hG5NbBYrv0Si/fj8GDnD5vL9QWLzWxVNOn9F58b4
EVWMUveRgMEe/9R8CIF9GduRQj4G00+jshcItB+Z7wNnwPz29SCBuYxuwyhYv2Zcxo9chzvKcbdG
MXNsSDAdZitHgSF4+JlRZy+RaD80P0bOsLk8TIf2JUIm89rkjCDUVfBqG93PsHHcI8NLC2Vv359t
Oi+RaD82P0bOsPlymNnMO91GdbR+VZdmHymkK7b8HrDtujRFUDcgLnzeti7AH3e6DTPzIpH2o/Nk
6Ayed4cJz5WumvDNYl1psM+vue2II8GQxgh4sIef2bbjgHt2BdJSudl17Jlze7lc+4Gaj5+hdbU4
yE3o7G4dvmYuykGUwYWhSLDXyxHCj6QAivB0uyb0rCD7UdkOm4FxtjxIMH5L19/W2WvaDFJ/hGKU
0pmxoBTtctuU2LZUNBLUnRjteUn24/F9CjNEfjvMBBTTqZNXBERyFMg4iBj6YyPZiZ0FPaKOcjk2
or8g8owkfwvIw7g5HhcHaSELDapmffeKHguJplKuEDb/0ZSxg4iNfYc7KHnOArKXiLIfkh8jZ6As
DjPDvFzX9fo2bOv7pqkfV+0rsMz0CMVKBu7yRzPGU2RA00hbwIm5M5L5xfLsh2c2fIbR5WFGZZfr
KH/FVicu0MpkkvwnBbGn2Eh1RMF+ctvZNgrMAuZnxfk7aB5mMYfk+CB9mWk3Ob+v6vvxFW0GDRoM
9iLYftrMQfjluAKdj5vwTM1weZlM+8F5OnaG0NX5QSJ0GZmuOt28YgDATQ+gIpw99qCRWaaJAEGh
KgB+7XFVbFLMF8myH5gnQ2e4XB5mc+BZfvfK+b86MpQYd0E4P/xgr3/qzhAug+4EMfPYkzZPXp4X
aD8032cyA+bsMIF5bHl+o/98gyinzb69ajsAQjUboRhh8FpP4UHbpk0kVeiJ3ri1mVf7p2Ltx2r/
t8yAWx4mDfCfdR2iJb551S4BB3VpwoTjbhnNWQ666RJAg8djjQeu8GkO+jKZ9mP1dOwMof8cZgD3
PknB1LwqOYDExmWcS7HxefNmaIV2NdsUqJ0tfrOM9CUS7Ufnx8gZNu8PMyu9uu/Wr9k+wHB+Q0iO
6Hp/5kOIBIsGrtPZnjSYWc7z8uzH5XHcDJWrLwcZvf3nvm7e/Ch+bFzLf5+WgjAAowavRrbU2cyt
uTaabNFto+xtCD7jDV4s1n6MZsNnUP3nQKGK6lud19Hr1kIlU0iE5NaG4L2exgxoVXdwREqAjP4e
8u3sPi8R6W8g+jF0Ds/ZQVrSjW7//5R00EdoM8Xp4zm2edhtjuuguRMdBZu4blbSeblc+4Gaj5+h
dXOYsdzluhpft2HKcKToXAfXs2tDjkRnIdwgINzgM3N1L5FkPzI/Rs4wuVwehAXd/vRA5NOtaOeT
//QcqEKEhgAbLdDffdhTH4dzoGhaB3P9iM8sL5qd0/x7sfaDNBu+M5PDOAR6pvv1Y9Lx30cGnB6B
75TAg++HgwEuNBkQe/v+zJ09J81+FDajZmZydphJztX9t+p1C27o9YTnQjzmbLsC5n2E6giNHw6l
bJsFzTB5iUT7cfkxcobN1WHS1Z+bdfh6tmJSHNR2HEm3ep/h8tBE6KDjhsoZIs/JsR+NzagZEp8/
HcRmsiM1bhMwRPvl/RDdvmYZlB8hDEM/Ld/aySwUI7Y8ImADcLj9L8nmS6TZj8rTmezMEpO8PExs
HrqfluvkdasGoNJw4wN0j5Tm4Wc3EEOmiRshTFPuY13n0VK3Z6JfKNXfoLQzeo7TYQRkO1LDhn6r
kmfP7P3DSznQfItOApuR7amBWYOn6VhnCgd1HmsMsxrCSyTaj8+PkTuzxCSvD9KGvtxXmc6bxyX8
CoEZR2AmKP4382oODhhKKpWEY3v4mWHyAkn2Q/J94AyRL4e54yw0CqG3TXTbviYqCM0cQQR7DL2w
sTzNXgCOw3D6k9AZKi+UZj8yO4Nn6CwOE53Tdb+Ootczl4drAmzXsRlCr6eIwHmZaNp0Sm0ymFko
8Lwg+zF5HDeD4/Qw2bLlfQpAqvvXAwTBsg08JJKUjZua8zACu78rOSPb+ufMYF4i0X5kfoycYbM8
PsitxRzuMv8vile0FxxTx41OKMY8ojODB1QzjkJRdBhuWwxnGc0LhdqP0M7gGUiXNwcJkskKTtdZ
gZL0a1oRTq1LF9cGqcf9Zh4MmP0IRob2qQ19M+vAebFY+4GaDZ9BdXV6kFBdIk571ZM4HK0cCAhw
mH0/h0ZsGBPHSSppmkCeFmxeIMp+YL4PnEFyeZjRwKao8eoZKPgBhoZOWMhmC5pVPU0GSpmN1jY5
w+Wl8uwHZ3f0DKGb5f+N0fz9tYTfb21crpv18cN1j09uJvz5uw8KwA2Us6HbRb7JgnY49sf1f3b3
61vKofbvl0iar9gxjhlVv7Gb7+Pu13Xz61tLyiPlMAYCGzUD9CiaE1Q9iui/vkUfNo7EwzPi/KLA
FVMuctvcsAK/vkUXNkN/PIoM20i9NsVCDEHNiFEYsiLgXxVunfp+xeYHnY64j+S7Nrb/fpO32Qcd
5U2NGy7hm4vNx4yU5oloF1IorFMHPAeyArx/u75GzxI+Tf4nJXGVkz4R9y7xm1Yd04IXVrqwiy6a
vgjRFsmaW5WoV3k51iNfNnQQ4bCwtG9/C/KK59ZC0yFxzlUoxnaZKCsvT3uVpfVlKrLCGj2dDKL4
JpImHvQSukpjtggch5N7Z9Bje52Gg5OuXVcU/i3LWCmvAhmVBfMyEtUQhReiyt6HxG76fBmkokoK
T/ciy94RZywhcpBlZLygGcvjP6260xjzBNI9SoIJ7ugIGxflCo0j5opDqAsr4qmOHJJFbShD997v
dR6Xp03GU36a8q6unNOpDpqoX0xRgYvJUtuPqL/6+eMJ9sfd55sD+Qw39yGbRpFDmfefYDTFzK2l
LaO7mCQsiRaNZoKFnlLUKuNVNfRB1SyrsAl46Fncmor8Q8/ZWNMF4ZPs2Xkjw7xOPK1LVpEr3N9Q
4r2fC0mRojwV0uXCdSkWphTcZag7zxZSyfJs0nFOP7tNyMpi1RRBUUcnjcXaxvfYiNP0XxDGjTZZ
+eFg+c0CF3qOZelVRQlOyQoJQCSDMC/pMsHZm1TFDj+N+nTAS+XYa3nllwM+FYWsxteMQSbrVWI5
FVsVbtWxejH2eaFHeLfvFr0HfnOmazY1hdZIiisRcLqO4yK+Xf03Q0KctNXjZxZ0SZ94TVXK7npK
p0jfNrab0NwbG11OXxyaW13iZZYmWXU6yCwNxuMpk6QJVopZbf8ZdlFBHb0TM5Kfs27Cms0jSw3d
Ce/TAm/VbSQxa1r0wKhRWYgHRo1v41+wMAJVZAGHKprGCa1mIdI2nnovVDTGvzb6CaJBm8NXP1MC
Mp1dHUgcasNNXsKF07HhLHZ1QPqJy1GW1qcuc7RTrvQUOekVDd2hSxbwK2GQP7eizFc+cU04q4Vb
XQVOdMEF4s6QudnZsfa5LAbnU90SrJBmxCmZ6KScGuiHxwXX4tjvLT3UnkzZCIWnnZ8n6wxVRGip
r4a0+eDI2vXjld9wt7tuwFl11xUy82Q9ZJbAK0Ney6stbEHZ51DlkLo5vM9U2waOIBkMEFYcEfxS
Y6y6a1tnGpKIJMGaTmRjvNTPtc0V+8vkHYk2NRDPuFTQuPldfTNh1VZgD+OnMBxl6ntNm7Bi4fe2
H19JOvFqPC7DShaupyhVcehVVRmV53baskF4RRaW1kUVZBa/9LPQYYuy10Nwa0epfdr7LZfLxMl1
esfjdKquMy0z3O08kbR/zztiD9PSjXMlikXJGa/bVd8Lt7uqytAftCczOyPvmF0RtczzSpFFPDRt
5Xt6cMsp9sK8q/iwCIakgzF0U9WPqTdYIubxSlHS8huZNiMPFvZA2r49KVQfEv9Yj37QnDWhY0Od
zpT20wSnhqVYnA3J6LdeWRexXHXKCdhSZNYwfeqlptGXlqeBv2S8oWQx4m4NPXoyaGq1VBHtk0Ug
0uAU56GaZantfrrwVW7bJ6QnIV0FVu2G9nGR6Ix/HkUXJNZnpe1h+DQ0A2surbrJrWub+057Jyop
q8+T0wW59gqtSVh/VMOUJid+hL1tNWnuZtpTiWY0XDjVVJfuN5LFbn4X0kJ3wxJLZSzvVdv0vb1I
0r4m8Wnj56Vwl21ii1Se+JmVyCtFHCtJTjpZ0DoN70M3Zw20PBDmVvxyYrrDkp5IVRfhR7RpNdI+
znNeFM5Zq/woTN/lYkjK4Djugqbv3vXCD6Jo5fOsb8W1n1NWnsmYh4G7wlqRLPGKbrJVtUhrN+qV
F1hcls0y9KspHs/6oLbC6KSPskHqRaJ6DgfbFVErftdWK0V9hsXRW/6iZ1mN3aUthhhf0ozMHeT7
lDoOfjWbF60oSvEeLtXieNyka15+m9pS0e48llUR0FMyWJbjLMZYJK1zMuQxyVJP8M4ae88WVoTp
BExgU1kP/ogOtUUsQiWC92Nf9IXzIfatuE9XTsIsWpwl7ajc7r2MmYiUVyoVwHE5VSPC5IsT+L41
XXCe1tCUNZZw2Zfw2mUoLizmV076jkRlRNIPcdzHrn/cx3AEwbGOUEqqFnBZRqSxs1KbHttBOEbl
0i6SuHKXeWNbIv+dBjTH87I4VepzG7hluaik40Cz1G0j7CALIkPzJZCfValXlmqw6ZKHNWa/KEKS
M7mKw95ojKVNgl+6DhvrJs8c4/J51wSus1B9o7EAphwV35NGVRk+V2ymGjZigvrKGHdjOthLah9P
S0PS4TtIZOAhBQ+p+A9JB6PnnKsYkYTVWhWgsPLEDfl9WeLm53JVRRGu2Fz0LhmdchG5oWgtIMjb
sv3SxHkb5dCXFU76JGwnToZLN3aMyBGQLqYbiZWFJzC8VX7zrcEsMFlZBnkxWngtVZlRTdcRfBRb
rFv2kKFDbyPmuJ1PVTFWfkO4FeI1MRRa3iSC+4oteK9GfH3hhAS62K4ef6oVvtKJLTM5vxkflNFi
1VQLWjsJwFFiEuZfrBbJJbOjyrrZqtrafPxRyZvPyXikyaVDiwwCkNwKu29JJIuoOolyNmLSJZ1w
pb4XUBZE9g2zZaCVJzZA6alrsNTqZmyr4CwnavSFR5KwG+V7lbUaWupoluIjtMChmmqBnMHvlJfY
YwC4gwy3n8JGncAuv6mNBnUBC4Jf28wppFE7lotC57Inp2Prhhhmb6DdLA/pJyn0I3mEEcfCSc3k
BzmGUEVAKvOYkIcSL466tJ3w82RFvG3OMVNm1LtZSFM7tpASkzTfQqKqxjh0UzGsrroJjegbhVpT
P+EfOmWaO8eWLfIkPpvQAjwUJ4EtKEb3Uath0yoOsCiLuge+UefQ8huRQY7lUws3M5OvOh/LtUYm
Y76QduYX7wIXv9LcNuaQTcLIn7cyCPvPbRqkQbTKAxffG5aMBOw0qUeHNBdss1aiuFaNc7JVuYq7
CuIMEUvwJdgBNB4eF1GCfb4j5STtz4jcYrdbFqXV5NHCrgMfDxdxiMuIl01a+M1Z2pclsz3AFLZn
jg6MObfYX/FaMrYydlcJgsVhPGeqTgd92nBtZ9kiVTzNOs+vA6s5I4q0+HzYlDV+IWgU6VVWtvjv
mPWO/CrsngjLK5HJpVdd0vhIBPoqxtNJGOjui8z9wcqO/XEya79XcOXxamAlhYdxqzBt3eM0wxab
HQ9W7qv6TChsVcMfthxi+Jsg1TpJTrfJRNykYRWv2jDNdXE78hqXi58WcQh1nLAHmym1m0Jhtd8n
/vSFha7um88l68NenjabqQ8qqKEiVgxTghklQV+LYznZBF6uqbhRHxkKs2psqcwSRxoKRbh10kMD
pKVmvk0UUfyqsMDx+TLCwXPLi9JJyq9og01y5VVhNMrskhWkwifkSIx9d6Ktsa5snNwsvYmItPJX
bV5WPj0L/HLCd0xDj1jL89Hul1mnpeCJGk98kgj5NcvGROeLJk3TUVxkiTT21PA+QgoWJG4DV8mk
P2LPq0d4mniF7N8or40YgX5p6ybIxOI0DzAcraWY5R89wjPfOu/9uqqiK8Vik7PpFtvdpZP4TDYf
+Vhmo388+LE1hivZFyKtl7m2wA95DvFd+ZUHjGA62AwVwJ8sPmFWMs/MtpEJ3yy3ilYEi2+jybjR
CNVZZEesO+8nkfnOx2Rqe+umQjBd8+OpKJX8Cn+L9WX1xQQNxNw2c/CL3ILzn7LKKDCNEK8islaZ
7ouvUo1hSb7xIZXplZRlMforTnXdWH/2EYkH/xg7GkuFV6csKa2FmxKn+oIrGvqk+WQHZRwEC1+M
LByuewexTXmnuqgr6R+179aVfVIlbZephUWnOvky8ZZy7bXYHYbOawjRiCkdR6iWtFjlWazoosOL
ltN5Tg9eYlhuZ7LBsiziCerB2Y/RTOvB3aRpZ/yfGgPjTRD9G+ON6sx8In9Ib/yYmtcEsS18YgxG
80GftQKf6Nq8MZ9P/QKmHCBa9K+mZiTFcQxDNVapMvPOdskipoQnUqAB8VaNOEB+Ne7UChbVMFbM
8QitbPdDGzpBr73ezjmAHidf0bO+zI2VB9bEof0aLAF+cYRlzVk52Vjf3LYAsA3cIFcSgWf6un2Q
qBS2tBJLxbrZZGx5FE9O4sV50fKPycZhJWlrvrlEQx9Wg5WWlpGxkhXnyyzISu17YSlb66aNRIE5
Nz04nO48ooEJ40I+4BlOlxqx2geDs3SCfcTzRWuMvKCGZFrm/WDWpONPNIk8EdZ5lh2HcQprXG0U
QqVjnF6C+3HxvbwmVnwRUpY6LopmP0tmZwk9zgHDP2AFUzg3SaScJfRhgwOPQ1LQm1BrCamdIBhg
Db2Gmy0tbiwo7RJjXV1UGtl//njDFz1JbM3jccQfx8M2V5kaYvcpn1O1g7b62pE3W9cYwz0Z/QsX
lvTzR6FCtvso3BSAojJIGYF7BUDO7D6qd5PS9RFKPq4ROxm0XpSFz/l73HdnVreSoQG1jWIgrHnF
AdnWOf5cll0KAe2IWD8u2hJcCTIU63yW0vodo2MD07tBjQJuLBLExON1jQtdjyeN0Pk5Pf/1gThJ
BOJAuoqiH1LNOIskrGySZrZ/XQ45NoogwY5/5owJbG9r2T+fILF3tG1maO4CFrg806VoRjZl/qfA
DmnMg7xJ5fXWY/Th5GIRjZKNQqwGXrvdKi78qfrY9myMl1mbG3/OKrgGq544NqJnJNpd6ZAIqZS5
YY05SuDcm2skfkIdjsq2emdk5XW6MaoecR1sfGgTH349crsIEIS8HWGZimFzQGhhhUaQuGBlOy26
Epn9SmRMC9sb4FrGBVx9iY/DPnxyFY1oRy0XfdUYqyk2bvbnk5jxQGiXYJgE2Gnzl0n+SoUMYWTR
sGLWnbSqDg8OJscsnNTlxgHnFWidr4mwEQL9/Lm7ugOQeKwC5YVOWgqbnVMwRTtqR1vMvQuQW9TS
6+wirX8PuU/zwOvjqI3e5z7+blbjhaFG9vUMdjPTxeNhBiAbqQJuuGhqtpgC0UWWPYTsDs4dhroQ
vS3FerOlb3x5ZBFNLrG5ju1NUtv2BK8dRimU8nNF7NqRWdEUp4nRX2eq7ej1mhluIyM7HpPcv/XV
lIvqRJdF5o/Hlp/VCBVGtzKB7s8f+dfJo+xvfCQuBjQnmWbrNnRCP41Hu7rjskcBYTUSOZFkJaq+
xfKNXDCDX6sWWseG+LCZanvsKnXcRdou+mcWApmRcVAAzseD/kQNACfh8RcLdq0oUIgdVNFY31BY
dxAmDk1o4rZs0CH+RFfbx3ziiyirR1p4gwJLXnoissP2JiuQMi5yi1T5DajcDC6uFLqi11kX5fW3
n+vM7FpPthUHZ8JtcJso4jooD+FPyexK2fa+W9nlNHwbNsZog1SCsuxNhDtUzKRYNDE+P296bX5F
RdD+U2XhEC0OayC3RSjHOKomu2K4JUWKW0v9LU+FhfJQjMIIAudutBvEwcwXKCnVQQtGN4tFDq6v
KrKKiFPXig15XoYo5Jii0mjC7Tya0u6CY7PW2TMcq7n4a6Yvc2koggqXAuG/RAEDQ7FA5RP7VvtU
InKKm7pI2w+IiaMiX/TlWEI4y8k6vKcRlYP3cpNptG76ovDPalWlcbDIpskeL0C35iCLc2VLFDZa
AQrzWmYqmDKkwmoAc0yteATjjyAtxbcmkY/Q6xkzJbMSDKaCPiU0XdoEp5xxT/rMY2Bl5mWXd8VX
R2hhAq9N3uP7rUI8RSbHxHX+uPGem5ivfci1CuQVeGvoG4ZdAXvT8wbN514cjQWocwpFCEUE8Jdl
kQxJnfmhLr4WyNSq8pjVicsvKQnZeMFq5HWlp/wunb5k4TCOjteGVV+GCzj8Xl4H5eRbp1XG4+lL
ZbXg7F1USbBMBt5lqTpJWmHg0TVTWEJj54DbL6o4mb5MqTQlGxs5HFCIoH0ApHNlyiqbopSbDQOw
YyJGdOLVkx007rIQNatX0mkNdslgKirL8uHxyg0Maedq0JwoqaEuCckjCxlaumgKkaG0UMscBTDV
VaS74UxPzbuqSvzKS9OsotnCCvxsOA046nZ/5G7u8y+d3Zlsy3EDlIO6Esk2e2ZtzF04tO/gvgEE
AtzUFchsaTB/zAOiivTrRMDSBt5AbaeovV7HOj1jbdnDUfwzb4R2Rm6jYmYK3ti7509EBleHfcb6
P9jUmsXYt9y4vy3xJrsSGbYfswm+sqdtUweXDhwL1unPxTA9rTtWznBRI3WwceFyJorS5GzmE+va
0lIy+5LxPGuY12ikb/e6DEt4ozCpc3Jc+Y6OPnS1awikIhQa5Jbb0E57oDz7FPkmDcqLFLn3zQCm
1h29uieoADauZUeLUkyDvsAiskMvRqkgKjzuS2KMPbSxDnUXIro48+OkMZbfIVJ/by6WLEaPJRVD
5e/nM577NRcXtyEPN7PGbBnaDXYdcCL9MO/L2vmMFNVGfVxUFR0vaDeZdYsLEjk/DUlviqoDYjj8
CpqHorklC7OkWRv31L8B32aWNC0jZP+nUUGZcZElymJkVaadqe1OAgTJuPT7zJTryQiq7kvlkBJm
9PMp7WIo4DUQxTMbl6JBbwQNm/MZhWVDB6u7CuvE+LDpgQorapG3H0fLbTkuyfxZfrjveQI34jy0
q5l7b3ef5wzgo3BlcXu1JT6GICxjz9bIrbVX1bh8/J89D3Zp/i4CUiOcmecPnT5Po3TW+1guXRRf
bYgJ0KQmHneSFJlRXpeGMvj5A2dbBeh+9DLgWiZqzujjPvm5deZ2E/rxUKhbO0ZJf5uCUJkYWq1i
maHee7fLs4Wd8Yo6nlOlYMy9dLJJvWhYPjif495GwviMXJtmih9RDO6LxJ/qQtqGkq+Jf/HHcHZ1
b9twf04U1ifVRO2wPqZiMEF/iy7QVv9ZTznixoWuA9THlZf5Exh/rxFBQ7ILMC5oogkWOilQvXtH
OepH9ofMF0GgT0fwO0Jf+UOUkGFc+BSe/Y+6LDNQ2VVMeV4eZ2k70WZha1vW2dKtBMql79hANJMf
1GbbTCQIZfbezzNSDpdJEHYKTS9tJyOCulaMZotTkMVOlC1TKy7g77Ykk2NhWOglG2oILKsLvycf
UtENXZw8aLMPMwpfCXrfUDl9Ry1Em5q64Hpz2kLdoMlk61yxOjWEnLXhpwrEIMDNLlwyRV5SNxmZ
vLyuVB4tZeGkces9lq1KUB+htyWjHlgwbGA99DuVriFinLJDdRD8cCLpceFqPDJLwAx35zacQhQs
0iFDG/AJejLSOP3MQF0qdiXHRvHiLJa2ZQo6dVdh1xw3XLrqx5qVyzBpM5TOUUVz0CnixWHjan9h
tTro7cwr8cdDBf2gSlU4/XFQolOx/CRG1U36E3pGzMYBHs+m8ko3NRpBPkUFOgaCJdY5ovZVWJWE
xIuMgDj8c0T5oHbPhRx6+pWIYWzcK5Q+/eJjrlSc0OM4ry0b1QycKB6aBZqxELIe53oEtst+oFM1
eraF6lK3AL1GhLsY+ej37xJVN/XkIerrI1RElFsh/IhCuz7hdtr036SdJWO49DlI09zLnDyrfs9R
PbNaz93sbFtvUiLsDOQ7N0PuHa/yMJW0BRP6wJWhecFwfWPemIBsszTSB0Yvd9IEtHulkHgWXlfZ
MiPwRYF2IAZNEur1idWpT4j9tXtT5MpKV1kkAuGFQdDfiDES8XKMev8k4h07jWw2nWXV0J2iGqWv
nUrSxaBEeOVETWqj7t9Vn3ws6lMeCF17sL7wW1wV6e+BHenloIiPekLKmhMULFAWpLm4cAv7q05g
jnlfyHeyj4qlw8MQ6NpWtYqdgR/HOmrfT3Ha2MdgVptjd7RZihUrs9uwaG8o4cVFxa3gIuvq5ljU
aCNAvhecdrpVy1D17kenCEuEz0V0F9Wlv0zDIvBGnudL4avy3J1othr9HMFWXgiOr3bHfMHj3Fn1
+MozF5z6t2rQ7QnSC/+uVEl6kgwknbxRxWIVxra+KTj6K7wUZbbas5gOPvfD5K5TKxcox7TZp96l
0bFNG/uc2yqMPG1Z7B1HqXVVNTWuPYwd/yMKwBFogYapO4J2HXDSpCDXHY3DaFWMuXVM6qy5rjuO
ohFcwbIeh/ac1dWYeCLr3YXvKD90f486qsYzBPrtbU15TI51WzSgqqMsHL0Ofy303m2Eky0t36rO
M4Wof8lJE38cOpaA6870hagbUi58N9RrO66LdwPagy9qScwK9YUJVYKuPx9ASV7aTtKdoYPBOo8S
FtKlC+93R/qe5d40uSRE6aOw/uiLsr8vLWtY0IhM67qONUXgXqABcJpqrNwwLVIPxETVLoupT4Zz
2QZl4NmkiK5G4sARgxZfdD1L2TmuMEuL82ooqxUtWnoh0mzwUK3/Ivrx1m59/4oTmE9Xt80S5WE7
8oIh65ylGDX7f5Sd2W7lvJakn0gFzRKBRl9o2JPHtNNOO28EOwdJpChS4iBST1+x8z9dXf85XVVo
IG+M9PaeRHKtiC+W2rTQ870c0vXdSwddLUQV2avKMLQarC7GPpNVYJL0AwWgqJJ4mo8CrXAVh1x/
cdHMvqjBa1YzrfuXZfDL2+okj6vFGVd30SppRfH6UNiU8E2x8Nyw16krt0cSq2Gq593SD8rlXgHU
4a+4YewC/ctGXwhAkLOM17I2a9hd0nFOP1SZu1u6R6sFOpIaPGmnq84EC1wF09/mZSDGaooY+VgD
lCVNCY2NVhlVy2O+5eyAjT7PazLuxUlHYnhEO4wWahvWl1jM8miNi45U2vxjTbqXDV7Hy77wvTwu
MvUVXXj/y+MDOQ66MKaFlOef9UqyrlrTBdQd63UVDtaec8LkcYGWGFV9ocgLmTX5TJxMvtK1E592
t/svgwu8sYWI71LU78cQJ0WzuEU/QyMMqmyb7W2wKvZ9D8V8TKaogwACJOB+8GGKs8xhRwrpWMLT
y1h+KlAx11LN9Mgys75AQknw+m18icI5OdA8Ue/wVpdHMg/rKfITeeZ83W96RZfWFdhyYWXw8X5O
Q31ZTbo9zqpbv65lmf5ImMXmEC/e3qeeY/HAl3yIEm1u3Fps53FziYD3Vs7HLudpA4sDjCSsK3Le
g7W77bph/bLH5fBSwv56X/ZSf8WB35+w2Iq7PQo0pIJ8PEyky25BKUZJrTmZmnL3c4LrfZ0Pex+I
RwaM4rF3Qi41GrDwsG50eZfapD0Mkn2/XUlqbqAHMDg8XHztk51w7NnctUnBylMEbqu2ck8fStsn
oCvW4GfQxZB6bn2W7iOpPXeoVpvCAEsob1mW2EK3Ie4tPelqIrK73QLZP8Ipm+6D1M+vk14/8Jge
Zv0YvSqOCoaagt47QqFyZjIaL0TI+LsJOrPV07CFd+iozcsYW7sch3hK0poMUXGTdmItDyTkM7nw
oZQNWLx0ryyYxaYkOy8qumtiK550870I0Dnc+GAp8Fnn4abX24VYwDqRW6PtPKcLf0hcGnwpZjLK
OnfrINqByPWJ9qPlLbA9P9zwkYmxCdY5g/DYdVFwLKxS+5Mv59UMx2vpETZkcRh3zvCpia1nFwZh
c53qqEDlUmfcdPYOjhdVdWKi/utW7MLXIpzyW6hiXdRsEUrEGw0JQ79mIxT8FfvIKnWWo3DqZ3Tv
J6vz4pLFLpzp1z3xXWwr75aQmEuMzS48lymojuMy+XltBqsy80yCnlE0uv1E1moNun5idZAS9zwm
aE6reEinL8JHwX7cYBbQOiyWOLzdCHVzHa9gMe6KCdtpAx1qbwTcyQuN9VjjrsTsogPvFH2YfJCT
PcHHP4eON/DaOLuKITLO+IPWKS1143OaTzEgCSWwHkogarWJfMzbNDLTcMsGEHYVn2HV17t2y1wl
3O/PkEEoO81jmom2B+x1x0Z0ng11ozslPW5r3eRlOBRQYukanVm/SiBlJit8FW/Of811rO+DjLii
5rRLVVWkLIGdCt/1NZLB+tMSlCbJKn18FKKLkra3Q2ziGiXcEIgafCUUn60qhvzJB6koUJiZ0o9T
jZ1U4xdEGIyY6oBNaCnzdpCTrLJ+iRxpGS+iYmhl7ESW3UWBzc0LgDzenehSph+9td/3fehf+kF+
74nMaIU2gT9vW0HbruzWY4jDI8Qmka9AmIr9ZvLxdL8moznYYSW1XOQuqwJqqKw4z/jzOk95s665
r0w5pthfreY/dN/th0JMQLF6192BEivDOnJqW5odh036SNSQPBfo09dmtPDrcD3ggqkgO20/IyHZ
F7nMqmxVUfS3Sszi2SxK961xve3OcP77ogq4I2cu6NLE8zId2NJlzzMLo5boQdywLgvuYubSm1gC
PBO9AoBI0BY1cdzZj9kU5ri7OJ4q5L0n3oTELqqVUS7uIdNt+izXrauI2kJXL6yndZorKysS8Q5S
LXRHc1Y53lzrASo87x3uCtmBXVyOFIxUs2JRbtXu2XqPUx6H/5izqRkp6gu8hO4Jp854MAXJazPL
4ZWOffQd7qk7ALwmRxESfihkQR8DGq615fnwFs78ZaIQXHo0boci7ui72GItqiwR4j0Ju/Vi4qRz
Vbc6WtYjxM5LJ2O86T4EpTA6W5dpnDxQtCUXu0XjDzYkxXfW9dEbi5Lt1oK+azK5iHMC2/8VAEXM
rnuak1VCw+Uu77oEdSs2x+tFmP5IGYee7md+PbVdrD6FLYOxnfIRMBuAAJGf52weRa3W0WnwQruA
4VtsNKqTCftIlQcjze4mqeLPYRg0q+IJr6GiUzGUNcPfrWFh4poYvMzOPDdx0aCFt9OKWov1Fy6F
/ibRtQ01k0kSfsfBu60VCcrNngLN8kZLGpzGJYtfruznIdotM9XoA/mQZY5+GltKHA/oPA/CdCDa
RZclt8Cv1hvpAQZXa4+S5tYpIz9ZrN1YK1jFthrt5H5o7bFWsCjRpxkJJ/qnBXlkK1BVtp2pTS5Q
u3tg76PbUcxDnf2FkQ62O/Bi0DepR/9WBShHdDN1S5C1wcIhrYe7zV61mqb3QlpXMyiyzRQGS3hv
tiJ6BiFVEpDdqOGqXG/DdNxQVF2w+81b65ZhoCjlCEpPkLiBuE+GLQpq010FL8/DTLartDDyQBXj
IqrTgQ80ZfbQ2xw4DGc1ZSjS1vbaxtq688sYo6ZO5m5/m5WZ2UMsok016Co6hi2N5GKX9RqZfvLH
IIzpnD7kJunKikXLmHxMUGeDubZB6Wh3APTEXHjHBpELUqPbdqmszD5wZeoCB27mmwEMUjlVBqZJ
6pvZ+o6zG192kHRqZdCAycfJInSUVA5uCjGH1chlfOt7loq+2bBUgMIgT5PMa2XdInJ96FGrzWcz
mID/VotyNmsHMOx8brMFvNRzF8bgZ44SsLuem9WnQUgfqZEM30MaAHk3tDIGHIet3Iq3/4sHpAjx
OSo6+4bIwWVv2ZrFw/Nfhnsgr9CInsjV3o6jzskbZOCu+CWYzytxgnW4Fz/7tAtdfoR9sWO9LZEi
47uR2xAM1Vxufg/Q2XZ0y3FEYDvWr2aAoFDeahSU7j6kJPRpbXplFnbcQSjh28KRRwX9TEozW95k
kzZ+vkkM3t5ejQKkrKoBLie8e050Jse8zaEHj8klNGbxAiz5qFHjoHfol4OUJcV+HGjRMJDkdzGA
fJTukmDH9GREEVWmx1EX3HsJJ93CDR9rYPFm2tK2n106Tq3cQE0TaAezKG93lH5l2wVT3kFZth2R
porShaRt4fckPYLd4q+yNNNLAEJaV7FAfKxKDdZOC2KY/wxnhioLJtOwslbkigyNXcEau2qPFwBk
e278HzPrQsbePkJetSd4+eOtCLukZnFu7mjkPW9lwgHcWwKYTwbTMyVuK84LSriiSmbp08rNG5uP
qw6RRHGl3GZ44Jb9lHvYMWytKe+qHOeoaXSy+yc1BptDgRBMLSpQdIgdlVl2XPNU86bjpfsM9s55
WUX9tkRPJRtZ1my4VcCPFfdWXCtFLVqDeQ8supGVRkOLcmJVJzNkzP7sA3dVXFBRx3O9s6E/IGll
u+DADVyxFxMvZK67MBWiTX2oTpESxftkpxSCZdHFvaghKI4ZOtTCq3te5qFp4jAz+g34KtDXapVI
StTgcheLAimKwYZD3Lrv0XnzKl1Qh985QFOu2hJWtAXLp0vQKwHHyGTwMJGPkBz4beyNaso5I8CK
Aj0cYQ/iiylcH1QJ8hGnRU4LrQ0Es88d0CmujY58MUEo8D53ecgj6R49vuwmJV1JWgo+9lcAAB3i
IZX9bYBtWH1Hc7kNXwrK12vVlcTjCRVMflnTIhs/sUUm/pjYlD6JLenuEHXpf/ZrhE++3HaHyEFn
oIzs++gqOYbbS+ky87it04C3gCAaDJmCC+ymBYcnyDLyFEE+LBpCxXaOIFqMzQa++duWpEgCZkyl
pzmlFBGTNXteul4cdDyHb/mqoooUyJIM67TDCFO7r4AZ+HukIuOxiY2yYCemGT4UGS2x5z5fkTBQ
845IT99tDi+XTFe8Fd1wLefCxwdQPmDlMCtoVE1vE4utN4CtOFZaFoiIJL1aUBTMXt0lRprbPo5s
2YRZL4sDYFb5dXOFRnJMz3iXIDqL7+k6lH3FUYA/LMG14lVlWs4Vamo/VjnrCDxotoxDgwOdgp6H
XPK4cygA1Z5LmbfMIiTRJCEf231xeEyfIRIB9JfLxiby96aGuY075epNZ/69wG5hb5yeV9lMiy2f
VLZqg6fLsgUNwQgViMfiLpm6+KYcJlYA9e48r9aoIzdBMMSffhrZxQVSPSJvQWtw/PEHzGczwyko
iK/HTNG1LrZ09I3ZPFXVtJa6a80wlhP23zWZbmgU++yg8y17DbpBunsoVyyBGCC4rybJo/eRgFqt
OGDaewFKOGyLLfNoCkgM83Dpwoy3PKLDV5a5datxbqKqQ33eDMm6lNfPLX/Ykg0ydBKL7r6cePK2
gJTtK2um90Rx8bZqISrMzof2iFRMXZLe4pKf1vc+2MIetZUL6gCVx91q4KIr6C7f594E55ViUTfr
yIoHbbS46GyBpboW7Ba6QHEKurB8hWI8FrgM+vxTxnvSujRUT3b18ZnhriRxTW25Xau1kAN/niHx
FEqVJ5UMc97sJEDhxEfijnMW2+kJedexWSFuNSsu9bReksy0KF+im9mLAfmOLXobOu/eSKejSioT
glDKWMvLqfuNaFjYpFmqX0qU+8co7aJPgRThW4iHZFXg8MHBWXuDtV3eOYCaR2k1Vl1pPhAy04/S
hL6rSi3CCOtgfyR9wFDRRCk/4jxYZ7QZKmnKAoAxHn27LfH6jULsaEqHRmVBKniv3BCJ16Cc0mc6
JCmvU6j6ZynnCGYW0jIsSX54A/V/bZmEHrR+4oBi3DZwLQELvKGjFVw+rakSafag6bBgl1dleeXL
1wUJZjAFzlO+wGsANCYeUg8c2h+3GJZo3CQiBC5zDs3A6X5GGM/rl250W/Yjm1PBTlSUXKd1l66h
DprSZum2YvNiIJILzsG4UhKNedggPBHtKBvL0I/1yvI1dGfjHVTMKo9ddkjTeSu/5/N8BbIWySY3
YR/LhjBrUOeBNW0Cn/c9oOQUnDwiZSjjQcZ7pJmxaBBFTDOAA4MUv8Il8IVqYEkibNEquXk2wHMc
ewbiW/bdNQiIa3CBDdLTfg+XLzYpNVqYMXH5ur6KcussbQDTlej74MyPjt5TKpQRjdowbyZqQ5kY
tXwattvIV/grcvT1JlKUZNUuB+wMpw40EiU1FOvrO0nzPiTTceidLZZvJuj3OKvGrmT4P+QZi9zd
BFqhYb6hXnVTXruQlIU9/Pf23N+JOLiGoGUxifXKZ4IkAGz0d28OUlmpQyQ9f3Ehr1a9/YsHTrJ5
BT+giiE1wPdt6AKEVUcKi+5/eAF/N2avLwBQJVg0jB+HSwhT6O8vYMw8rP5+LH6yv14A/4vS5YxM
uOICAV/sf3BKr2/pP9mReCrQNNc7oiO5nyL9+0/PiPLTjSuW86mYg5VlNa7JIvmer4BL/ydc9V+f
CiY33laO1vP6Uf/Tp8u7mHvT5/3pL8bPZkgSgrmMl2tr+eeL/Mf8hMe/3sBfcwB+CIlsdT/of/rx
f38VHP/+1/Ux//E7f0Yl/N+fcPfpVSjxW/+3v3X8Ja7TENU//9Lf/jKe/R+v7jpD4W8//Ms4h/9i
YMPTL2Um/V/859+mOfxtnMV/nuaQAIfANfUfLMC/zHP4+st9qP/HI/4xyYFcJw0D4CMRAVVYYFP4
P5McgusgT1RaQMlKDHRAFh5Xyj9GOST5v8Fux38BowSfFxOsKxjR12kOcfZv5XXyA24aeh10BD7s
/2eaA253Ff/9egVdlaW4G3aBG8UiN43n+vsKwR4a2EWIEKkBHAU2SFEgTv7Hn+MAmvXSDkGkKscF
eyq28k4pad9yS5dnKRAUCFd1MR5C5wKx6+7PQeGRSumOVtDhEcmZ4MMUBUKuuQiXU1p2xVBlWdyr
x7lAlONLmo4s5lUwI+txhttRxvckhRHwAi0oRvcYsF0kR8m0lHelXMMCSqdFTeoqRqCUpVXXMZoe
9r0P0b3KDaHmF8SxdeYq+KlTdBmIy2HRxB3RbTGEqToMUxrLi077EcImRWYxvK4Z70k74sCJLoXw
8WvqURiyaheRQOgo7Vx5BBTos7MZYYZ0iGeNBf3a+SAwtoKmamFYi0x80LkD/pvTvmj2WDm1tFCl
Q5vXpSoQ8MMJTCV0mClVsBEFSja4qqo2ORluOgqJBUVfgdkZNqTUgnGnvmxKQU+8F/LdzaPmKH8T
faLobdoNtN67x/lXlUk/nHCr7ud+giBUOUMRLJzFicbbKxzU5Ej1RqsIfOGJbf2wV/B3hm+QQLe+
9XY8F6W7A8h/M2zGfFM9n2szXctFN/TVbAnc4z7/oV23IU+1vYNtVcB8CDC3BIUre3VWY6ABiegF
LspnP4q1TTpmnvfSqArtGT8afKRBghh0VsjtiH2/OJTxfATW8WT38RUS82/cxFrf7Eog3sr6+31Y
IP4a/S64unAr5hMDZNkUY9K4HZ6b8jK/kRJoESJJjzA/RMVi9ioh7DYwPASEXPsrH+f8jud797gR
kVcKx0xFjAGzl3QNAnbsmNo0qtxuH2Jk2ZAlRXHVw6iu080Ot2h61rtSb3FbIBuCfB4y0bPbswqn
6VBDCi8/RxPbI7foocphcbBFvW/lkgVP/bUbnmn/q0s68ZAF+jnTo0MS10/HUPLxStKOp5nlOXIU
YV4lwgPImDNz0GWWnrEvDAdQWOSAFGdaZ0NAjjbffomMcSTeIS102Dsq1iNGW4NQ+RRJKmqbzbzt
exTcsFhUI0TCKzVrX2d7AJ8mtFMbBWqsyth9jbIZqa+JvQZTd973GXlIJUEh6+Bb5rsQpJmjl2HJ
kKeS6fgbEab1u9mLmka6omxLWaXsgoQZggAopCEN3uS5xoo36L2aJN2D30LnsLUs5slklcBtqPtm
pXb3V/cpOMUsNE8+slvxPKVMPuYwH2b0Cci4yTLOD4kYIXkUXaHqCNbLVxj+utZhtPfHEQbyZTb9
ymufIPbb4MJie9Vt+oeZgL2HnbWP4NKi2lpcFj2xU1SVzvmf8DbDsO2L1F+MHudTrDe/kaPGpYUB
NT6/atV4tYA01aZ/Y3LGhu4MHMghd8YMv9EaEay1jSx7hYkRcruPy0y9KxSgNr7mYPdDZHl4M8yE
I/5eynpYgvgYwnCtFrYhSEIhWiFB9EFBmsCE6IMW3huaULnD75ZL0oKXn44QPscqLvc3h3jDazGi
3Zpo8IEl9S2GXlXNExMtXzR8nCW9h43NmnWK6c0cQERXJSyBWI6vHH0PRi/IbLyLV2+jips9aUBz
Ro8L714W6NMYBYE7StzKdBKXiOgDWnl7a80on9CtBM8sVcVHzLOx6RlZajSxK+S8fsAyBvUSt52Y
wdlPPoS47UULLRUtNorp+0nBicPfmQ8iCP1xva5aBsTxC99tcuiWzEGwnYZjMdnHaUjHdvTqtEXh
ECN0jUzCUu5l5bt8/oLQy/tsRHYCtUt+rLH6Aihk2Co0n5CoSv2Wo4+oxjAM2jix53SCtcRMlIDa
jKT+3YkUCEmggxtvsuFQWhM1M4jqVgo3Vr4veww5iLAflP5+RPTpYQ9Ce+dHQqvZm6IZZxdDLaVY
WkVsWp3G/XEgUHTANpU1oeCk0PAefdCv2IP1HTHYteDveczYQMg8xLSQs2boE3IoHVUfbU8GwAkY
EwEdLoUVjfdGTotzR8wTIGeolV0tIhfCICL8hwdR1IZBAj48CoJGKrY0lAvM9iBlrL6SkZImKZlv
lnQijdLLmQQEvV4gf7uleEFHK9qdbOYQKjnWmyc7BIMUHunshoMx3F0Ctvy0bL+bdGcwSgd+075B
VsAMhvkBc67CW2SPRTuHnh62UYfnPcvyU5AVmI0gZ0zqmJFrLnsGfKPEezaMThU8ROx3Sw6bLPSQ
Y4sIkrH+HiPneoOBTR2ozxnZ+mTzlfQ0usU1oI5qTId6Y+y3ySdycHL/3qMfg+JEsJdRn3V3nYi6
uLIUWz9sqE/oDFsNiGp97Fjc1YON1P2GiS043JGoyMP+XUTZb0mWX6kep8OUoWCwLv3G4fnWnKnl
dSrxp/Y1XWE8Ov0bJAC6fEUZem/QZoXahkeE++gXEgt5Dst4v0V2Gh9Dwb4b3oUNNlMwImK030ov
cGDo5Hkcc+j1vTMVdSX29XycPuMZ6gGPvTiDZsZ0BlsAbsDIq4OiO7/FBKGtxdyAtLaJ/1To8CuL
+EG1EbyGDVJ7G5KlfFVhvD+yRGFOybwD7qmGwsDm3ZjEy7ea0Xcse6bvMO+q/LoUGR6bANhYDby+
yW11MJH+i1HT9pghTvde0PwZ6QYYUVN/fw3gnhJT9kntBiqBUHX4oIdxSF9IxrYa8z5WDCsq23Tv
QHyBEobMY+zmAQBC+xlzi0EjvYh/ZrObs8bje65iGYkHG+36FO6uOBUuK79vyBu9m9D9QJxNP+xh
EtDW2sGeqNTJQ8Zz20Y7zGvsrFJbpD19TWJLrplQBOFkyJ8WNHlPG5TaEK6KDVBixBKWb6qm32pN
SojPivb4TkHDCGi2a36UMsqwZOZcI1WryG5qeHx54/vkGe0zjBMd3oKypW8qJ+Hn3C+XaRu6vaFi
6OulT35OuYIpmo/xj6inAa8x0ogw5KiNO8tNwIMa2UBN4zLvfoRTOTVSGPUMdXg5w7Yu7uwQTEcy
5497Pt90otBFAzRVuBN8e4rLObfFz64veD3EqnggOhu/ZVBU7iLkZhsM5pjabMQQH4lRD1CwAEK0
QifiaU3SdYQdHqp7x8CbVGEnsqrQ0vTNDu2ON9Yp/zCX43TElAZMMyo2fYiQQmyR41RHvebBkWa0
40B3pvEbdjP2DUeceZs2Fz4zqrtTSIvxHGYbKt5uyS/LbAOK1AK8K6QTt+m1j0fqbzBmhVdkH9YL
CWIsiCHcWCvHiVziZbX1ANCEVS6dZZPbHjNHQrV+0bvT38Jyx4AcCa+xVILcCEr1Q9qDTsKkspVh
/QmKsPyCqUM8GyBDDxiWRVYNvxrtg9q+IpsQExBrKTC/ncgkr9JJetuOFOvhBkEjztsSssYLMk57
/tazYNwbWzqcrKC/CRbi6nTl19z1bcrS/D5P2PBuiy0PUKyY52mffdRAig3uptmN7x3P5sPalUBR
+O6mM1ytsKEl7WG0pCwoK8U3/i3sXPfF4ldPjmN7XTl53jhqYzUv5nPmM8bZDQU95Hrvb2Dt5Cjm
7aIrzS3/Gg3bUCW4QcpxKzm7hfqzHDzX0JH7ZaplsE+qylaZHbZo3r5MKcz/Jts7kLF2ZK2lkbnl
826qFE7iycA+eIwl5LinsqCreACQ7rKGQGZeclZfJxyjWOByIF6VsOjiWKqfKDfH0kBJLZYtfRa6
z8FZosATZQFThZKBk2qj3gJqAHZT5wp84YTZcWuTqAH7qCsnh9IpT056yLNvcTly0+wbpPQTRvDJ
6BPT37smDGjX344WQekKl/BK27jstwZIq5U1ZrNt2H1ApN5aHciTUSR6AiqGXiBaguMOpKax2gcX
WAfyjBQsbYxOxltJsxGEtil+81WkP/4yvNZx1fTouPyqGMYcvUcRODqeku1OYz1Wpdr3rMkhTP4S
pexPueEowSM9BPWC1N7rTrewHXPszi2mb7CDitX+EaKwvtlgqVcT5FJRyPAo8Gcvf4w0zDqWb4NL
+dOGmRuXXWLMX8xT2WRDlMDFQlCtRaZYY1wIfLUQM+uOGHkV1etKxX0KnqnBnLz0RaGKbLVzpN7n
iLY9zjoU54tvXbzq1kzFOZCzbYCRIlHSj+SwAnT+yFKXnjgDe9Qx7EyTwKSvYhTDcewTEBUiK2+T
kedXoXzYMD0nsMcpTkFQDQQG4fpg8UqqP86djGN/WqJpQSkF1BA5ztJVEUm3FtcN/E3isnbxDP0N
LkoM3KDj0G6wwloy4RjHNBH2XaGmrwQp+CkYuwSTFXCSzFs+l0CAtaqDMPCAbJPkgIltHCm4Inj4
4wjCxD0Zx6Y7x8xcZ/2crKjA4Q9Ofhh+wT7BdLIOM6EwVAVYnQiwdhU2fiNp7Scglvs6Afxi2uLQ
2fyXQYfk3rqeAeEe8xPLx6yNJ1AgoRLiMobRY1likIpSyiGVKfsPVcwUszOuhICMlvKeBQvm3fCQ
tdHUpYArSPLeg1+ukg3TCGo+Dvwdzsr7AvKuGmx5TDMXAf+R9icmwqhTOYb7GTT6hM/PmLGyGbwb
N/dT7VkC9aHo8ybfpw+YVMM1igqQZ3ZvskQT0ZeN35efM53e/vicU2xC0Ro9M1G5JGlBUMUYsEG6
Cx1V9gH7o8OgvzCvUTNHYR3Mjk7tClDc9KlbbkVOZ1wtqjhGISuAiKXj7QTv/xH6A/BR2JQY9GJl
aO+VRr1NQwtI8yr/uFLJM1mWqd03u596oEi/thktGtXUnniqMU4jWOIvVBdQBOT6Qw9OXwo+Iv9S
YswndK0GDrg8lzIHPBYH7BIX3H7548j24/KJfg2lmJ9hP6U75efZSEwI7K3y36zuQJLb7S6B9f6K
UurrGGAqVrHq4mbIk61e3I7CUQznbtsXVQFUWEE+mO8kWu62yCfVQOPXf2fvzJbjNtJt/Sr7BeBA
YsZtoWYWi2SRIkXdICjRwgwkZiSe/nyg5G1K8pZP33dHtKPbtqpQQCLzH9b6fogkiDMGy9pKB43t
SKn4KZ5EsTIXNAy98iEw+tB+AClgr+w5M+jTxCcces/0CNu9auP7xhFfqcQS/6HdW5WRLCFBGM9m
LDDDDaX12kKKWetRY66lVjxOGK2+Sok+YRth2O9WVD0IvukG0xZwiounOjpWVZQKVDZe+GnAeYtE
YhgaChRqvGBOmKtV7oUhZSfgb1uE7Soh+C8EOc5kY180/QsUV7tbSdOuHH5e6GIbaMB98SYUG0fP
miMt/tVIG2Ii1QnXPCrpXmepLW8GxyKwFplWrYw5SwQNkTkvNwPElXbT67E8G3BTDvwP/lFWel9B
k12stGLz8JL46Es9OyqbwxXl05cwk329y2gzbSanhzlDlxkJxXSEiIJmURePDUdSkIsOxYqx1AJl
GQXK7zEJYYpb3gmivETYO8MmEv7WPkfNOYy0evq9O9SfIm8+Tiz4IMfGgV5Qu6bFSKyT2zUOM/co
xdBt/+6yIyKYVrWvt0FJqB8QmRq0i+pTEw13SFZf6b2y4mmnbfypvKstCWukUC6SUkwRf/fg3bnQ
bkbDekqE1V51oSbXY+OA8snNchfrMtokVSH2U0py1th9eyi7SKdygapMz+zXv/v0aTgmQVypT1mE
tsCAdAdwrklWaWd+Du1B3I+ena2dSY1N8Na+t1t3uGfvM1aOY9Ob1ev+2NQUo2AgBSKE0UiLVqPO
AuRo0+gghHynvLa6vA1CFCHoFED99Bs3EoukVo+zY835KPy52maJki+tQPRm48Yu1pk2z18yA05j
IFSmvSxgxxtXz7V9yoHXrOByTHsP1sbJzUiRXN9L4/WURMdGs6INak/1mTiLVyuSxUuSCu/mTUIw
d3H/RUucr99kBH6stceaMvTdPCHfthOQO8HfUgKDbvp8biavku+lBH5nyvU8+872m57AyVA5SCMp
myCZEc8k0ojJF0LtDFPMHr4pC5JweFCR/eFvcUFUq27Pe6A2bwqD0fceR89hh49L4z7CUBCgprzx
RBu+FNPiPy9CD/HvIjnISdK1q9EgqDm96Q7qbkBTbPndtH0THzRp4vRHq2T/QVOmy3T3iw4hA+e6
KkluCO/GStIRcqrmsZFWfYX81BtWceX64FRABu2UTEME/ql4dqoJn9SY2DoAVZA0CPz7+anPuvz/
UC64rJ460OXY7eD/JKdZStmsObBAKzZ9RMSkxm4ljK7oOOaXSIhd5vmdpCHr024vMX6s3usaIi0f
Alyy073dy47ik55JZ0UahuXZ0PzH3GijVzumI7kuozCa1tTU1EXR34fyyov2XeTgtiTek8ER/ZPS
gRYBjkzC+hli8VFCvERF2Y+7KAnrO+SqxlMKEGta2xYb9tzY4raFvIj14W8tBHtZdZujAnr6pofA
etlDd/O960Zp3VMmNf2sF6PaGfjdfJLX1rxDp+he/lEp0cFcuWdKIcXQyeh5S6uSbXVV2F5pEDPG
8fpXwYTZ+FF6psKPCu4XwUQjC7TBXROlayztt3PUWilOPmlsTMpQD/rsRsfUYqss81h9fRNT0DEm
UJsdfOVviorYR5hF1zehk+vY1XbUOHUjXCMc9mO1JtnBYITDASXe6OnA74qrJpzcwzDq3Ua2TnaS
GHhaInuhn6q5Gj9AYOymlTPhO4y10QpAN72p2LQ7mdXybKvR2xexoJs9zHI3troVmDJD+KI1Y3f9
Js+geou8FLDXg058d2qqetz2uAX3lDNdqjRafFFxim52EWpM9DKCSLbFNUKmL9ogxIbNKdw7sQ0/
clFt+AOvhpka8SapzQM2ee+2nJzpMEJZPTqai9PaCfO11ZF19ESMAfXm5tjGfn/9JubAV/659Cax
GUKlb1NPvUBhiQPDAr4WeillRREW1Moa9aglJsbFBr3Ym9hDQ8CzizEoB+8UH1VWKnxKHmIkDJ3r
pc2N/6QiltXn5jnJLRWQKsx71UzOzEHW9reeW1EHFn6er98JQVTMYZPSms2oZw3ZSXPr9WjTvvlb
ESIyb1751Xy2s5m/r4d3rTmpmxFs4MoYske/NT6aEZs1eIxNYpnzmkrJi182zgp5B+KqMY7Wb8KR
0tWqrSEyaz8i+LCi9DJ7klTBsvGI9vq8iqL5xkS5uMrT+km2dXrrRD0GFeiddd3thtkaPv2vxsTU
hb7VZyLkH4UmhZ/Wd2Nf38FTyfE+Vh5Hu1gSwTjXbjwTURHK0PhQl7pxAsX6amluf40MDycD+z8q
zkWIAkrnYzfaPaDK6TRIOR2avH76b9v6bZbBP45iezdMAHwCsI//u229zEB5xtHzvnNtfPtD3zvX
jBPwbGxArmcJxMgogv63c+0ysZ2GDLZGlzkuIJzoGX/vXFs2g45tz8YKy6xXwF20m793ri0mI9JP
AOjB+MRFdWf/J53rH4Ud9L8h6yBOXEaW2b7n/Oy4F4NTD7oeVQdk87zhWRnZN2YzyjMcaG/97tZ8
1z68n3mw0AJ+kHTwXTCx3vrtsLV/FpEMrY7Q2BPlwUWhdp4HJc4pAfij4g6c6pp+wu+/b5GI/PR9
S9cfZQBu5F/pQY3G7AVyQL6vQKoP2w96EjXlWZy7yTIJM0PH3KANFfCsE+Ph91/+o2Tn7cbaOloS
FAmAbn5h19eaTjIMf/MwN133WuQFNaAcUeRJiXm6TOHsP4aG/m8/+R9usc3dAjnHxAIgGYtK4R12
rGu7tBk9tzg0hZhuszzuXoEJJGyLSTPdRjrd+d//zF++0BEsUr6O1cvk7p/RN+li2Ca+9fexFlZX
ridJt+POR4Rnap/A6DrPv/8+8ct9dZkQ7njoTWFT+Ib3k1hHtUKfo3CxT1cTyoLeCVvjZp5rfaCl
CGkkQMMrED6WFo3CTFxqurmPpcTeHsRONpeLv9K9dMowekxCNrIDKeP2JCZ/+qgM719Wge3+w/Wi
DeHdt3iavOw/XW9ZwK1Ji67f2y6WrQetMOzwqo1yHfJvVROY1PSzjlhLVR6habfFA++gumgoMvdw
GBznmLRQTApqZS8RTmW6Fs4CRYOdBPwEf/AZL3wRHymIk6+WzSDOhYFNB7uQPYt1T1yJ/KNJsKkr
Y/a2ksrKmZNeaza9q1dXEhPbRXTOdBtSBKFz1QyV/dlDQqvWDsfMsAFlSFe0Me3p1mGXcNbQ6zJ/
KW1oT2ke+2D+Fun8oQlThlFQc6aPtyTEsRB/skpJclYiSdLpurP8wbqbSjWeSj3OcdHZKHsH37Io
4SwbQaMK3tNpaKdbbeymWz+rKTRMYS2f+9SQz3OjmweHBlIdkOTLZ68wh1u9bUFU0Uxm+5pwJWxS
0dgv2DSnS9XkwlgVQygpMXTTRas18UDpyFsnc2JTLbKN8lAqfyJN6CjxOJbAct+G9nTprYZfKjOL
mmFOTzCA6RA+GnhTmnXvjfZL3nMfvXngvjWWeOh9Htrs1f7jCN72xdGc6ZJErb/B+2qbW1UlHZ3O
SaMI34JUvnxbq3EamX0Qm8nYXyfZ1L7maaUlK8vmxxqKUGrXjqCZkNkihTz6bpgUB5CuNbkHY7+8
t1Zq/BRj+nkkPqHS3kFvnzaFslgnQ+lYL1Xryec4Qtse1YV/8lXjP8ocl8/KKhNWxkRYH1i4ZK8a
BK+AwomlUR8oOa4HB14olo4WycxEzYT2VDaD9oUghjKCUiyOljQh05TLbx3REK+8qGr2b/ffmjrC
0N6zaFu6SNg9LW6DGk7X+e3fQQpfBoXSU/aNOd5r/Na72O2G9Rj5/ravl6pgvLweDvx1ucftHoZX
SOB1GQztCPmjnjz/QplfNPSokUwi5c5pQZ07zMRUlSn9G9O9dEqdAk1YTeGwxbamaJhq/IEyTwRC
LdG5w0TYpJXxscWTq+2UDoNnXUeaCi8Ide2cpNLGzl7GzFI5GYBen0Elj68Ddlo0Rmk7J7ej0ozx
qeX2x7u2LIdda4ABWs06BUbNG7Dp6WBXGXphc5/bB5oJMbhrRa2m9NUWUG8AEon43KzJ/r3UPNvQ
P9BcjPvQV9NVF5HcOGDKg1jSdaHhoM4WBu4A9Y/4SEuzXksmVaw6NYkbzYm7yxjXbbTqwsH+1EFV
tlhf7cjoHz+ZrgZ4KHvLq6KCRNmosB0SLnvkta+oasXZodl9LJPYOUu99EOcUZY60ScpeOCThudi
xhO8K+XcvfoJemSi5T5K1ixu/2iFtOnXuM/AwwjXDR/NkiEOa6FZH6D2aQHssZdSYHdOc+Se+5re
6iL5Mll0NOxZUiqz29dY8H+oZfXThWOOtWyEZZzsHS3klJ6bZKfaTj7bovMfCxWjbHMjr6DcOAzT
ZZ7i8HHCbnaWlpDPql1EugyOeZkqL3pMbYcNszKyhxR71VPaMEcm8JUNIUpHUZygRKW26lPV9v0Q
F9boVQ8Ocvs5Sct1y8+ItsIsPPtoA+Pxn+ZWik9Fo2nzYUZ+6x1MZPCUUoVsp62JfyY7OoZpfp6j
wXY22M6Of1vCmzaNDzDUH9w4poX+n9vCmdzh3qNnzdBWDOPBNnttWJuYe37wh5dGeTPh++y3AIzB
u/1oFLeUUWNfpQP23ShO0mN9xk3Pvy85sZoPTHgwws++NyYNQxJkWG1nr0rQJkRZb+EXybRTkSc9
t64I5WoGBvRRuV61T6zSu3Fjk3yNt2oHgqPJAoUX45lBJcQisluaKGOiBZkYeKwMiGg2SY7Gf4Md
O2rOjdeqgzJT7wyPh2OBdiUqcrrIr3qe+ic7tNneMmdm0dQ9K6WNKKNAEl6WUh+V8TqKK3EGi8de
Wjt05lepz+cMOLd3qKv8UzvyaIKcQUdYUPqUa3I9GF2JtPgbcVayBCcz8k9OLsnsIyNjv2+GZq/i
gX1wsKO23SEg8E6ABSh0QdTJVymHSRGYaABvEePzLtljne9cxTnO4LFkZ4az9TKrlA3/bQt04x6X
IyDqZemPeh7fLroDjAVytE4ICHV0PfY8UGTS2teStiq5odlw8htzbb+4Oedjiwx8XKMsomjOII08
XudgSYgYFCnK7ttlCcChaKHilEgi1DSOLxcOy1WdN81+UP102w3EvgVyLIQDeamOxmg41Dh6VVjT
NdMADFpsjV89j0Yt4xvDHrjqpJD8VvoYfGXZJMq9WNirWk4LB7Y+4so4qhGeUEQZmF0RTZZz7DPI
EQE+WHUfapX97MSCjVU1WnoaZYOM6J/RANZsei37oivuc1RQR0r/2teuqX2ADKNPP423WKwTzfUf
jYmyMo2xpVlT+514wBLD8RQ1U5ltG7zvM1eSLHcUewagGVtxrPfSQ0ZVNGxV9+HyRNMUcsncF6y4
vOUxagKZ16ozZh3Agd3KxVzs2aH+KDSFv4T7RGh5j9dA6+8HBya7DBLqCLF3yTOgkRxVEjgArfeo
VslWZYkWCazwRMvRDu4jegNQSZdcZ6hSApIjC8K8SKj+IU8aHYz5WD2JQVwj1o8Znqkz1sEhYOAH
GFjQKevJsv1jns7ymsdfXyrKyocMvcTHSfOTo4YDHopLzNEDJG4fGZRQ1eRq27wfbX4HwoBSx+Gm
uz5u4DYMkLzfIedKsHxG/VbokcCBQ8Wwmab6UDFPA2ZdLi4ltCTqm2wStM2p7YmMiKRziuwrcyts
BGJVuKdKjj6zqwe87ggBA3aFr2VTf9VydeNP1nhgXRMY9LWOYkPqaFfUgKyjoCGuiv3U05MgNg7v
aYaobcohuk7rGIMxAG1L76xrqorlHU+bc7mc8iMnH5Uaysx0HpB6eYWzifz8ukd9tzK5VTe6ktEH
qTn9c1MZ5rkaCvRoZqQTQE71LvdzhhcMiHXFhcgP6xhuqK+2E9pHE0dfkmBV81P84iUOr9Dba+n8
J/IsHoiFjBVArg0UBq60jnqDiIAevMYJ3K5UPyw7SKyzQ3BesRt2aXXV14Z2gDdRy+s2oxmzKmJ2
m8RpWJHzEPLswymP21uVgTsO0Lf8Wyq+ZB0/pMYehQjXtCksCEoQP6f9M0QknxNP7qX9FvQPOIZW
zRL4/j5d+yX78dClUqgQNmk/LoslfXyXjwJT6vq06uQ+LzHar9Cwi4e6bTSMNeDdrpDnkrq8bYe/
/95fUn++F4ES8qvFQESm+OP3kpLnZlpNkq5S7rx0GiTFop3yCeEZ45U2VVGqi+PE7MX1sES5v//2
HwG35P78x4ewB//c4SJ+hvwpRGn5CMNhzwQoEhBIJsaDt+y6qduy23eo8hahakNaskTehuWxub9d
wn+NJv9SsVuqYu8e1i8+k3XSdk3ypfuf6uv/IMzri88JzMi/K37f/vxftTvmhy6TbShc4zDBXvKu
duf+IQS+EVdfDEribbToX64TBoX6lOgAVlPjslyHRf+9dmd6f8DVJvCg1GbT+eIf/WWr+V4/+90M
0Z/mU9qWz+KCjy1sA3apYy6//P3bBdc4E7Ga9D0eiKCIvuaRdjOp8JB6DMMayz392WOrhxs/7D/S
pYbw1a7f3bzvl/S+pOf//KItl2A6jDE1+c0GwPsfL6HiDZSeF+nEOEo/h9ZH5ctTO2SbsthGGSJS
vat7EAURheocBIuM0p0LO2QzGs949oOZAEJq0bUObSCpvG2HMFC64lzHTkgeTIYg07U2RJxR8os1
IVJG3NGXzNvMPtFZpYWBsdyyVrhuP7QMwQIGvmq1jbIB6FXd4knOnBPFoVKRkYGgpRTSmuZaz3pU
7+Wj8rIVg/TMPW3xVWGSFRvmVdSP7opxHXdW13Jw594Kata1bafeyuzMdtNmJ0vr7/K47DeIUFb0
77o7x38WprZpI/dlbrmCIsWE7TAhy0F0VcOojONNX+VICoug6bML0epDSnN1A555M3TyU8+OsgOY
cou4BKNwSebQB12aBTU6wR3qFm81drQtTXz7BcbaHTQbtVL6+KUEyBg5fXsq2xFBFTmydNAfVPMW
oNxNtCA9/ru5/P+0A2yKju/ej182l+CFUbMgRH7cUr79qe9bCsKzPyjQWra+EP2p8POB30YSa1QJ
/7B4oZeRm2/0ZjoPf7UDDNoBroc0w2L+sPFWOv9rS2GQsckH4vzwSIipr/9HWwrf8T4woAngiEWU
wqgQHRfbYtp7v6V0DDmUS051LkcTqv+IS31VmYyUCzJ3HO4czVbHdBpKJNV61j13lTV8IMSaGAfg
l9/bThgfmQr9D7vLz8Xe5WosbH+L/VQHmrv0Yt5fjVUqmflxP5yNuhTniPItNQm3AraDV4oJb8No
9c/uQFC+agqP4ImhMRytDKBzLRqmbvnqd51+w2fEiDnyXHyYbc0TO+XY4Z+C+XfT9t3z/ocrNn4K
rN6u2KGdg2zWdtGz/7QlWwnYIAY0dWdzgn6LGGXOPww0Ccxt5yrUxQNlmnSduPBpZtcBW6Ay3dwV
dEyJtIeqe42nthUE+NLGipBUkEqKmHTUbWyEQdHiBsx6/8gAiLhdEwH5j21cXzHTkiyGqc3OddKQ
o+5+/6t+iuL4Ua5FLY0H4bA2zLcf/S6KcynogrLL2zMtE/+xijgpV2h8WBqyJIMcp8a/l6HIP/7+
a5e19i5IpXhHOMgQGt9gLfKX5bLefa2tT5El26g8lx49Gyb29WfgugFDKOLH33/TT6fY2zdRnKdP
hAncp13z4zfJkolPNQ7Dsyd164WRraTMYefRuc5kvEE2RKkIK4BXBUAyx+LfFs2yKH78oSwUg1Oc
LgpH6c9f77pmgrkbmqJL0Z7pDD06xHy5BsZItqhtADYonUe/G/MaXW+dVe6f0H3aAxP1rNPkwOcJ
zDGFvJfi1vwA0c0w1zFekj8lmQhSYZCAgQ0es9lzmCNu/v3dE78+KBSrbBtEQgaWbWuJh989KN3p
7dK2Qw3BfYh6CagFJX8t60prhYmnjI5jnGSfKXjBQZ1rhqthuE8CECHu186d5ypQceSCR0iHP5PG
dF8HW8bu8fcXyeyWn++yiWsXKj2oIwxfZD8/XiWaxURH2GdepxQrQt9bd34875Z5s/62G/qegWC1
juxc0UsHBeYGjSgp5jZyl1s4JLK8Li6S2epYYvMxehrxEB2oRiIdtGv5AYaltw6ZGBb0qPATRkeb
NDfCtC3Po9RaICfwMCL09nRjZjDWgTHExR7WYX4x0ug2gl05rfLerc9dWD90RqGZ5KPG0jtRBnuD
1c8zfikvPeWx7T2HOmS12PHEaQZN4AejHkOYYNElB82jj7IaFZoLMdraInL4gkShu0cahW0YJb27
Ddu6PzBQx3ioYzEySdfVEAPNcUa9z9SBpSZYjnHowLiVoNEOzOOTB1H7+WsySIf33iyye/pFk7sa
4Docm7AhoOI+QNow/BtYftMGnkS9FWISwya3XQFMc2QYazAgktsUrUkfRfo3cQjEdc1YuW7PUWMg
bwbmDXfDzT+iF46vjMaX97bZ2bveTzVj2zrF/OKh/NpgQ03n7YCYZqsBvHgBezd+BU+O/AWYOA2B
MjKGaDuRb/NyjONGRUPvbZsqXMpkZrGnKQhZGAlnxY2GbrvCt5RqMIuI/tzKnnAndnkYmJ1WFrvG
yTbRMq4JL52wyDIaSNYpKwm7Xzf6KNApVp9oMM55eNePdVcUK0iJqmxe4zA2jPm5HbVpAfv4DVt5
9cVQBbrFZtV3fS/1M+ZJeN+Ao+p5B9q8C2FEJxQGUuwg9zoljUOqTNLVnmcQAkvUqX2BLVsC/TDk
POzybKw3jNyI9KDJOxHexDXagmqfKZfChJpyvzs5bWeyokZcYBRkes7CraPFaXgz8Oo4eHVo37Lg
TELSLT2Sxl/kYeCQNhPkwEALcefD6giZkQcIPqQSimpoDLdj7tJ6bEOigq1dRsUceDNF8qA0skUf
Fy/pPjLkqKVgqWEoqaLE+4rhGyf3Wq+MDjC213tnGzpneCxN7D12GpSYvme1bzHbNwiMohjXToiK
itmxTVtSScudQu1p/hUysA3gPAH+KFzBDcODtYDHajxpsqA2SP6WFWv+q2s39IA0SptdWT7R0PKL
A4qzLt9kcedcZhwQgG/BXAkM3DESdsCXRtztwmZAp8xhbB6hjhjZtpdcARaiPJo3nphmYCEpDbPr
woNtvdF4VRqo6QKtKQ3zfB2FZtSvXeYMyFXyVgAoZ+Zv/AkAxkePyAVgWEBjVR+Enlh7KBt0dwCL
1+Y6qZJwPfchgmrgONJnzjIzjwKT4XgzkKB01q4oLFlbIUPovm7su3IjmN9THeJEYEqn+4PLc/n3
0FOBFmL5RAwNm6i9zytYgtqnBpaOIvXiPTLOYmbsD86ewdLMB5UzHuTsSF9V6xLmzLXdlxxJZCcZ
f8AHcIcHNWHE3TOUQjpoNcO6pi0ZyJxciS7qHqzUoMc6hZRPPTTk5rZneoG5aZ2Z6ivwsKXCamLe
CMC2bBKGPj/n40hkkUbpcN/azvhZNrG5x0wUhTShbSpUpRfyOXZeMfb7rdUNF9K07t7a5qKD/kfN
lMniQcew5GkzGEWa7Bs8tmBuXQTRN2914lKvl8WZpnVLib2lzDYpi+6sXo/EjvFYcmFVy6Z7xQnm
PwK+YXUX7JLNGt3jVB261g+N25QsLrsYXulbh8lK6eB2U7cEn2Tkt3ZGA3hTjQVfXVUzRefJKLoZ
aLO7/PilSz+yP3FdQJ/o55X8ir5mQijdB7qsgZ8NvDoyj7LkrmQmNkDTnqjgWwcW8WkZ39TCUsi/
TBnrPO6xmfrrgvZyi423r0F46pQuoBKAf+Cp8zLRgRFsIAAMlzi5Kwv0J6Z/ZBJdgp0E1BvrQkXO
y1hiEoAzmKqL2U16e0Vzhf5/hVM1vfc4Lehy6iToflQ/W5QW68WynRhHemx+f8WkIWSKqnFrWqAM
wNtJg9sagNVVX7I8s2+nvgW5VjM1LHsanSJq96BMi6+MzV32kAQ/85o8wDM3iaFiKv9Mc3rS9LDY
FqOMQLtZbHOqGeNLwkSCK3iRqb22jcZgnmduA92AYEvHKKVksMmNktdk1kLTP1hlJeo/CzZkdfQE
S2oDhZo1ktpokrbgEIcNh8xYX4mmN5wg9PNu4KQ1B0zETZ1+anwQ/5oiTD/OfteIV5Dzql0VFIkG
iNYGHzUVYgGVj5BkDpLHgmEUmBLj6Yehu56UC+hvaOuVhxfCKgAO7edxGUAAK7addxIzenVdOpN1
0jpgepu4LovhKlKjjAPs8UX8QCRCAwwdAhwJN2mHVRa3Iwi3cfBqTgFV3+dRLZKPoqJnMqyAjmTq
A65QzefDgHNvYqbbR0ctlOPnONK1gZnWaFoPia+Lu6nVwnnX0HnHRj73LNLE6FLzFhPRbJ8LRy4Q
XTnozrUlYqYD0J0b280I85dxGR5SAiSJmFVQ9rbQESZzatZDDix7hyaC1Z9ZEygPhaQUaT1K2vpp
tJV4SOOGtcZJt4gSogKaiV8yba43pM9U3yJ2RkxJz4xtHz2xyrLB/UCTjbbzyNwRCwx67g2XOmQi
GIc7KxrLpMnTJHFQ0ykxu6w6uY2MzVuI0blzCKeFBZlME/WmDHs3rbMWgSWNeAgZ13kecv0N1Ixt
G3tZvMbDqR9UbfHeK8dxkWWEsXv9FpX+t0z7L2VaYSAaexfA/1JKgW3URD/WUb7/me+FFE//g4YC
djlXN1DXwR/730KKZ//BLHn0VrCcTPSTi9Dwr9osqctfhRP9D2ajI1ujCkOPzTP+k7oJVdwfswvY
XBSK+TDdEeiVbOenwgn+dg4nhnKDU4iexyyeVqD9qo3j6h8xTt3jsdwzFKr+6BXio+Kcg7ustqBg
jx09882M9etgjoU6tDlrtCRwP/h9RjijdHAtWs047MFnxgqKunUVu9668lodKGUuP9EF0S+aQa9w
XvTsZo5HSnpAVkLMa5s+ci9YW71bnBtrhmcXV+WIn5KEh1IidOBNqxnGWo1Wc9QZcVEPxY1qYZzJ
zoJQkqMmbt35Dju7va7c0cXdMvYPRuJjLVNTSJxBFcDSxN04m/YOOPaTY/EaGSM1S7fI4+tOT8RV
yoTTQNfL5FY4bbOxmW1965nuBkbrYz9hhDeJtlXt2PvCHV4qYoMVjMmRrEdOn5PSj65ApcA0pKe4
AuPp7PAuw7+1Gnc3sg0HI26uTW6ar106mVurN8J1kkFVwcz1YgyKnbgbjqmfcYokbB8pcc5u7spo
w1MFEOCWl6Jut12u2K21m1Bh+WNExLSXJhjKya3ExZdG/rEjMX2yh3Rb+OPdLLriAirYOyU5Chpm
VriMvwB2c91IMxqx4w6Mcynr7GM/V8kdoz2sg9lqXQAZeCIoi4bmvja18B7xoH1lZQq1v1bYzT7q
nPpEMpScmyofPzKJun1FbOA/ToWZwYeuemy+leudmIHEkTlm1oECBRNaRkYZAFUkBskNjpfORPrl
JqmLrY0p0Y9lxqwYG8EeKJWcoKOc0eITu1UZgGKJMQlj0ZodVHDzfKMX2ABBNreGLI8NNAOsJZVe
Hslj+2Vkdeli2yfpILKkz3umtl5BSTbF1oDh/sk1BuRzUxiBODYQzr2lMWANC07JpLoXGZ1106H3
ZY0IOiL0ZZ+Y7UgZD1NoAmE2mwWAR23adLoJltUeknNPcIU6AhcmYQKCnXmkqUfuRWPVTgaFrx+w
fK2b+aNKlP656V3zoJEy4ZegJbSPGiamURubbrmBWjCADEUVq+viAb1jeZw6PhI4ierXOvrLWwOs
1aONuS3b2wj2QFqDI7+4YLDpBENWvGROX1219D/w5yieg/SYtonteYrrTd4kJaEXNompK+Qz7g30
Rehn3dWEPXQNaAgZBwTu/BE/CdNZaqt9JfEbdqI35Z+QPREV9hX+wuXKUmi+Hqo7wcfniJ3vohlr
dWI3thOgJfPurIk1aGld8TUvYusI7rx/aFMLLoXDuYXuih9OvoubqLe7Dy6W+q+cdalxsAc2kbUH
Mwk+Rjvs0tFKGWDOSkuhLBE5wfwBkawM+wpupL/xLL+6GSXFVMZkpD04pDp/xAduPI0wcyDXFJZ7
19iRdagyJI5iwlPTNIA7jKh3rb0ceKh9b5VHrZh5akY4ym1OOeK1c2MmieiVg3vMUVc1TdNLqKfe
ZayZxhWzIkGIgSn/BAUVSK5dwJ0tw4kPGjy+0VUknnkUL6PW62E3O2l1X0dIRKp8USIvTwuqQHWf
RLj0gzYLyw7TyeAFFY2yk3It+ySgL8NU9kDxrp2Ij4fgGgVuPrHqZ/6SeN6z12BWMdCOBPR3z20Z
n4da3fZa+zDUCF4Hu/pUEkpHBaOaMU0ZXX+jj9FtPOjMb+vifZE2X+3Rv/LNCvOZ5pMfu5epNbfm
EO86Z36MUPesCV68k+PwgTK0aQ5pYEBUFYD5qi4d51i/MkzGKIlEOBdLprjcU7RGA3t4JjwKzq40
Md2RoScFMJ7JJ4xJ121YHc3SDW9JkqYbMRlEV1WkGIzhOfHOYQb4ykObu6HcDrRF1kiDBvx8HdLf
eK0R7ZYRnNna+BN+BdqhOJFX6dy3m9LASWsa9pdGdPvSs+84JpdRi715Y6DdeNYi42OreWBOEQXN
JWUF+J3dqlDlsNEKUyEQm3NAJ40BO9xxmK9ANz8Y4nR+LdBLoiEucRIvaUAH9AsiOhrYbGemXQyz
YuYBJ47YTjUoshRY6ClzxAdHEdG5fn3IJlUsxBlzP7IJr3Wvl3TrsnClMy5ERiCfNdybNXU0nOQV
Q10y3T02LPxdCsJqjc7pWRfg/7WiXvVCfTWVvMjEc/9MDDfZk4bon1xHq9Yiyx460aYvSmnmhned
DMysSSd7VFT/j73zWrJTSdP2FdEBJJBw+C9f3teWdEKUE95DYq5+nqzSzKiW+i9Fn09E91aUtGoB
SZrPvIbYtD+lguI0K7Us7AdC5YcoXYS1cmn2rBfAMUF41xQgH3FB3ZolEkpT3I71VkQq6deQtbX+
z9IOW0Ab5XlleehCjdkN06rd4nprwTyfHdqpQ0kPeDDSQ1Zm9cbpDAj5ll2/da6dbdF6gz8Pd0rU
9dOQV5DS/S7YpJb6ZobI5ZkVp31gN+4egMyL6ZjfmxiLobnB1MiqMcxEi38FxCXDdQFHi9ZxH3A2
Ndcey3CVJmX0jRIIPGE0cXuQIOcjAhhbggT/FfKJukUd23rI5kbHEBJFp87x5lNcA2hXKhtZBGjq
6UMqh2zldA6Kl6FM3/q2zU+DFuZtGXUhMtCG2nGmj7us43cjNCDmpTcvZZhWN5SvJkA2DZGVMNwV
gDL/slY1ysXmnP8YSXwvNTBtTe1+XsE9XjY5q4idvE8GuY5LxJrCrPADmHxpdK7I463Tzg6taRV3
i3dpB82wA8BVmCyJ6BGwvHHlWUDTM2FPIHaQfVyHLTJkKkuHc+m2wMKsMoTV17g1rZJl5Bichuqy
IvU8dUjzt6h36XpWEz4GTQJmNwNmukULD3+wPiiNyz7y3RMihWxvmVWzTSYqkTR5KiCS7fSzLGz7
CoOz/mFsk/FAtbz5x2sgTOfshaggB7D5JSYJhoNilSmXk6wgCiuUMk7Nig0Ml83mgNFEt67R9lin
4Yw1QmIhFdfgHTI7+bPs6Dd3bTheZZ5hXrRh2e5yUWE2YccK5+0shCPbXkxVunMMYx/ZkbfO/eV7
2rZVjVaQyqkyIfqAebi1SuIOTzxQW2uoVM5+qZYLSAsommF0ukIzQJd0OnW9aHn9TFUdJ5fyr2bw
k3dN2o0HX2TGd9EHlxaa5W+jRPKkwfpwF9RetBtywKeG0H4TVEw3Q7uwxAWqEMo3bzlBqysU+hEY
CwbsY02Ut0U9gbyboPqJ5W7GvxcGhW2BIvfT/Vxaewz0Omj2oIRUFb2hLb4XPUce6p7o6ycpPX9s
HE8TBQcdM6MQwc/wPImaWyd03Q2NvfRkXtADDlM/DvpNasSZtfXEcovFV1ZYZ3IwvERtU9SGrXqP
MWUa3QgP/xiWcDei09WNjgJvbaA1/BhFjWlCAjUhYaItns/TyUT8u5y7hCq0e6Iic7fgjWCG+rWN
qM+A3mC+4txG87jwEoj4HaY+80uc+aNyVh4yivZBa+xMhXNjmIHaYSI1rCltj3chvRjKh0t3GaWw
Y1MkMS+w1/vWLAL+ce3dJkEF2nXp+9s4KG1I0W561cjafYbqNK9Tu1yerc7qL8YCiGFiqbc2mu3t
6NrqwldKbKQvnVPsl0d2P8puwZjb5yNaKLcRoQpI70FsZkP+wJ0uBFw4pE9jH6ERbbQOmP0wPC1g
wkPfNbGTgSEARh69wRCqNUdlndPJcZK9Cao6MODkuplztggC7TxPX6U9qhXCMO2lZ2XrHGkbBM66
TdgnwekcoWIDaUQH/dHc9s+mM/avMnMBpo4lPqg+OvsCyRMU0IM7Uw2QzKmELMYmQyMJzcfQR5Ne
A+WdpIX3mxfLPzndgYsuLl5IQCMK3nYzwJPoF/dsLsMKPbz4pSkKTn2oHK9S0VWnKN/3VEgTtWst
EzH2JvC20KenW1quCxB+61YkKdy8FOIz9HNM/EwnaDZYV7DS8AZ59IZxOGtqUZ7j3I5oImz9/Cor
G0k/BE/L57LpEMsI02TaUajiKMAPhBo3qSGs8TEP/FdgPGwcKnKt22SI/H/6VsK5EQVQFMRXqTqF
QusVlVIXks2xvC8J+reutfiIcvXVrmNjpCC+nCQ4QSIiS5IF0Da7TADUfLd6avFeIwVOiyD6122a
jrCEuPgVfIvpCjlyBFXLJOjvhQ1rI9z2VYNJPFLpnIPoXaKyCu8XjSSkX9qmUz/jrigOUvSUeBs4
IpNRvmUT5etuDikDiu48a4eCPKv1b73CVNdINde3Ig2WDa0SotvUwTUvqnxsqAWiIIFP8yFOHkj8
wo0M4mpnpIV/kmP+0/4fOO8DQfe3qg+Bw1dFn/+XP3XZ0+9wPOv9N/4bO2MH/0JgGfyEL4VGV/5P
yQcViX+ho2iBFXFtoBe/MWnh3wp0FUyH3j4+1pZmKP6qALn8k0uhyKdVAcDEFs5/UgISn6Ez+nZo
gaOfQHWau/aPsa6+VHMBANh5i82lTknGlhAKxDjaBoL9fZ/a82OaR0m/62aR46zQza77MoV5XZ6j
jlw19q42tLNLhnUtyxP+jYZm+zm1pIfWLIx0XlMP8RYP/XkUHchhBb1XhY/VgH8Ntl4DHQ4gFTWW
LiT0xvgA+JayLzbEEQoIDqY5drNaBtP196JDMshdTWwpyMkjV2f44a5UqVa4RKgnRL7jtxf5b4Ax
1meMg2aHgnsEWMT/XYc+PK/hd4wAemb0eLvFfauhtEEVwzsNm40VW7vILoLIJehZT1ZSFj9BVSfz
vaPNqtu1je8iz0NBLJoevr6ldyzO/8IuuCViTYsdGBTWOzH56JZkaiPH3bXRqwUjKbtAnxfTwsXR
NfB9zCFNOaXAEZtiFOQLf8AHZqozLQRTV9kTlosz5RE5uEZ6mpuQm+PtEkYLUm1kjeRGPRKsy2Pc
eiFlDLgqjXe5LBnqrNsicDq3wdOww3vtL1iMz/gjiqEMMsDQwDddpNJZC5+HOYwzunpZXr6ZI0q8
d1ifGdVtkYfVcv316H2ud+oLwRnX0GqXZozP9T5faM4BNRLmhK8adYF1YJ2HmWOubJMVTmclda5G
qiPaUtlzc6petRVJdYuRe5n+/PpOPqNP3u+E6q3GmFMypAarh+Q39IkloplueOq9KkR7vUsXPdQe
bRYAFFKcRrQbUfr8+op6Yvw2cXh2NhOQeDDnbWQYjlnWdoJ0cJ249utkRWiuvtF+hsl1EtakX6ew
evVj57M3DH9jWx8hbfSzAka1gQcCFmKXM49GPa0qKxvpa7528LYKeQCCUT7k8Joa5NUlwjH11RQs
oVmcV0lbeubWVXG2PKadrGsBk5Wdg+gYxcrgJk3BAEIOVKWdn2eKY3I+DKPjUFX7erT+mJJgipBA
cIVE3IM5c3TPhhUZeDBK8ZIPja5FNTOoJFRv/SWEc/WfXouJ7+n/oRnNScEJ8ftcEG0OFz3Nuhds
ONAIRhlOt4hCVBqZEl9f6o9J4PqWS/sBiLdlgoo72j0sklt7gmn9Us49Fd9VawRZ+lOBKnS/VVXh
oXESorjeh3+5rvXneAY8IOw+E8SobR2zC0IcEaa6dY1n8BuWTa+Y7HrAa8uvY3BgliCyzRGycjL5
hCk0BINN07bAaNaFMdnqPikQVi1XsT8t/XOEMmKwE6Vnz2cQcJzub0QT3vTRYuEGoezrF4+csm8d
T1k3IhsvhrZ6jv2Evgl18rlfrjuUyXg/y0xmo/ZBR0/w0hBhwvzoYBdxGJQespaIIWZONL/wLov0
p9eBRtfHH1wuiOMWiLGfHxsw3u/sLuTYkfetg0Ic9vhVyoyXTr2p4+2ULVX1flMKJM5osheh3qIN
ZIi4oA06xr+h4t5P35dZhxAYGC5oAW9s2GBs8uaSeHjW2A7stXEFCymB4+c5afHmjdRlLWDhYbdc
M6ED91uZIKP+2CLUwz2CXg9Kaqj4mn3DAqlOy+0ASWx5XHoh1b1qG0/ddil/M65iDBsZkjhGs4qy
UEz+jFcWKjMZuRVGcdrvB5VXHqbC1gAfthnbJMzRuzG1+aRnIREZoyQsu4IGiZri/qYfZcFhNjeI
q/XrroXeiENdFHBpA2kzPg5lVV/NiDACuBT4gTbfGz9xtQ2OapKLHConjkJWN5VncWPMw+mAcSpz
acKklaFLVGLNZz4UMw5Lk3yKPxq8EtlEar/pMeypUK1FWO3XA7iU7njUUkK7SDcmmmMMqGuWTL9u
ivSGmRfSpOhLw9rjj0TW4KTWHdatEMs/BqGpG8QLRIKNOq1xMggMy0S8uIzBIBJUIg9THbMRz0CZ
vcvoY1SdDB65oOhWD3xgHHvE3Mq8HQz8ieNAX1EYkqhtrhEFIaGcZcPjsXXp6VIFPaeWAATHpElD
Ly1uS0SMJN5mGJ8wXTCwtVlTqgwCZk1kYwgwr8WEjtlP5A6tUO4AxGS+ODUAPs7kfkD26nU1qZTr
u+z3Vnjn56bHmCxy8PPxBNV2BS8pWkodu6V01Pm3GeUm/RAphY/pokFegxZWhWc2d0zHhV1gCwdZ
8TCVHer524rG4afIF41Qp9T4Hb6lmitga5shRXcGbkUEC544zK56bgm1eH2hcYAumm6cAN8qb+1h
fzu/zH4DzWQjFs9zDsqjJpMg8Zb4Om4LqXEnl532D/qWDA4/rAMxa4eq1An0GNNWZASHaQTZBh9K
6jmXEwI6hxQtFsYHxU09RXVore5rv+S/jYXIKZqPac/eQOi4EGU4Y8I6B4ax6M1DY2We0ka0eknT
nOBLWxD0vAm3I26klFZbQt1LyiCMAvpwdTcfoLp1aXGhDQr5wqbVbLQ1SfWgZzVKgNprKgsWyz0g
xEsvZpOa90HsJoHaWMDw9c4U51Sod55p7FxU1Guw3dkcOeaGuQ18JUKlYLl253li+vsdsHaUbxGh
pjLXzGOFRrLrqqxF5LnPG0qomLknV5UVJ4h0EqvrN0wZYMaTw2YtK+Mk6cw8mYHkUOHr1lPedcaI
s3BHNwDJqY530zg+fipPZWeVPEyJ11dU3QVFEzr4f3dVMPlrD2wZQthsxGw3215EKeZvUT1UAVJu
xO2TWoU25OhDKMAfR9HKz9hmvReU7A2H6hdoI54ZX2wqlfGqjac4RtO2igdLIqcTdHryJKneUiTS
dU29y7AJ5ydzmKj2rkmx8S8+QzRt4d8aGxUJJIBcwVZJ0ZNR2hQZ76NcTaZhDc0lfl02W26K4jNv
qQRVyllQzcXIdwWNqXfBgcFn5poJSuhqZ/b1yCdJYaiBINUX6n0pM1Ux3QQ9stg9M2SI2J5qZ/IY
P/SJ2R0Uo8haAFHVMaFU0wok5nn7zeye+aChnIOfd/DMz+LJGLi0Y+UT9892yXGkoP5yyuOEVrPy
fCfXh2zfDw3TcfLchGKZBIvL/jD7seFcTebc1tGKLQr9gxoIFo/kV23VrijP62hFC8DNL4XfkI38
ykPY9fXgjFUjqmCfteyqwTaKU+rcJ0O6LOgUQwuJNk04liGaZ6iM34XNxMNDlMrZ7el+S+5Ypojd
qV1VxJKFnQ4L4TSyuoMewV/TukioxbHJOLh5QcxCXYw79ypDb/c0cTi0LINZiWSSbIN2XBH1Ribr
04gSVi6eRK7EKy+2JLKnCdvupgswboOPu1iz98Mox7y9M4spvw9sqLTMIejZzalXIlMLIlwN9UsN
CNI4a1HkQJ+YOxVrsJRJ8yNhz112mSyr/NVJ86W9LbS+5tNI93q8wjgQ+eTRyHvUbIDn12hSp2Xg
UgIDcN8Nu3F0fXXZNohz4uRRmIV1LnKOVZzGe2WBem3nlk0ek9Al5RRWLfgm/HiUDlKXdpwhq0Lj
t4NV3Rpz/z2wrcG58/J+dqJ1Cj5I2+Hk9gwjGl2G2AqZp2GEwWvMSZavJVzQZdkECbIR7S60l7E6
m1gcwwptk4uRDnS9U4GMsL0mQFvuI7T7Kg4+r5en3YxB4Eo4vW2tZ4sdbl55UU/jBpSqtnCS0m7X
Ee64B2mLftNU5richUFpmntrtGJ7F9aTVULNlvmCdGooXOO6zqrCecAFD7XsvVnLuW62AT3S6V5D
4fsLAyq8cesYTrc89iWzGrl0z2sfFqkiLEvy3gNTtce6NFomRIVl7W0CWC5gyBPQFwAoHB+7mAAP
NTtey5aehv9sFZi/v8Y2ThzTBm3KuXkLUleAuR9kXUlamp3bm/s+LBvX3wyZ6ebePiyw1b4EEGBk
2V55CNHk8Vvs49uEVULlZ4NN883F9gEbYXh5RnTZ2jxMSoP/Pfqm9RN61i2togoFiBGPCY6luhBF
7T6ghljXzqYOxxYz4AoFNGKUWeleFZCwkQXTTrOONTGfS4mgWjEpfawEbCQs7sbX4WPLAc5yiPFk
Z2sogAaxlSRox1jhLgU+G9HcENgY+mcLJU5CUjdusN64cHFk5JTpSzeyl/0sJd+5G9xKR3/QCHTm
IFNL6xnN+LXkwX5oisT75pZdya1YtSGzYB8ZPbWGGtAo26TbdUT2PqDT2t6DTiIKRlFCR9HIINfs
ZakPOWg8C40xpCmPgalrbrE59xZxAEiVExKVNhm/cVIMhcmDEpfQ0KPJWrR6QyxymzN6RHeM0AQH
lJ4BwhdWn5x+M07caQtAm2sPcpHVcqcct+HfcDCd+DIzrULWUudWLfffBaneJzNH5nzETq2AOyoB
BVrtU9AGOl4N8FdfHmmgt97ziAprtfPsVJbn0J8Ux2JfI6EpTsta6pCFJoseo74qvd76STt+zmh6
I7UGwInzkLoBHW2MxzTao3UZfvbwWYdI7+Ueryv0KfXrBEP/iXHMKlNXLLwAYlO5sgQ4KmNdR04a
VPs5QYzkZz4YDCzbTKrvYOjo8WSH/x6JpWEJIeMBFJH6UBnzjVWBOIJDh76cfazF0YJlyBKTOOAW
PknofsuxaM1OP14jB6ZlPZL+Df2934QTTyzS0uIdDZ1C8OiyjDKFr8qC13gYfFcZcPnsgA1xVIwn
YIk8db9I3C9R6lzA1EzbtkWEID6pzVIHFWaP3sm4Gu1Z58S+1zBZCup11oRwhdnKfgO1iyglskMd
zauqhrBwQKa5U/41esR2lZx7oTS5HzT99ToQojV5VAViXd0j46KXSFM0uuBVpg0fCBWGo0+plZMa
Jw3tDWDL4ZA0Nt1EmRNno92iT9dYqYhDc6hoVQFuETVRIPB/HW/2np6PYZ6mRNYgdEi1w0WW/MDf
608TlbTL9ZgDr/U3FnYinGGQeHRoCFQn0sG8qPXdfiyPrKcrdY8MRsVLbTs2vuJc0J2PfmBRGyUQ
pSyZgZwqGuZCvk5w/WGdOUDOeOF5aQflRTFakeo3Ud75YP35gkIQ1I4VGh/rwVAF16JvzyOYtUp0
DQb+VLoJFM3N20gGSfuk2iHR3mLZUONuQW7piHMHWSpQXqFrM88K09ZJYFq7ZGymRQuEZeQEhJck
nrxnPOqX+UyMNvmThwnxpPaTDab+ScUWoivr8CPyQR9HEWt0lY+QC/61YFxnpOLeM2J/KQMCgymK
TLIvzFsEP0XkLGBqDcOYXoQasIYDLkzbTcR1TDqi4jbqjIPv1WK4h5mM/NDaGC3G34gDnXRDkNRR
WDvRJEdbJ4CR0q+iumJ+hF0Y8db6goJuRdfSgD6RtIj0EaMEbrU8Mup6x12shnTvhPZiOaIcpgqm
kwcvjC9qQSzwtTV7sneopYvN7ZYeL1P/YPkQ4l/mDDunl4+lRydah1a5UWgzIK2S0zWbXqlOT4xy
1GUxAOLvSHr4nGN5ZTrTVAIJjxadcbs0ExnI0ZJ6iZMtR/WF52UOwetM53Yf4gI13HiTXLoTf5is
HCMWm5yCgw2TqIgkEKd5ufOAd/M1gdO37FVpU+pI1C5tdvH1+JE1Thlgf8ReUwUz4oKAf0Dji4Kc
nW9R/tVZ4EdikYeLvulqwZkByg6NcADhvb+Q8TpYZTPRSZJMZv8YlyWvNLEGfeuQLzgJtxOqQ32/
NSZE2i9kTXGEDy4zM2q2UXdrVj2v0YBfm3VJUq4Q7egWOgMxSIQnUWFuE2znj50jgFPAGCKtqWfl
17W1f1Mz8il1QjWDc+qirvC5jOcj2IU7ez4+T2Gv80xtABS7G8OZmzxYdUPL8/7lksdVNcpUiHa4
aHc4Wq31uKY712Xpm73XP7veqLs3H1Mj93EH+dvT/XkpMMnEuBA9oXKj4vr56Wzk+BA/FdVz4oR6
f6o8RwCrmtis2bu+Hsn3auDvtWqLMrW0hGtLKFx/dqU60+py7TX9PIliIJEZ4gJF2rXbOzHLEPy9
xVm4eBWbxlA6LgSFAYtlH6uc3ibvpgqhOxsBKa/eez525l+9j7KNdIpQSrfjTKCPP/LT17f/x1AB
1DAJbC1TkI7bGjP+ez13asOij0bpPvUJfm74o5itTgs5XEmhvr7UH3MOqLgIaAVBoUdx5bh0TBiV
2CC166cg9sUwH8LZT8dHa5F6iXhhNP51yh23UCxejHyXAaBqatvauPb3h6OJDVacXsFT7cR6j4KQ
RRVxSNjZbyM70GdWGBDvE0zM/PyGn5zZXrHbFe7J189+PMx0TV0UenRXleUGQOvznYyImKMhGYkf
1CRIHTGJoUoFxFen819f6XiUbVeYPK2AfSTpIB0XrzMCQ18AWfwBXE1mF32d69Q8ScnUDlB3dNT4
9QU/c9dp0KAhQNmZJi+KyQRNRzOoT/2FzWRuYbrRJ4q3LTpsbHNsisDcQW01+QTSGWhoHKwBfcSc
jF/fwLvC6+8rkFALxRcTsgH4Fh7d/jy4ZIka6SPLH01szgCi6WUt2ZaqRxyk+4+wRbWxDo09B3MQ
HOE+iuKGC2RCbAsP/fL4ZPwYnCJ1dYmH0v/MKq4cwKS4UWLVy5HQZeMHoLc3fMTsrKxnt5ajqw9L
pN6AM23iEOksDBTYnYhFejlQPLLgjuHQqTJKdFufYN7uTxJay/CHq8zQsVWncPSb10ZrS7IYTdLi
nXl1QmwjIfLy9TViRtyW/CjQd4T27JpZhlQdNRy/f4/4bEQb63WYFpiKrswuGhl/P0pbKpO2mlCA
xPEzoyz79fD/MeEQ3kWdx0UZA2HuP6b2QGYRozU/f6/iBonGQ1QDO6w2wdLrCOBXyfrrS+rV8umF
s9UG7z0a1ATQ2TrqDNFzQlmu88fvQeTpGuOQBF52AQvFzoxLs8OYD2mbHOWzejdZuDxThEUemr/8
+jaOnxxiq2OycyJPxH/8YymK0mtgeth9/D2rKH+eJkXbFw92Ntrtud31l19f7HgHEQRnUlAp8tAi
Qd7kaJJ7SMXBBOm6H6qBbvroplJPizStdWT19aXsoyXNtyM3AAjMk3TeUD06ig4iiFk5jm/2AwKj
CD+GlC/7aBdRRiXTTWBishZoeBf8ISnYMC8nF3VhkjW39d/91SjBkPLo/n09ipw41FocHagnERlK
LNkEXmL0FnRZazJ0GcDvvYpFqHxPl4mzgu7IvTIswcMZmctZFEVAENlWFKBMsioLHF5zYhjso/kO
dHHkfBDH/r/SKEfjzRgE7Csm69SRyC4cj4ELAS4ovGF6QKlQn8zICeolZ4wVmfPX462ZVL/PZ/1O
2bw8ABfowrCPHs1nzFaoqVpOeO871fu1BpfSKV7dOtQf2OrZgj567zkgHUYBC0tdJf31U6uwIktI
EEwG13WkrmeSC9bsdDYEPCoKBrBZYznvWKpYoCd1kY37WQwkTFtc00iPExBspCW/Gn90i3QTychT
m7Wz+ObCv6mq0C98cVOuYrx34uGg6gsriwoo7hhurN8k6sQRv4wdkn7vaIXpwvKvFhorkrmb0vPg
3AtDqhxiNVtYnlR/OW/9z69P69mAGoC4ZsI+E1rz5/OZ0PAEwFPr8CVXQn5LW4wudjbt0YOX+bVD
jT/udzBdAig1SR5uaidEzcvO8kcVJajBlP5Q0jSNBDDRGfgh4ofNQ0j+2l3nU6fidewr+4D/7k1B
q+1F1Q5CVl6LDOKaXo53pVzE2mMz6S44kWLtYx4DrTO6VPyz0EdWp2E7pnDA8sB0NlQNs0cDbhnJ
QY687hq+5bXDqZTtnNwQF3Ju1aav52ZLTzx/BOvrnOa5TZcgrXvKeVU20sLrrfwHOAAQkBNeGygL
Nybc/LqV9zbn81ONYqu7ClsvpoSh5VXxuirvRymGx0QI4Le+aTjlxqBu9x0BHJSyjbq985yuIywK
h0M6DemONsFcA5mnuQz6OEiM1eAU6jQv4aaMgaJgE6fpPwM2CFTNwyFDZrOt7he8ojaEn0ZMtc9w
1qZn3jg9FCJ77rsfllych3hwkemevOIskxBkERtLzr5eZH9MCMIvjU4jUqEf9Ad4bHC7oELfs3gF
AU4+J/I6A6cpLPBgX1/oHZfwv6cTU498CpoQ4RAyKCI4zq3goWe2Aq7yao0VU0nY7KKrijwg2Uxx
Lm/hdIS3SYdN18rM3aDeCIUT6V4lLoQulCXSFRg276r12uC0NBr5wDGEGTrltv6xKDjTYacX9cru
LefGVGn5sxiwd0DkTd4oSIr/BCnpG6QxC50ytG+vRKEJRYYsPIoaGS0qawyoN7XB/IpTWk+FfWh3
VuSaT+bUC7Q9AvEfhQjvI/I++oRpDlpTx1CmitKbbDBJfGWtIDqP4nS29fKqx16oNb2Hr8f/82b6
cTEJSFGHWMTPx9EgIsCE1W1QvnqmLMBnTeY9qHYbKnmRXShHaH+nqCpuaM8iuvX1tY9AeFxchwGE
QUwAwRl9HBJYhuwmx5+XVwekcU3YK+K9qNL8MC0T4txB/h22+LQZ7IimR4MO6gEJLrfcfH0brt7d
Pk1BqcGaGg9iARxDLuvz7mdlYUH7IJav0UDjgHIaVrWTjx/2pqNL0m8U/PiDLHpg+whhFXR7quJQ
Ube6QHxG9bAcEDpcrAhc9jJTOGvD4EeBaZS7bjPjIplLeT6LeY+QgbinBppfVQazE98jwPzrpZ9o
u+ALG65lHchbwkaFFZST/Jy9NLkUsk72GZXiQxJBwcMaMO83VdgNzzhjDg8mbJobowRQDVfEGnfC
7kec59skugdDHad41Zs8QDzhkKX6iBaATJuURghn4h3UGdii8ez8Y1HVDtEmzHDY+3pw9dgdjy1S
aaT7HtmsPNbqGigJ895l+NqgxHtpNCJ9hNM5z0jml+alBSj7bymd9Rn4yqySpFmgbsEjCSB4zlH2
aEEnbQuOzre0Tp1TymZGsQqH2TijUInVo8mmsRFu1L7Wwswf8VHszxNEB24MFYjd10//5wznXgJg
WYCjsNX5o3IkbHpt2TRmbyjcwbcMxiB9Bkegib1l+UbULl+XTht6l8bzrNKxBJ+o6uIvL+HfDYmv
Qa4scD9wyD4/z3CwOF3RLTJ/C2EDDrjjxvM1wltxDlnY6zGDQk0C18xhN3tIxtQIKX2P/VbVB/hG
1v1fxuTfTAn48VQvmZwA444xoUsxjKqasvQtkqZ313hWd2vnmC1KSodnHDHD5ZA3/WntlMVJPgnr
oi8lZ8K7xLjWswPyWo4KJ89B/ASb3WCv0CTZ3dd3+S45/HnikiSw+do+782zjmGc7Vi4nR/xkqKJ
1hAVlyr8UbULhEwM0t1VY9oZtalCS63jkhLDHYzhi8cAmTdUuIJgTau6iHHo9eS3pIdnSNGe5kdp
dPEFjrXdoRFiuvSGODqJXBk5K+wC7RG2gIX7YVSbBbQCC4U3v1jceg/rr96lWW9cIJio+MAoDfST
eI3zhM0MTmRJvYtG4q41NnrZeUGDnlxAFFB38iaHxqXweN4q2tWPrqKoQBTZ3fX2VJ7ERY7uUysB
Omm+mbWsPeq11yJISprlQDxxf57oCPZenkfrDtTKxVgHXbeqktoDEe3bFaRLX47t3kSeHZpGlXyD
AdL/dBI7oUinUviyX7+ddx3X47cDfJ4lDmaapPJoQqsinIugcYY3qt5N9MDpBnmMSiLc/c5EnxFX
FnpKkOX8jd+61c8YcjmkXbzlx72QVffoBnl0bsoxe7DRMqNDwimwa9M2ZzFEKepvDe3ej7v+P3WN
v/AskO382rbsqn2LqvJ3osWvX/lvpoXl/Qt8PL11ghSUhXVp8jeVUg2X930N6DT51P+Iazjev2wg
5/weW6sp3uWSf1EtHAtNZFJVCaYMJgbyHP8R1cL+vKW5JhQCF1ip7RLNQJQ9DmSybliycQiS6zQL
oPSsBZjYZtUi9nsVhLXj3DgeyC4I4Fhy78IP4bJRi5hloQIveNnQ76xXMsNBCmGvrBe3sU+fb/oH
pIiRAcrKWqhDCJodQOCZ47VGar0WZj2apI7Ij/mIA8ZYRNqDVaFNXMV25qt9FeDlCoYlPS1o2P4U
WFGAhNAACEOLjE+eH53KDC5wVUXLegKVcevS6NhHoKI2IshRKs2Q/FyXAuz4qrHbgiWU160LTNMx
HoCTPPsT1u0FnINVCTD90otVcpIsS3o+ZU5yIpU7/BjTwQYJVAfeCgh4fNtKrWbTVdN8rQYgqhtk
9goAlCgWGCt/WHqfYmRe4+Acx3DvUYNQSbSm7O49J6PqHzrlxemla08G4VktrxIwdiPidhMsrtyb
NfAcucQVvf4AyrHZJ/OddHtt4RnW87dwrtgXIRoOOA+E0R21s5AWDhAZPEG4/ZPEC+OzZZymb6js
Wy5F0Mk8iUqhtlTNYPnh1VtYO9l7cYQRu6j/wSoS0EsEM3QN56Y4NdCjwmpHQzvXRbj4V342SmKy
3GFKpEsCLVJOnKvs2V3Xbjw4st/7AbWRa57ENpFaAyS2CfJ42iTmgECZ2Xor6DbxT9nm8G2jJDuA
8gdHFAn4+U0ybAYkWG6aBVEjrIGyCARxX91kQJJOwVZSVcQT9sZwg3FbYjp7GgIfMoA7ud4rG7m1
mVg0lwjzL0TgM4isbBXNgW/tmtKoz53ITOcLsxxMWZ8ioDdC5QuAfvj+loFwQHGruKyvHZj51Qk6
JpazMil8IY0BvtpDT7DosA8JsxI9x7hEG0dbsFNd3xQLo3czdBHvarGUvCvqMhnRlgHf9Yi7CXoe
btWZ2LcFSG+3Zoyrlpgm2W08O+qqU0AcLY4oKPG9Fg2ooXWa0yHHXXsujHPlYnaFP+hUXQIVS85V
2cdnXliOTzYqTvUqw7QJdQHsoU8mSu0ux5q2scTTxYwPMC/t6kCpIYeFa829RUeSxig5YCF3ZZQk
18mEax6hNcoApKphwcoOfRnCZgfEsAHINIxrOKBKnS9LMjQb23DAjsW8zU2NtKMFYsBoKUcaSMlc
YwoFwRdMeiEvpqUY4dO75r7NJAbrEWQSZpyDOFYq8bLLDZlcohOQU2AKw5x+MKXWdlPk/vjNTrpq
3wdTE506Zof7UI9kOGjXF1raJWvKAMeNdFc6u5c9kLplhxx5QVlnmKtvU1iZzsqfh/h+WTjQ9wDY
23LPX2JAExhl3x/YieY7p9GCc8DmiTMSiirePjdjZONkGooT8M3tzxF/JXfAuEQkbgfyhuS+PqA/
ZFUYss3Txq8N60x0nXmxoPlx45Qj6zF0grQACM5u5g6YWkDNpxUxCf80Nfw52/gjkprn5DdY+omu
pBGAhc/e98Num1tRiPwI76ra0cdMN/biiBujnk21I3nNN16Q2meVVwZb4adojxnU8+KNQ0Z0Xy9O
skGh5b/YO4/1upWr277K/7mPc1FAITXcAXZmpiiKVAcflZBTIePp7wBPEilZtN12x8f2kTb2Riis
WmvOMVe3NbL+9JNqnPQp1TvtPc6N4bHVUVkhqyJifqT7NWxI2WAAImytO6ookgFKgxQgLkWfOuMP
SJT1GnMHn7q3niPfxiUQn0AfWAY5gIy6at1HiCVxR/cwMpln4oC1bEXfrBzqgaxWZVZkCqNFoAVi
Fb28QHCI4s4tw/xOzJF5P4zLB8ktzIyqZULvo60zDrY7OjcIPMUm6kLgKgbsRkyxjo7gozO2yFzC
KKjwmN+WYSsvc9SdZCxR8YkLGk7VxdLBKNm7TWU+NN30AP5mIF0aLIHYIOLPXZzNegencqCrdVGs
hMBlpmgnsCRVQcX7K7oREzk8sBJlPkPJLEynW6GZ8hmhCctkdC+lm4nfd1f/q6feqqeILzG+K5h/
oJVdJC1rtkpeVFS//6U/cWXeb/R6qYAMG+8Oo5o/yinP+g0X4tpZd/g//8S9678xGFqDWRx2kWsl
9Zdn1bR/g5zGBp4/wDSfaIr/pJDCg/WiXWDpeCDBp6E0QyVMT/B1Xa8E5AGgoPFpsdYKih3H2mCR
aWjMPhaX4VGPCudSs6zqNqnn8nIZPQ2HR6GLAG5AugXXpL9Lu2yZt8qYsqvYJbIA2UiZ+p6j9pMH
NbXD/eIX4E+bjeVOLtqVEC6pH/KaxsNixWcDqqlzPaIc9UlCPsfHlF0zVHD3BYZ02MShs5dZLrsA
ZXC4afvMfp6bHjMkDxc9fm/S7VugSIztSSQqRtc4c6Zq/EhkPIvZ5PA0mlDk96lmdIehrMLbqpHU
MIk2Tsde/5RlS/XkZLl7sWRmuOqW3G7LHwASOdjTDpiRfTUiIYy2wqZKQ0hb6Ucxh/KQKUP7DC68
+UbbyMOdX7rHKiwovycjbIKY2PFr5mL9HrasugVuMp7SjNoZ7HsK0YGc7q+pDj0ktSBV1kj/G19D
dn4ZIXE7a+tF+1za0dourSvjElJleZyT5mHgpXObjrwNMhr97zEude88ryMdI9cW9Qk/RfSgUM16
QW+xQ4MmRJI7Oq/F793ymK8QUoyaiTrGlpc5gWEgvWzY1/aBIccPWM8MTnKZf8pRCJLjhGVZUJt9
XvSe/gUSBG2JrFOmuhru87Kc1SHZ9qXltDtnQv20AbBCvKE+94biekbZA+hZkjg4Sz2fVmjtzmjN
/GwWThgotLr80AksdivC/lwklnZILT3eTw1rcFXK+EPWJXGGTKoG6jFPIAcKgkPFRgstoASxAa4Y
WOWUHRs2lhe99BbAHJUOaIBo9XAXL4wbUMJDnhyBNm1y4Du8Bbxp/JakJNMH9WQSEF6i89/XaVxe
JzZNOdnMznmkqMtR2MFcUm5xUXeElRmaKWYmgCP0gErOzkzVVEf3sDMMYsTBk31qaBBQ8dSWDV5W
8afoLRyWegGAOYCDgNxHlsFSWN5NFM6AWlxtW8fFEMTkX9nKukxyb/hcAko46gps65gyRmS+1s97
WcbT2bJ0drtLsSS996o0fNAKO9JOYYMuZss7SHxpRr2FYK6P/e2A2DzEApCJxw5udBlE+CluRF82
HwELGoGHZ+IpU6YagmHu5tt2xC95kGYGV1S5HlF+BpBTWL+kjYdAUJjbhMK8h4rKTgHi+Kfebigf
qJdWWhaJigeCXtyPKfvDC1qbs35Ea+jdwW1A1jmnTlj4MqY1s0FNWu3cuCye6AN771UiP2n6WG/s
WplQ5O35q1WrGfocZPASnX5YPqQRA8EgV2kHEYiW8WPnSMavs5PWR8iL3abQBngPHXEc57Ex4eLp
1I1oac/5TcLzrHQoP7Or5NbN64XehWP7y9C3RKjVCfWJB2Fp7JoTaDrnZOmtEyxmTOSLcmW6r/qe
FQ13iBNoXq3vcQ8ltzDuLAgXejZtSIAJ5VY6Sn80stjbsjVAEGvoNSgwwP5k3qB0OUaz2VxmEkYg
MfVmdwuRnuia0CnSD1mSNrPfiM4cWczC/hhGU+kGrjbWHweqbXWQmksPS/dIdLP0ub2SGJc+V5ZT
KM5SOlzPzayxuCyx51da6infY6S909y4+WiP8/gVsu74OMtSXJhtAoivG1vyY0wL70PghWZzFc9e
SOln1NCy4xG0o6GNRsCY5l2UtfXGzbzxjKlPEhR51mzAgJxkPdPrLsv8hjQKom2ihOwhEOTbSshm
P+nFXVRa/b5VYwgTSwq2hypRYA6zuQxQndrbRp+WL1jWJjJwhN1sKrMvtnoVDwY5Nm6KZUbkQ38m
Yd4AbZNwsZIPC9TL8gC2rcz0B6pVG8hNrEzRdQ99DwvnCo8z1DQvta9ECp4ck4i6tYtcv7WFE12z
LE57tsTLcYjGe0uW5W1DiPdtL4hUxk2UhvejsssHU1N4/kunHE/xHGX3LiZZFqmRx8pN6vIaY1Nx
TSek2bVRwSY4yeSlFxXAi4bFgCusqCkFb7tgKmbohYbX7xrXaVIIJkVxmXo6X9fOtB36vJgTwzyT
R518BV+AgTtvBF+fLYVB7lAZLtB1u/CddJV9TJNsvIt6zQW8PITxV3PR5qtSi/pixclU5zM5vpde
VdfvcBU5x4gf/hkTzYJuX1lAckBZkai8fMxkSmoUYvXlEKGI36UEgvqT6Potss5+i0Ca9ahPxHJm
dIuzgj7hi43pdZP3yrcaw7wK0dJKFtksvB2X8FjZqXFByllUBeUiHZ61vrqO2HXu1/N5h1tCnHvp
og4sFw4aWKXR7hgGc2sYo3UD9jT+EoLwOSSTBlVSNZicudO7+TQDkr4xMjXuSfH0joPo23sVVsX1
IDCq8jzZENJ6bFRm7XjIqUcaGDiLZwx5acm8uje95mY09QI2TGpCa/ccscXRpx/SJpdXPXKOi8Xx
pmPLizHxaY9clp77Wa8S77NoTaPyrdZqMDbm8UedrfWxrbSa6VKskQw1sNRw+8W8pGVuknms684u
GdLsOvQoQWrHGTdZJ+xHdPPulTFDKe6YEZX+iGdopVgCTEehbxjVO5KoH9Aggr4ZYhLhzpoW8xtb
VxcjzVCM3mOihdk7uA9tc22jF2sPqHIazV8QJFsBgVONfo6FL+E95gko5/7cQeoLePFz5itjmd+p
JtpM6FLnnRnbzo4W0Uo/K+0QktRKNEVzfoZCuS0OfafFD1ZtWskTvd2yhB6OK2erxkVFa/bq1Cz2
BeEO09DtK4TLen/iljVUdnLIndbapyZcHil7pw9ZppWf02Ey7r2ud+5EE9WnpknumtKhK242xdFp
2jpw+gHCVTXd2vnyyAJIMzt+Sjv70YFr9MmsWioICVzSb63+0fHg3NmOm183It+Okg4EF8fwXVVn
xzLrmm/mYg2r/7PJMn9sTJdAjj7JD3iWuxs8YqjZIFHG6H+UF0V3yHrUtliM5SZeqHf8rgIyqf2v
G/1vUX+Ih1v1L//vz6S7H3ZPH5L2c4V16UVD+o+/9ef2ySY4j30TUXeIv1xPpyH85w7K+A3yDn1n
Dwa0dNhe/b2Pcn5jj4SYV/BvmOwD+Pk/9mld/M9/SIBBCKPZk9nspuCX/Ef7qJftaGzNiN/Q8Rjs
NyAyYJF+Oe5D5xNnvRXbZ4h21QEtBQkAolQHFiFg/p1qLahHf52g698HL/9X9sV1lSBX+ec/fnZA
tpLAiwR7NvuZEfEd8wT7k1HzorbOEH5jdxlGVhKPKCabTNcDmFPxhrzvlZbw+QfStud8Icp3f9AS
8i5dWqT68sypYvsp9TiAmabiroXMu//1T1snSX9Pmp7PJZeaa21ZSCD0Zzntdz9Nkb0R9ZmQZ9TY
1lPiYPxHCItagTakuOyWxbt3Mpin/0Za6U9+JXeSxd3A+JiXwKvLODYZtmtoc2etkcpj6dakUWhW
iTcZ62Pxlhjj5dj8+Yeu0nyP7p1wMR9wc34v/554exbOlMgzPOEcyKkVchw8XUSZDJ1DH7A0gQSe
immCWjuDLm4f8KdhMJ9yEk50o/TOf33mf/z5pJUifgI3gNpPvtajpyKmMo1CeeYy4SwC/OPw9LSM
//jvjkU2gmVCcGem+FqFhFiTxOt5lrQmR3HZSzKuna6YbvvUqB9//bPW8/jyhrLp2KKYtBzQVszA
X57npMO2a1e9PKNa+tYarbftSVd642r+7NyxCJHOx8HWQM6XB0HoJJ3OyGEOZi05r+4AFh1/lBbg
42T/+etf9ErlsN46NqAnRyABlZzCFYT2/a1DCooAQCjMs5SBL+kxA8cUuEdsP1dt/QipwXoCscpD
mnjT7Rx35jGC3veGivGVyuH3r0EwnEH7yKYp9fqGCQ0BZgIz1Bn9EuMEnFzQGyJZ65zAK+7QxiuK
LSJwxinz0hNw9/zwWjVKd1aQtzBDP7sCchW0eeuVJvru5TnJcoqNIqt5eAfg07pOb3ukKjyTvOK3
vz7/PzuUzQwUDyCvFswTLw811S6mfacxzxLaCLeeF/HIMjxkqXdtrsSvD/ZyqWf5RiuFLIXdmsHh
frh9cbxVedPUbPFnnSaRpqn6sUQf+LiMRM0TbMrq8Osjvhr2r4ek70gXyoamRb7sa8FvnS2IFIXj
nfRQJXsJ4gMrLSbJW5u5wKoN5Lqa1jJdx25q3DH5gbI94b53tJJQDcZQzYFWlTo8ryCdzGpysBcD
ongYa/S4EwEr/tdfGaQU5/zvpxzZMP5G0+FGxGlh0qJ6dflLd0qJhzXlqc31Ak1BvEC0tbVdJLBX
4vAu0J0GsEDJ/4L7Xc/2VvBhNwoPc7FlAsV3JKmICxkirWZLCpZ8Ys9BTydeeK5WZ0q80RXEZGZA
a1CQiDx482CUbnNmzQc95a8hFzSPDqWy2rSpYR5HI20eu8GpztxImieVcgKfW3/X4OWB2DB59+7h
xGnoxrywEQfREvPotw4E6A26SODysOTpSEYYRZn9lA3HcDnTz0qUpnGBw8pBImDpk1pctojWaSNK
UT/OlUPcEJkunn0CfAOqvosKgkzItItPGfLiL1maN4+4K436hPZzvsU6OV3TIIUbvZBPnXwUAAMx
by7kZ1FDM6e+b/KKe6/L7CdMItztzwlPM/uRL62o1zf0MBBfOGfG5xrlx2FonOZW2eSyWyiwA8D+
cvBZfwdop4w0C7IkhLjTzIaH9JlhH2b0cCfJGQ3JDJgl+yPyntovqsX9uAZz3XXkbzGEGUPntm3h
4xqD1X6pPcl1KuzRuxeTar9kRWQYPkwA+jAt/arAnZV332NFsPF6zuYRaBqfUqQk0Cwd5032Oo22
57dcyZt6B4wqp0VLcll6YMxE6O7sONzZMrZpp5IdvjineC1MtNSZrqOm8M51YIK3WTVDQCUjgOwD
qyRjAcAFd02GAvzJsTPO5owjAjRV5dIAGfTQsU9rEuG5xvS13bcgl/I9UDG+DIL8rNiCz2i/2BXu
R+7gaEZcsLjiMtaKnEtpFYRWhRW2840zS943XcaIEtaUyb0MWci7J/uZj3U7MgcmjRyFWri8i7rO
QVvMWIyiA82kYQbkVSzsgPMlCkRSWE8DCLsnO+496MGl8vKNNQv1LjIX47AsI31MaM/yYzkM5Z27
JPMFKXH5pgECLFZwgHB3gi7xKcmr4Rjl6KvobkwTDdylIl0BsNNdDo5i9DGtlJnP3Gq+JNxWPytk
XNV+kaHlYpZJ4wTyTDCXy3wHANki0Diu61OmE5qKQCJjiq235U1Xty68grAvvlaW6r65cqmOuCH7
S88msSyYpzScgj5jZQqWnIVr1GvFSdDm+gFXrmp3rTXbn6fFERvIFxDWmf9HO30VWNHPpTUo0qrc
DxX4bg9vLgmFzBo+Ritn3CHZ/gIRg71vyjk8Y3TtNHu3He3HOmHSO5f18tGORtj7sogA+JBh8rHM
m2xrWXDbWjFwGcGmDAFwqvIj6knM9+VAsCv6U2e/FqMt0oVmbamrQoNVRKNooHjZFa4Brj2GdI23
JLztiQlg29vUx1QByyfAcv4aRtW4jbVEu5m9qnhIsoHx6QwLhKl/5pN9liB/UU9Ox6TcTaAZA+2K
g35QBG/UFR/kapdyinWWf5jRlU+XOAbg6wAB78AvIxuyIKk7bgRerp3q8ZxK1z2gPZ6tDfii0Zdh
yIHwOYUbwDvx0cVGEuA3jjcLiXNbo6j693VmN3UwlO0OmM8MWEn/TCZV9eDlieEnHvG8xFKZG/b2
OlCIrrjhrbSgiWF5P7clEWN1pHNFnchIz5Hz0ZTr+vo6bztuag0hUvc0h5241IyUR6Ilw4ZMtroj
zQxwJQW2gTu7CVhtuy+R0lmQqsUTd7NOI4Tc8sG7V04/RVt83eAyMGdPdBSqRmeW64REyBmWVj2G
Qk6YLhpYP3OuDsBZeB+7vRUydDBkdUaM6/ppYqrbfZZ0LEGsxhRmdcVqC+nhssVbR8d1WMTd6tNo
gj62moMkUm4CQpDVjzVIab6aAxjdh+yZ00lq0DAOcQ9fzqwM0iRE3NbFRyuN3frbXA8SDaBDmkCO
d3VbEgXytXDHJgpIpbM+oO7wjir22gPkBbRL5RQlvZ+LNP7UDt1TWlvm1oKNEQVQ4Zv2IV+0XnuX
LLj3D3Si3MtBpUlg5/BzYuAch1SDzTNjQHy/0P50GPvJ8f1gqeLWjupvRr48TCTcXGUdszfWVaSd
hkeagexr40vUxdGXJUnGd1HvcOV44tNtgxXQ82XkjNgWV/qd3+Stc2Le3gIMGPMadq7NOh5kiFnG
AwoM/UxCa7toWnRc9gIA1Uc5xcyRlOeEoTj9hHutHKZyS3szv5iUkldkEOZXjZD9LQizhjGUaD/L
QcuJdVzMT5VnD2edXS+Gb4UG0PHWNZMgo83njz0jUL9ocpYLj1AkGNHyNI/DpxDi7juA5RnzlV6/
QBFufcxGO1uD6fCWShRhid/MZnTpyTmhUWqBg0OfbNPGjdonIxnrswKH8rZMrP6M4bCGS7BrC0UC
wJzsNIpZdAzCMOilM+GbdnFemnd2VteMNM3lXZ3E4TlDt+WmIxEQBHw0PqJ6b/qt3rYyOU0En1mB
W+kadrZwdLNLe2Lksidfuz2wy9XOU2ep3jMWNDyS6/qi9A3N0SEHcPNcjrzhv4mhaS/6uoYywYvw
rEzbglGOFwMuqzAyHmMWtz39WAFnh8pCI9bBGW4iYxgRXKShVXNf5uoxmzpmrHNunU+JwTJq6hBl
Apjq5YgjTPUkHZSVcdHBNidu1IMDx8jGkSyIYvxaGXYf7jytWZCfEDUjZWNszdxeDtB0k9u2EM37
XsztPaJvuR2mJQsIwE18sBLSl0jchD8tqYP1iByBQIR0nfWi4z3UEUkYhNqQ5BvJqboeFvYpZb44
KrCqMLliJj+919WoXVhk+4LxMhtz52om84yyLq1d0zoWmTtGQhhsz737DbnQ9KHGuPZ5tELny2ij
8NjptQ2rs82FlQcpVFQF09GsvqEIaRLiiZg1HhgVfbPiKboGU4fNYEna7mSOE1LCqiqbTTwlTIoY
NakAeRzD2HxMtwZJIN3GAytyipZ5AswE7Q61Ui879yzriRDRpDM8xPZc9YETLekVFgH0x2Fd5lel
l+OOKBH43cSI9wPe2a2Qh6Ie86m/J9BoCuX/eqH/Vi/UkIbJzuSvVt8PvdCrOKleqEh+/wt/tkH1
33Bv4fbkZqPPz9b/rzaoK3+jbUPrga0bjl8sz3+3QRHfopXFjEBfh39Y5l9tUNP9DZmoLvAHrDu6
tZPwZ5v2jy5k++p/f9+VfIUnZhOGZNilcwdwArYFPZeXG+Nw1HgtEQV+HCbMjRsjXbLbOK/Dk8Us
kpwsq/2AXHfZUYEtOzFO4QnEY/3oIfx6T5+tfoRP2X7QzbL9EE268ca2/WVn8fnb8Rx4K+sAawY9
tZffDiAwVMCRuNYUHtGTFfPiZohdnpfWRFnckNa8Z7Y7BC187z9u+H/p18X88WqDCmV+dffRn8bl
YNOrfnl0QqBznv2kYbIbPoBmNElRwRl+kXlYFhh8W845jeoS7tFsO2eT9JL3IlXJx2kply9O3zbD
pl5miNZ51G5BGuX7Dn5ptlVNZd/g0mDUPPWOdQxJ1DoXBJDu0ABLf2E99dOpgJkmh7a4ig0SBQNH
rKJIt2ElAW3jbPp+IRnH7WOtAWZrT+wfbOMxWutzeJEsQq3L9r6VjKqqvL+NQZHtKobJg691potk
uPGIjvBCDFBmIvUPGvtqMnudu35aVB7IBfgjVKC6vASuF221WBsHX8EDOoDiCoNMW0ykuqhy/cUZ
h8aP1kzrOi5j5vTT/FCmbkEEcuuJc2tMQ2QSc/eBHamzpt3mo059FQOw5ALYB8Ck826MAchNnkFf
RhqIGZgtNLdoM9MbHa6N2KRRoz/mlU6YIrI9qvB48rZjj49rN5gTc/GER+l2Ct1o8kMYO7m/yLi7
E+xBtmXnjP3RczE0bEqj7G6npHfjQJhjy6sZkwv5GlnokljSZWaN3rAW2lZGi3lWToquVBQl+E5Q
CZAZqBbEiXWqyYM1GIbm5xIJ72hZD046u8wo7fI6KxVlcIQa3GfEQCg5iT0lgP8JlFeaqp3qRusa
PKG2Xww3+tLEBjlJerJjvj5seFK9I0ap4nYx5gEuZtWnpyV1041rdc5TzLvmsBT6svXyujvMZMUh
UzW6iH0/eQV20Axsf4OhKddtZCoAyLnTCa1yeI90qT+4YzzW2PGs+Ksc9eEKV+dkkR3vFF/p+Wbk
eyyN6TdWAnrJE1GT+PMA9NMHIYhzm2fvXRxpqXnZZ0lPdQCX3B7fCVUkU+034B55IZshhWs6haXw
3brLvpRpHJKy1ql0b+jV+IURciGAV6CgAdsLTFK/aBtPJU+8yPP64JW0R67QfYenpV9MxE9mOjzY
UxJ55zOMrSfsal1P3m+PqNwRjdZ9LsM+zTcEgzdxYHdg4raA6Epti+R4vhhmGG5Bqzud2PaDtiTv
APnMM+zANWhZI0oWnk+pimijcBrVH4nHU7nPCNQqfQ8rJcr1MdNpj0Uxr4KuPGfekdSbRjerJ6w+
5lGshZGvTXp1nLM2u6WHvi6GSLl9yKvlFblrzqXRVw1FmuFxNLX+NoLHrXeIscS4bcjqbKkpZfuh
S+xU+ioZ+Pbk7y6HppqWQ1KN9SN7oepxHAwPeY+FFnYTjzzIaN97aJa9PvWf9FRRxqaJsvRLLxyJ
jmbiVD0pAkqtDaJbYLDrUu7xy2OqWzwHsFZYRzM4o2ui0nKftyaxgEE2wjtp91NosGna8CYQ85PV
90qvT4RP6/yDet9DMkWrAMgepeQyDg8kzuVJS7vTKp+Q9RXcOmpp2U4t9mVDMTpsBoAm2g6icJL6
kq7ovnGN/Gou42ECW5pgqUUXM930SWRcyariwUpCN79SVt4UQRnZlbVx52E4TrTK2KENcHXOC005
pOHwDbh3i5ohkBDucCkbtSYBmlbYb8pWOR81atWZ4DOFxo4Y+FKg6rJn3Ycq40L2bZzxsRJadUnB
5RUbOMsVdZ4ujxHdnS3qquoTOUnviSeyj4MHCnMPG2W86Wk75RuNCnrYu7HboAVxk4KeWeWFgbTS
cCd6PbuIzSFEJ6jN5Xmcj+rOyPppzZPsrc8Mve01O1XEu2rMtqlRaQtZVtZ0LvO0Ip17iM9hNKrW
72A8HQFZ1hbMF4VEHH7q0TMMUki5gbS7jPcMiGXTgyfm0fjzRVM4gJDwULh+XxloYWh3lLhsRxMV
mxjsVG1Yx9llRpZEYrL2MQuz/fBcDf1PgvyGBBm172oV/9eF4y6vVPKFMfLvdejxyz//8cff+bt2
5CN0DApUHwZl4ne1o/MbnWZ7JQIwql7b6H/VjqZAb8yMjtpRZ9Lz/QjdkL+tddQ6LMXCvdaV/0nt
+Lo482yQXWjA4GHwX/XXxVk0Tvri1lV/MIwe13+eMTwK6Gx757I3WaUcS5UEPPYJvqJ4eAuT9nKi
Y2EjwzO9znL0ldfzwySracjMG5Bb7cfeGLbOXDAeSIx8MztJcfjusvxRNH9fJP/0UHDG0AFJbMqv
OWOK948Q2Mr3UjBcwQsx+mYbk/foimbznx+KU+lBNmPCjDjhZcm5iCmrZym7Pe3XZD8BJN2orsuC
bnL6N2aB3svq9vkEIh8n+AjFAXXWq+oWGRBp1ZAY916CvWuYjZtS9fa3ibjqCB45yh5znQ1i+qpJ
t39jYPVywvv71TMt0ljWu5ht0avf2U0xqHFE0HsNyKLPok+RhgLxPxqPr0exDO7LNfDDxuj+mlrQ
Rq7ZDk3Y75VHlca9uYIzrKlx1jC/4k19wCtl/vPh2I+tuAaD2+S1DsJqBoOOa9fvoxn3SZypr45p
fKPfWvgiLzBXpfXvm/J/uUf58TRaUOjQIyCYgaz0eoRGdlA60ozo9ykDXyjyHhBA3ave2IW9GtQ9
/y62wUQUoSZher0+H9/pOyQKYlrVWb83gdz7pqadR1p7xZTACFCMWm/8pp+dxe+P9urWgJAVNQCy
+707jAJKUuJHQ0ETPM1qYh08YKJZ9unXT53xUtjx+42CSMm2MLt63JCs29//wjnOMAiNPHYitiWl
h8zvgavCHKgW99Cjltv0za0zzG6A/JD5DhCrE13XQ4/efD+AZN/2EzsENTr152kCyjzb0iMuuWve
LWqm3I6Z02TN8sbC9CpY5vl7rwBAfZXAIC56fce5bWSTAsFjlIy9pHUPjX5NrLbI6tVMHQOUaIKa
uI2NydnbGvkkP+oLA7BeuPUl40aTPIHIuwJ5Gb3xgFs/uTXhZAJM5AnHffxaXpF6uZ0tVt6hX40J
ioQFmhBBEDSu3WFejdr3U2LCQx+xZ2wgYJHnXaYKoFQB1ojRNGOT1eUm2zXHu9R9U9CdCAF+0vWK
5rOoNxQW9kU74ipmnjF03QboJAD5bh0cjol23w0uMmlCDAKFenUH1wXkjalcplLTqWOMtALo+6AL
Lc+fcussltn7fnRb5N4zo0Qq4J0y+2Qzat1V5a2leOIwDkQy6hMBR+M2ntddM/HVackUNLTmb9ls
3nZul9FRj7ID/tfuik8ud7++W398QFyu/OrXlyRK/cA9ndrI6q1xvehtfEnbNw4SF3NLMt3hFa63
fc/u6r844jqwx8btrOvNy8fDU9PgekvW7VUYHkUrV0vhZ6+U58oktjrz7IdfH+/HF64LOoaYFcAF
HqXPK2UAcUDsf/K+22MFhEs0yPHIbMyEw6jmN164P96mrkWex9plepYhrP/+u7Ut6i2QIkPFW9Ad
rLNKa8SxGnvnjRP406OQN0iZAkKTc/jyKAWpOUU3cgI1W+mKjbKnHfBwude/Pm/ix3WMX+OywaFa
hATwWuaSJYg1bMgT+2kS1YYJSbpDYkPGeEsOgCQ5g5KCGx/QZ3RS7gdlRPtKZslby9KrxhkvDNei
hFnZWDQ8f0C6NE0ll2Rw2r2ccmc7Nl6+C8e028mxw4dvykUeRUn7RunV17wandusS8d9ZOnDRbEs
5snKqrcgWq+beb9/p5Vm4OHBW4UiLy9BROaxFsZmuy+jvsSnY209nXHcUnbNZdhiRI8ZZz3mDNyC
nNikK+bI84r5MDaeW1Ybp8y/5lg4LzN3wu4xfuyxpgUEQdfv5rJHgt4l1gFnzHgq5/xS07u3xIc/
/wEe9Elcf5Lnf732392poYC0P7sjJzWebyPl1Lt+lNH7mFUsqHHlbsJW6EHh2B1vLFXQYFie3MS5
a5XtHfs6DIMJXs2WSZN3U8H8hw24fF2ssDyZbuztxjqaN2OWarwrunynEsa8b9yd62P7neDn90vw
3S949RSMXc4XruZ2P2tpdELoUp46a4LMoqH7x9nvm9iIIFDq+KSZ7LS1fIvyY/70zgSCATcQlBUD
pJcnke6BJEiibzEWki3r97lrfaKsunZkW/qw877gG58+YMCMP0ME7/qBTlZlrIIQcu0Z+u0MnZGm
YlDtj4kYC0KcegINOOB+slIml2kkvhJJLVgqnXc4wrYWWQobW/OYKyE/EYOln2sW0HEiyJ+cQX9n
zxwokoJmzei11hvn/MfSzUUhKujQrF1sdksvfy/CMScLke7tmzT/UIZ7Z6BRpi063j66em/UiT9Z
tjHAWuw8Mc1SK77aUbR5ZpfrWHaPpeybl7i4/cVAp2da3pLzrZ/06k7iSPBhPblKnF8X9k0Y9bVD
GPp+VtFdRp7kBzJmUNKQh2dD5c/ynP6x5p5IE3mLnfWTt++qnIQ8bfJiovB+eUY7UliNMNXXieH8
GHbu9YRkSpfhN0b3n9jy2ps3npr1Ev3wWy2DFi3aUct+vaZ7g9ZOCUFhe7bh5S0N70uCa4jdpmsW
mMPyVQ+LuyrJp0001xQ35EoFA277jU618uuv8tObCfU9bxaYYUy0Xv70pO8GKx54fkcX855eY8eT
MYG3tAzpIcVvpYT+5KVpo77jMgv23mzyXx4OKkEWFf3ERYYfso9qEQYLbfs39ojPtf3r8yvoZHAn
cXp/mIClrYgwv6H1YI+sApcUPgxyAGrs0NWOY2vydA6yh2PZ4FsJoyKgG5Bvp0HD12m/tUb+uCnH
GsCukE05IocfyNPj3FtL3NJ7NYdOB2TiRLtWLRfzgFszAvwe1G1R7hkCGH7FkPiNB/j1NHBdoVkX
GXdhO8cC8vpe65AcG2apq/0sZPypJi4G4R+2uKsWzkvhj3Zlg7Du+QBMzx6t48FucmujpzWOPhgj
q+mXfMCLITYxPRoka4m1udh++fWN+JOFxvVsTCo8+tQ5r1X/uLjgBkNL3iMKUrteLsMWGY63pZZP
3jglPzkUlDzGpDpZqC5n5+VNmKSirRuUw/tuCYtvEjvpzVLGODg1W/8vfhY1qLWyr3mWf1jVGIWg
bXTxYVpGom48S9hM7JzwLFXd069P4E8WMY5EW4QSERbg632jQewxBBaOlJh6tAm7sn5XMK9ClNCS
aTYV6C6qeH5j+fjpqWR/LUHFCQnk/eWpJK6k7DyUUvvZEENQWBN2/rRAKafT+P/173sekL9eNak0
ML84HuN1VqyXB3MzWfXRIrhFJFE3O5JJOxUksRyZZxRhCa1OIdIDX9oRdWgOo7Zj59hP22VyzOKm
cC0ergSRpXcM2zm/N+oBWaj6/+yd2XLcyLVFvwgdGBLT461CjRyKLEoc9IIgRQnzlAASSHz9XVC3
7XZH2A6/+6XdbolVRRSQefKcvdeui4AEp7L0kCPGXfqO6cy4K5Cd93uQ8QlmUyRDCLT4lZyt7zVB
QHqMO1l7vIyOvnEJWzlkWvrLrhESMk4C9eWLN9pIrGEfQRTOrWr2dk7YpvZrOCHt/IFFU9gJFkfT
S2/mFBh+JLNCpl/7srH0qYQB6h7SzKrEzjBb61wt82wcIC6o/t6t6jG4Ewxp40evt8p6z/83pn01
yb6YN6MIizqq0Rkmd4EPDiAaXdiiKPu68kkZyM7OTNGaoyVhOm90Ihlohmn2XPWYHDbzSJjryU/I
V0E91zTFnhidVfAKdELe5orjJKIz/Orloe+nEKqDcqHbNErHCEcNQrvoO1StHbWVuxZXGSamd7+P
6ZfArJ+3C+xq+dS6GdZTcshz/cD0WD3VGePUnTbQM17NpoLwMGqVjOD10hm7LviKvWBU1G5EmyxI
Nvs8PNSSLWqHm572n8kMjsTT3g2+5mkHaLysGmfbi1QhhW1b91gF4yN93v2o3PYlbu3ytTQC8zrU
3oTeHImfgfZ853ThZcSDW3f9fk79+hoTDK5EmuwKEE8HWxSYSMOiAh6kzo7S09Zu+/e8QNLkjnZM
lufsQAt2PoVjTLvVE8BnQELq9ZO5C0XmHaAikN2GABWWYwhaQrTzhz8gHRajhiXmq/elA6fI8BvR
3QzUICufTZNkNcPrHtwQXphl1tlD4UzLdjQz6yaoyvTOmfg+OC1grEWwPTMgO7iG9ZiBvABtNccn
QB/Fds6LkaICR33JLhH1vb88FuV86gYBVofEXf5RXAq6Syhk5bmYZztazKLbzXhRN8x7Eciihr6Z
nDQicDZ4iANxrYx0BhUcpPtlkctWG8OIhFXbByJJzGuclO03YiXN2zr1g0gPHfBic5A/PaOrt0wo
8bPTsD74TeOeiORh3l3H88kxM/vUaz/Y0aQ42+hPM7e19oWrXytz7Mj2jY++K56yUb+6zKQRE4c0
6kYEHZ6RSJ7AKjip0a/3yuigkrjM0cIgPvfEX0Ze0gQ7M4cbUU4dc/w8XKKUc8M1k4Z66BIZXHs8
5ZvJ6W8HHYPWmrGiaqP+0XdTi65hwBuNd/xYV4H6KfoBolo2wVaICpUNC47WpqsXh6O5bUpMxNiX
B7LMAjQDNjfPSwVpZo78jnMEmymLBESFCaXyUtx3YGFpj8QkJxbWySQVYmc0A7Fr1hLc8C/NbuaB
2BFK5er+NtBTMvVvOpV+j8nYjsVUREtvyzcsSYgSkiDZGDaf+eAbdvOdbKSiPTpFaY9RFUhfbTSI
BUTvhgdiuSAiE2SmVi4OF2AK2DCaLjtKyZVC0V6XAN4r9SWlq/9gQ3z/Eld1kZ2m3JM7N8w6kLZ2
gNUDUNNmZr59TrPe/PBWbf2G/m678xezvAGwIb8P8EW9XakxqOeTmzm3OOu8J6GK+GdIc3/cUgUw
Z25Js40WHcxfmTNVP2WLex0zQG99q2dfRhzR3EuIbeItCxEs9mmvDwMVy5dAi/xN9byOxgyEkNTu
zkvDeTojbOmEd7R/oQvHGCTvMacMCtPbJsWa/pomQfe9a0WxJ0qye/U7OzvmMh7KE/rkYp8hA39x
m05zPmymKfJilP/RuPQ8HMg+3G1hiiJKPM/dgu1xTkQCFhHCZRuZzRDKfcG5qULNhxJ5M2SJeiYr
NFl2AfyqYBMmU5xt4Y6hJ4C245xa0m3Xe9CYzgkpnU9mlWI+8OVo73sup/Fc48NFQ0hGbnpDfiEf
1SvUMzb4cbpL4ji5oKcF+k4G7l0zBMGtSAWv6kBVFmbmPanBdpcNlQjRn22aXvKpb7/RurNh7TTu
BdhN5+3qplr2C7EB+6mZRXXwodZfkHMof9u6qXvhIep4qPh2acKD7KhCcQFC2H5IcuwfxSJxpmZc
74zYkgOIaM04nYuKtVPfGNyaj60r2w93PWGSM74gJiiI/zlwZbOjO1e8rIGZ1pKiO7cEpN8uqm8/
Bigcr5Cd7d3i+913sOGy28D05bJ2yD7OCd2IwxgO/Wc49e4FzZNBSHkTJpc5gxZLvVtV+nPJHRHM
K2SAMMWNM1mxvgXCZLcRqOJkazD2R/5Up3nNCjWi5CDU0/rSIqu/ZOhQv7ZwEAlCGxucBR4E+zFd
UoS6S4wIJqCIdEfH3iVD0J21NOMoMUZ1Iyt+eRIJ5q+BkbMuJnF2dFp+ujWN5DKGnUfseOBSgddm
wMTC6cqTBNIdb1AlFHkEcSI+w67jL8QqDFAwTUCxcyThYIV4zmljodjTmqY1REacnIlwt3GsS9Qs
w3qXjyCQmLnY7lNG0sCzaCABbAmr6c6laxbXYJDtuwPP98kgZq9ExjOlF+1VaF56UcvXssNrhrVu
fDbbubhm69dtyzi4BQMUXzuheKPC0HtgV6YNxL9JoaNw1YIcXq+ZGPqnuTTZwZgFKhya9vHVrjD4
/hL/ec7EKzYIFSnZ569QCPtP9CfCOC+SlvgOprAG7kSbbxuPgJ829Ft6uYFxMNVbz2j8mpUcqNE2
M7z4SpATd3eLWk+fKgU4k9+dO2mBNMfS6wnuNNas9FIWeWNtK2tpHgwnp4mrCCulldoHEDE9B0TQ
NuyHnw3xYy6zC/ITumrqfhpNbj2LBCuSQpD9w1M5Eao8et0jq8Xys8HnILeeXetiK3N3/GGD9yRV
Qfnc+23LZfHYyfuDORWW3Ky5MV8WSNDXcDBZzXxP/cDa2D0Sw0rjv7Pb+0Hp9g0DTfdoDUFyiT0c
wQM6yihDEH9iHQtJCURbeoI/Mrx0JMaZjxJODWt8U5BSRdQ4Fw+v4R1n4njfjjFYVbQEPn3TwQFx
GjvBN7SFw31ctQlUnVIdhVfx1bBt3jpSYN2D1Zw9eARY7Nta9F9lq9A8LenPATz7vu3bto1i1Tof
bpi4e9Hiy2iFbiK8HfXWVbjmLK7Xhokm+ZvEfWCTcip9JU5zfqAImTY1sLNnu1zpgkbzNITiTvks
ibNpZpxlpIymMczvO/o/5piqc161krcFNGtOgPlSv2LdcBbG62Zm3BEt3V5A5sdPXmw3pxBpYMKi
Wy3Yshg2drj5T8jHz0rrkqjYUd2ZySRv68Svz0la6w2lPiVgyPiPFup7SGLsidzj1VqmnE+oQ+cu
My2WtIB/OH23q+HYQpLFgov/8YV629xoc24+wmmdMzXDPqWzfOrixmdallKQKhKmXgKyAK8mbBSI
Xe3Rw2AahZORIWrvGkR9yzv9v+qtqEhzZc/hIgHUTFjoOeFgc8Fsts2Loj8VhulsVGzAra1Eu+/H
kcGXNbYRFer0AIDQPEAJ6J/GDs+BQ8DYdex5E8wx/sNohpD7OcfgrYvFO4gw79nrh/KYZf7znJvV
gXYpXiGTUm5TZRr1ezaldxnaQ4jb9il2FusjNeNprwKD6GBwqjhPAX5Oioexxza7mQpahYnW3g3F
hXjJhXtA6tvseZxYgJuc02nideEhLMPwpypG+2XGO3kfVuGCaqESX9p0zgm3D8XeZe26qeK+fEaA
7T8ipez3rurnbu9TF27kIJMdGMf2x8KoySYsdsjuu5zbIKvLJEPOV7csay1YNFHBrZ1bQI4MEDbE
UNnb0fco6OFhvud6Ls7JVB+HoivzjSuM20ajYVtMMN+ZUe15FPeZsyAAZapHQYbNrRJu/JV4ScoM
eE8FS2C+aYMhuwamXKKicoKbXmesXuTcpG5JLJcj3QshyE2zTafQYmhRLietG3XnYb+pqdGMggfO
q89tMueXMnewHnT5UvLcEaKWA5nLeYyYoak7TFn56xooeECuXrPlzA071tLS0hgzgzANwFK3mmY2
pzpf4QcbZV6cQwIqr64vMMT68zFWKEyDvlgzL/Gp1pPPqo+pSTPg2RD+iZpZ5VDs+vxozUaIOczZ
cM55l00N8Dd1F6wj3sprrdNgo9Rgvc5ayFNj+x/W4v2IZdN9o2Itv8FbwNjW95CUS9fYE2ya7AZ/
rB61R8VS4o1l6B0OC+HfcQpo15yPyoZbeDacZhKR8oGCHf3Cws9VC6+5GBP5JZta+82F9k0DDTrI
k4YxAPZG7lE3/1bBgX60wSU+gsQrSqLfWUDJaxo+y942P2qk1Z9dbC7t1gZRcOlQAZxdcLZPeF8h
zEoqHr63jEMOCNKSXcLAX1y2+L6XcG7f2C3pnS0YzEaa/vwRPhX7C/UxJ9OiSsU5Keb+syqa4bMf
e5oIvR6rn4VYMyB6gFLfzD63PrA1raJVoeeHHqvHN9zLHMJFnBnhFh9v/2m4LYkONpkF/m4p3Pqp
7LBLbvp0npq9nwzEZ4hwoqMxzim3R0qWPQj7umyeUm8sXGpMUP6gXfiZsJ3xPPp5WLiRgMPbYuXU
QxGhTC8aoFnIpaIalZbPIWbmTfNM1P1NtrgD50azVha8vHbKkj3FK6+8IEduTmKi/RilItTGwdBr
CTAwIY03HKbC2zw1wfV7sqJoJQ+cbwnRLsG+WFvib0oqaMiYq0Nk3olb/bTHkXcdOwdawQRs4Nvv
F9NV8LWQlzs4m5beRJnmW8vcbDhPNAcndOFLdiR3g59emwLkr9RgmkA5HcoM/v+qLMBtWRdzcWwt
ukAXu3ORbw/uQhySHJonRO0FaTiCeet2ijt+P0Kd6YfI1izymx4VgzpUGuHHXagG9VN59EY3o00c
7p1nWOmXQiv7UI91/VJZof9YgIWKt20bmF+mtO31caYNH1/EyC99tJXJZ6Qq51NndcyX5+m5Npj/
NXiS+E54dun9E7BAX4arqIyBv7/Udv+ZcXrJNnxYtNO96n9keZ+Xh3CUuIzHcMXcmRjD521p8vyA
MnHN5VjT/ztPpI+bG+5DKjp8F21+Mj1JE0UyW0Ea22U4d3mmOHCzCbN/bStyTIpfMVfV1l6Il7+k
yjG33VpCln6N+7VEG4hBApMI4lTzzExaHieihh6rJJhv0TJlz8uSTl8nG+fJr37g/zSo/0GDivJm
nSP/aw3qw4+6pn+p3uuMFvI/hKh//OAfQlRf/IYsamXMBMgyVtnlP0xMq7+JshPV1KonRfn2dyGq
sH/jP3nMPhHEhcgeGHb8wXJywt98kCuryNFCPLoOXf5iWvp3JiYGFHRz/zTDEQE9bObiFqJQHwrv
X11MJaplwgNNfXR5ZnUE4h/HiFtOzr0dz024C+0cqEBVZbLaTwMVBFADKU8iINNqv3REp21TIADh
FkMq84wUwaJBOGcyYir43qohvkyep28qbZlYDUfyRxdaxCByjb7f5ZYW0eKVdkuaSI9zxF90O2zs
NOaILPMUqAOYtmfZa3nWeZfe4+0yd76xLF9j2KQZjmuflNPQbPMdCPcOeKOc6yMwFvY4MnT9d06g
Xr0trGaFqcOyojhuaagyHKORmNZHhEnZD8NClDOxbt3N/Myrq5t8jEIjFLfEl8T5xiLqc9xgV+3J
s3cTe9cY2FDCIClvlBPml6xJhzsOKcbBivOFTSzmtNsMat5h2yn2uZ/kautyUbYz3NmNIb1+g82Z
dThsY3OjStf5GkguM5lVbJyjnZpnULgjQd+eQCPcJTs75MqLTFjnaQmrh8FwvP3gLdWjuZTNQ47b
65LSKbQ5PxX1GRkNyPpgwWw0pf4eWZI5bFeqK8jUxNxparAUMSBEc1C25gumqOF2bMRrDw7kyer7
OjhgH0NeZiM3gFIwBgWd4NF5nsuCTvu40orbJJ+3aonjO/Lus0g7JltCUy8wHFV/XTv4+c6jyXCm
u2L+BBBf70RlXX31UIVlHfUTMxT4/w9iHPFN9I3t3FtGP75Zuk2+soPNF9XnLmAmb0dS9LB1q4LE
mBTAhlPP5TksZXwbtpQcYBPFXSHsl2wSXlQ0ZhFpb1z7y0n8xFSwo8HhVsfJrLZmY+HnL/L8Go+d
eRmN3o/iedVIsbUVOZ6QSkzTNh3NJoqXpspwFjfxMcf7vB+9qvgZTtN3Kw6NPdh2jsfpUFpXbnLU
/zMRmMQZVVQoobNjLEsTm2El6FD3seFu24KYuYFfkG6qgP6skfavS5Wxq8++sU8RVjJ8D/iUPXkB
ycgI0Bqt7FwSBv4qaAid2jLtrm7ZwmBgQHT2A5LdUWJAokZasy2Zidw7quO+4badNrNHc5gKnLqg
TrMoZ8qOGNkb8T/gj7jqaeCknWSiSZjyVDqxvgZxOWd0vaxptXFZi/DGKIdOlgbXyZtLxrXaCIPx
ybYLd3pyocu79OM7pjDPHHeTfGe6eXbjSdN/HAJG2y+zWNCejlZeOvs6bNhLmf1o3l9l92GgbcyR
LQVKSUal2srYSeUO4hd5ljAb6/w0oR3BJdMsOb9NbpIkd5CNIdWTyjIxPQ2/m6hIIsVRVTggqd4K
TrxLHdEjrpnfpy7pfLr16DurHlsdrj9s/m/QXxLMyKlFGkRhNBW359RoczdrItbSDVJAfn0ilP0k
KuFbB7uucoYiOeohEG9jQ/DQd78IrcJ74xqFo9qgtWvOeJscOMp1TLgK/+OBzYR07RrkVJjjEH+p
C+Q5MKJQdG/tQTLEsA1r/n3e+r+d+j/s1Bg2mJf+6436//DXNvU/7dG//8gfWzSjzt+Q8iOpD32q
VVTaf9+iEeBhNCbBB00gYgqMk3/foh1wi+tPBTR0fv0Jn+FvW7T1G9KLwOTleJqQYPxXO7T9F2GD
iX2Cz7UWD8DW2Kz/MvxFG9CTxuBN4MJb2BsADaahKtdDMQX+TdOqgACIvEOTPB4Kuyor82XANm0R
J9tW/Re7EsMiMVfheNlBlJYtWzbc0q4NnjKvBv8zbMecbJVVRjWLei+cCX1/XYca3MU0GSl7hM3R
8CRHkptVv8G6WsOCqUvNAVoxo8JWF7T1rRvn85lcMmXC7fU0C1Ucf8mdrmVR8l6NvlGHqVF+sjXn
MAo5Jt/mFdgBGhQjq5/LVCElFqJm1jxCjgqrFTyF7g6vKmnDU1TKhQOnV3rzdSlgL5mtvZbNQ6/u
MjON5c5O13hCqUbYQ6GTmOWhnlV5mJUsg8gNm+zkMar375mUqJzjoZkdOoO8kw15GsNhkAWxPQbB
SJDsBYcXYmH3+cLEmWDlmhdee2cU6ypWFxvt39swaYu1Ma3JQhryIUr7njy0pNUcCvpEL1RBQKhy
vA2vA734ZzYUjmIy6doZGx7Z4yTAuvyiIjZH+zUu8+52Qt526G2mPcIq1A6mSEdX2JK3U9NYbeQL
f9qh+2FhpEvtnjxkqc8hfZRbe0ABdyBZvqMJ1kuzRK9tichwRm0+dl6xA3VVs3MOZUx0nLvOPVe0
eNbnuUHjsFI+AD8hm8gcBVG4HjOUromhLyZqDPb2NE27achhIsO3SPbaHqiHODi37hai8/STHqL5
vrgWRzl3dbsXcSZ3Zi30O0e00N6HsnIPiMfbJ0Ch6U3hDeVrY+beJjbBXGxbGqpHtrrEjGzpX5gc
SGI5yQqUgB2Q4RMpz01jzZbaETLZ7Zlaz7vUl+FldjuskLEct2MnkjNcsZlYBacqnnAXYrJ107H8
NHOjOQ0EwpyGyoc+4/rxN54GSbRwboUf6OaBleh+UMUhGTqGbmU2nqY1j8cuCY8lBiXunwKhvpto
Fmj3kRUfB5IJFU9Admr81iGAJSHWZJt4gXVbeXQui9QN3gIkWgfVp0QMEVdjUVcr9Ai9XRlO1Mfd
F1eU8h6u2fJRDhX1aJfoZ9hm1TFe8NZuDZKkaG9hF98pIIMX3cz1fYdWcsLanDOHtlUWr3UltS7N
+q9e0tEHNML6VIdZ8jJ0ZTVvgiEur4Vo7W3PZPKgqJ8G7JtbSSOSfrMozEf6rozxhtkJ90QQ0I0N
3NiKbzhS55S7Q3uhZRLu2fHLH7VV6FMX9s0WUgbey1mHq/X7e25mInJohG5dMO/HnCbjthH2+zzp
F7eUGGywvZI7pWxfFlFHQGZSAjSiSTt6DxTOccLbFi5lm/xdz/K/XfE/7Yqm+W+Pr/9Xvn+8V/+8
K/76kb85KNn5AAWz+aGJJ6DyTxDiIPiNsyJCRsTyf3A0/hbm4rjsiv7qQECF53koiP6xK5q/2cx9
oQcjP6PXHVr/zbb4F4Wj4FUCdH6WzQmZUf5fLXi51dqiJyfuGJJinaOG0stxDEX/5U+VwsPv5+B/
41/89TYrapGzOJYcPAj/rIVamH5h4lfGsV+Ehb6g0pEzmsGlmhSts3//Xn/RiK7v9UvhLWwoJd6v
MuTPKnW+ixxcoBMftdWEF3pGa4/acs5iIai5ZVj/n/S4zl9Fi7wlh1bMBsj0Vr+RSXPiz285F73b
Wb6Mjyir4gT4QzPcNnJkm2UbbwAogWx6xmLr2Ht0EsqhMVDm+uA1E+0+UqRREShk4TQfkVS0OMSP
YbPiRXQoafjOmbxlrQhZoJPwAEydvZ5zCWa7ee2eW9VjCcj0ABty+GoNtOBDJdu9EVfZfayZKTAk
II55DRY86M6sTrA39a6DEvXIhGb5EebZ8pwWQj4zsbwzR53tSPSot2NbwhwgKeVOIEYOtmnujI92
TzN4cZbmsjhT/pVAGIRAZlzu3S6tVxCgQlFST0ezifFELZ2Nhw6wlOz0tAO3wUlkcPob3xqae9kG
LMBl4bybZWIcS2/qokUa07GjaZmg2Q5jjywLxCB9UFW3HNLnx7BZ0nFjdhNqETI29uYqIMkKkFiI
u36Xlvi/C01Woguyk7Ru871PenZNj5T7fAvjyCSk3KnqjxEHw1s+JsELrWX7GiYEB23JQQk/86Bv
aVeEkkFtZeum2DC9mPeSYXmygR6e0v9Gt08rVJQXs1TE7Xn4Cm79cRpvNLGqz+Rll+RGZkg/7JJ7
L1+Snr5DzkDesa7gmMxtPOf6mnaht8M1Id8qv1H7Br3RPlActDdz41WfsqrSA0ST71rmbZQg87tJ
OD22G2tx02rXc3FSYsfu2KKIHHNs45FYmuXWXGKKyX62CjKLlWlEJIXQIDEa40l4GbgXYYqjmup+
5+isgEOZjJ8JBexHYa3KsiVZ6DIYQxaeuQR9lMbe9w6V4mRN8r4uYdnNPuUAJILNCvKNjWHeFEXy
NewNSsG4LQ8GvWAa7RUV3MzIu0FtDOgFJprfDjc5kgocbAOpeZ4Z5O/wl2P+sv/NiRnFpY2nd7Pv
ddd4Ku1bctse0GniwwxowXFr8/QgU1R3Dq0KGl+MnytO/q40hrvCrpePYW40u3LrfjD2Ly7obeyo
WIbh2rmDsa2H4Np1YbZj5P5qjJL23JKiOtVLf2/4y7KDrTY9UbQzHLFCtdeVeKyn6sWHZ2gfsyJg
yr9BpJxqQpYyJMexGkfcFWMx50yfghbEwdLnaEOSqnB3nj0yVtckkSy3wVTq+YTDIyHEKYUlA0nL
MOCRFvRwqHhneySFggvRdBGCwj7/ImQeJIBEkTHhRP3iE82wC62eM7WLjqpgGFjQ+XA7E9XSENT1
YVKL57/OzF2DvQ9S1T1V2HXMCG6sDvZ93med2CTV4O2TgrjEqypc/iYyG4U8pAM+smkqWU8PCcI0
Irdar+vTmxC+GRbYPp7cN7tNGcZtzDo20t0kmTk/5xwyAJnNrJGf/pzyRaVDOhjngv7TKJ/Iyair
7gDvtXhjJlQ8hYrhN+BEluGm8pktm0P57MfakHBb7Bi20Ogx0JoVTQ2EahwYfmlW3cFxzhP5WLfk
R7hHaj/mPXOhM01IJQBGO21W8Wu3/mc/9uhY6XH6jqxhhepYNWCjwmHWRXMG7i0B9VExluLUMh86
Z/OEcLsaOTKBWOIsZARTc9MJBN0c8HxrbwFo5tiU1Tu3BTpX9yazKkOnlJbExH6bJf/WcTB4YsxD
mxMs3jrOVlP1ODui/SHoPt/yQdYJzUp3bMF7LNHoJSU9Vz01p8Asw0vpZt57CT49JYVUWXvOJNXj
6qYttgXx0ggQPWh9XIyBiVMgy2fHHIBIFlD2o2CpmqekIrgDYGXDKXBuoB7w3JbRr731f1Xgf6oC
gS5Qs/zr5sipLLMaOeqfJxgUA+sP/a0Q9AmPwLbyq5WxFkL80d/SKKzf3NUOtjoDcdL/omz8LdXP
5o/AU1O1QNeH9vKnQtD7LcR7iyMg9P5oqvwXEwwq0b9OMCxIHSE4BgIHMV+sJeefi5jMy8gdt/r0
PFPLZEhJGtaWHCFE2/kGMO6Zg7AY8/CpLTr0VqvTId6aKnDx/fQgTo9UIlj8gqb0zsviC1CiqlnY
4k0ToA5jQXGwckJtH4swly8d03B3iwYnybc6pi+6UXavbsuJtu6mjFEok0pLuxJl5+gRAeT5DSE9
cjkt1jIITpzMVJbSdyQZULAbtrQfkcz25LluRGB0Hxzn/e8BKUnREIToLBYAcZu0hSVLxhC1QWQl
k7BvQ3sg5pjm+N0kWDkqNV579JF7v8fStWFsZVKseVb21Oa5fgRtO9zLxK6I1USesSMwkLZOHsyJ
u2EAkAQbL2+vpQvskpfvdki19DHBYH62odfdWGlwAHJEvFvaZM3erV3amH3KqGKY7IKMXxelhhh8
+6WkIAEWKcsny0aNH6biW4Ks6uI2OozQ6zoPo53Lk2qY+6SW/ZAStQE92vN3hmaXnUEtPTi+Ud47
9XR1zanfUnGiOWxnP/2Oyqg9COAabJN1cWNVADkzwnmuSjo+lz3NkjtG/+J+SmHGb4ZxGW9NGFF2
09zHrax+5soL9wqT+r53cdMm1AhX5nDf3Ziiz+LMi8aNmBx448RNuctLKAxrI/2q3rale1YTIcE+
+/JTLnvn6szhfOO0/vSABheRZZF+5EAs3t3GI9UsmW9K09WRu247HqrhjfRa41E1c/VUyoL+WlH2
9xSp6RZEL1tIWDzKMh/ujbkYtxlP7NdiBnks6F3fa5TQUUv1AMadT2ogaIpMFSdflsDnGEIMCpqI
vG5CXhZK2s5sWxhHKdMAbY6fJX//koyifKTrh3ABqXp49dF6PwaMi2HmxXkMW3hZ7gV4sG3eKuNQ
IKs6wMKtr6bNHe1743BLPrO4gb22aaUj9ha3/V0DZuVNSR/vkDEMpNHSWI/Q9paA9RwlIgKJpsOY
x8ne6MYbjwHa2Uy9O6X6DimHVyMmZUy0DfLZODp1qQgo5x5EvE5zZaQ823rL8GwYJT2thSAybe5j
/0aQCMmGWb/qacwfUgcqKDuxBfY8CktxtTqz3IFX/N4TR3UiRvZZrw7U0u6/VWRc7xnaD3pbZfaN
KyY0AOs3pT+NJIaRYWFsXUbzRYwhsy0i4o4tB727iYyKXTy2yTpIeWMx7C/k0cx7o5cN8J7EPemu
F88CmST6fwrPKsaSa5Dg6OXG2YfgsEGr8obUrtuNZNgdSmTPiHPOy5DdDtWQbroBPkKd3dNpYqjp
hcwIRQXMgeDiiRi4fTExbBNF3l+Jwygf28BNTvhREaQT4nmCBDA/VnO5HODV4wppW3lYitm7E1Jx
0HKmk6QXW0ST1U+PkxieR0sbR6MjrHkSVlrzgDWkdZpPdW7AsI46S9r5g4aDVtF5dO8rGXw0XUNZ
6C0hHV1NVWJDSySEO37Q5E1d3LR/rwUIMber0Aln1rvXKnfNCjOHb73kV0Za3UayLe0bAu3ILLBd
bmmTWYyqRIlOPS0fNMvuJiWgkrEPycFbgFvfFnLvUd2xPlOvDreZnvW3UEO0QyZndk+dnJ9q00NE
HNTVhXhx2CEqLMf2IaGHdXLaKcVTy+ibA5yrTIRAeXNqC8XsLqsH8BltHV6H3P/JKGraAizDb5QG
JbVbYGVgx7whoJqsK3IURMbQmKTj0SVftF3TFqw1dyGwh4pg11/YWLDrK0Q2/R0pq1U9nKvaTEf2
FqP7XhioETcp9DjGTelke5dCBoiK82YOjsUY5MvtLKT3OLNhPzky5hEpJm69kxyU+9pbmTyngCuh
mWE9+Ri4+0H60jOER2bEvkBy3frXDseNHcUczM4N/Kdzp2NjP4R5nRzjbiBQ1UkuaTmWT4ijHZ9m
ORahtIi5ccNlSt/w0PU7ZYvqyJwsfQ/WKQcDS4k/O9GDuE0cSa/UFy2Gg2UC86LagOfDUQog5bwY
jy1L+8+6EKAfMQFPd4Pq+wc9252JIljPcrNQ0yYb9LoMyrA3jy8mqrn3TprZG3syye7oWu56Z6ku
sXLDn+acjjhHyti5GgiDXoyiXO4r0z9hbSx/VJXjfbp16JJ4ljrdSLtSlTuyKrKTC4+/YrXd9oFl
6whceQCWEVqzxCafBs+j0u5t6fXlp5GbeXyuRhsvHaXq9Bh3wntmHwl37bwk+1Fr2wBJ7rcMcQsr
TU4SZPL3IstCwWKUxM94wdRqZuaQXenUeMhyrwe+4VTyDZ9Jce+UbZJwFw8EBYIxXE7h2BWfYuiK
6/+zd17LcSPZun6V8wLoQCb8bfkqGpEUSYm6QVAjNbxLeDz9/hLqOVuieqTT53piInrUhqwCkMhc
61+/qUcYZkDocsvkIzxnAnt0kcW8rHXVNe+WxoLc1I46vVKuSZazDMwbhsHji6ODLkMdeUmqynAo
1xxMIwrwE590PKbSQZlI06A4WTo+09ZBmjOkRsTlOl6z93TSpqdDN4M1f3PWUZz1msqZrgmdgUdY
Z7Pmdvo6wjNd0zyNiWBPtyPik3cOGlQvTexYZx0CyjcnCd0jGDQMdEZoueaFisEA/dchoqGOE4Vv
5m3LNWO00XGjbM+pz8iZSDwrk941w+nmIuJO+8Ta5m4eiC3NJQvO01GmODHY+8Yk3hQdQbdH/0bm
KUpTjMjbbtc6BKLmazaqp2NSJx2Y2no6O5WRGW7ca6JqEvWkq6KPrj5ms6zLfQedjni8tFm+Ivaz
bkKTeFaGtZ/tiMBWLya6tdIhrtaa58oWT7brvOa8os5jR1zTXxMktzfBYnufBkcRDhvXKI9l5CwI
aqzZ+uyNjD46HSkbrOmy/po02ygmajiAVyeoXPwxW/rMP0FDnR/8LGyG7SRj8TqAnG8x3q4/RXbY
3TtBBzCUTtJ8waGd1FvC7XvWks7C9XUsbrAm5OIwSlqur4NzkUeVT/OapmvpYN2+7ecjuRmk7WKQ
2GB+QQRvGmV35tInH4krvI1IxKxicDEox/sRt9xtOXfBvd0F5m3vEe0bBYWXMFer5TvomsbGF5F3
bIBpGLuowf6M8Y9E5q4Dg5kEkR2crjnCYs0UFm1CykEeRbfkF4BeoKs9yzQfjovtdLultvJDb5pE
JNOvk1dYfI2xYEWG2rseuk78kDaDzjdmkqSeIgY6n127Cg/03ui9eJqkItfK7m/Ixs3wodSpyWHo
AKAlKkJqFZEH+gW7L1ITlf5LbcQ5W4s13lRoUz/k4ZQ/JjqX2dQJzUpnNataxzYz+MdiXBWMeoic
jIsxutDDEvJcKvKe/TX6GZel7GOLRQ/emOGIUWucOOQT1LUkAlZHSGeGqC8jLMVrrjC/ljpuOtTB
04WOoC7qZjhEcCDOTR5ZO6JnPtQztKEtdobqNbIa745xqPFV6Ezr/3bJZZd082+6ZAkJDzT+P3fJ
N8m/aB5ef8hs/OuH/t0lyz+IkEEyLaQDeg958H+7ZPMPGzuvwNEIP6wYlwH/v7tk/w8BeYBoUDx/
0K9rOf5fJAJbQBxkTOLRQeuu2/tHhpPijWwd8yTcb2yLuQK9uE3a1Y9NcjMZpH/krbgqa3sgB2SI
8B0+KZ1oGMYmUsANqvWiuk4zYYxPq4hvgj9Uk7cc1AT6JEMpxY5QLgvDWQfshkEdILKdIosjLYqT
VacMYZ2M4ua7O/03I5g3YxHyufjCPreW+YujPTh//OZ+2495qBZ1xUR/eqBaZWC9knKhqN9imYB3
ya8/0PJ5Vt9zIvlI2xTCs5HJAFJwz378SCPJrdrAu+7KdYPrqvNIrALZEu4xtW3wz03WGM1JKBMz
9xGqIYk79uDZp8DtiWDHyUhU59BLmIMsg6dJ827YL0fZuei6ysSz9nD5iRPDH/QRR0ySq+ywJEaP
SHi1j5JyGdhmQuVuGtUUy9aZ+hLP8RH6wZXhDuRFLZAbUYA4r5gPoEBIG+1ETDDFEO2Z6qbFjggG
aPsjybT+1uWJsL136FWA5gxYGS60eciGLILRyp1XZYFrzraBumnNh6ImzRJiE7QgfUwCAq6ZzUx3
BKBDZm/iSD4KYcCwSDwIjZtWEfoFDY1kKBdRDWBw4k/kpcn6hSQMYrPcSiIBm+KCb4QntHWGaBVP
T6rB3hsfekMCgdI1tleywhrnFk86UHHXm936o7Qgr106RaCoF7XIDAzpOcPDokr5aFi51IETiCQ+
WbLjziWQZEA+ugqSPCMaaOsDjGvYmJDGCdiuCVrZ1Jyt016mA9P1adHhNga24vFdOAhizypVFvHO
Hi2uP81K5zUdKe762Q2eh17x49gKqGLXJO49XH9+tYnyLdons81TcO2uaz/GYznUJyZ2ZC9xH7XM
NtE08sTIYbBMTtcs72eIhQtCNkeKK/jxeXxZ9CPx9M0JGh1xOOoMM8KO4eUneWcQzg4oexNH43KP
nj6esLjn5bUiW/i7pkkEtoAKGS4uTIJvqVxv9DALkPme6BR4bMz40o0cp/nR7SQIAzl+HgnKoQ2V
B23la5R2zs08R+6zAWp8Ow41IIyVRa9yJKEaUa/tb+H3e69lRAVeW2Y60fuwZOORyeQwDkRzxenI
HYctm80XkB/kOg4ZRc8I6tvuXhK5REgYyjx4J8rj9o5J4ap3AMGOBRYTGbhKFAgRhHYJRMNt7VJW
pPzXWEw8u8Sq7fHPOZ37+oU/Fumf9TQSzVegekxdAM4txZnz2soSGCSudKqR1E8+zwzYUkY48mwZ
GxB9h3dX/cKd4eXy0pKXMqsrQtNb06jbjzox6YG4bF4EgyDv6ZRIjuxjlpvVFRFWkG7CiSDHCFEZ
nN5QTne2RXgRmlQIOFbZc+u9CorU3p0ykukEb1uwR6mmBRSBpSUajqquypiMyMdsWQzj2ei9pbnu
ANYUPRJBb4d8hi37tBTjHDwRLVBkD+GA99WEVXezDQcmAcuAZwuB3wX3UuFvq8V7mKoj/9bBjLVZ
qFOY+/l0gKDK2wMGihRmXcjorXlwlQFzducO+qWAlsRvmUaLPbS0K9INe0TtW1/4sftxyv1evksp
5JutH4ms+pdnkV4au+h+Nn5e8JlGFmHq4IWRSj8pobCzwKGBZEArxMnxg2KHQMIyhYujaM1J3vY3
U2SEwd5jbgpdKxP8JoyY0wtwEM+8y5W4Telupw9+HzbZVyjpkJ839gyTd1+YhAa8Kzh/lmYj+zRy
z2Ep/QI7n8o1zXMsLWhuzpqZhbrP/JRMC4kJSeTflpYZfHQGsnaqRbz3YA+NW6EjuVBsGoS/E9PF
wmi3lo7usnSIl7XmeRU62kusKV9IH52T0Y7Q8Co7bYzkQxTbfYsGk9gCqOW19hPIyRKDNWM+g2LJ
rVWYn0hiwu+k1EK0mTiyJB7p9UUmo895G3pfp8gi1Uyo8l2Xu9f9yLh5n+VquncrL/rkWEO5L7SW
k0Bp68FvwvIT5kLFQZZmFG69pXA2ZuepuyBiWIdInfgBuWT5TVJH+ZNMWyRIyF8Oi55zGgOpdKVC
C0+6ev1uyJfi2rGHft8zNL9nW68/pUEfvx/s/G70zCk9InSxD83ckK+zhsIBSr5n2Jo/jYXdRgel
8+MCDrBdjj3rJTeC7ABlA7QGgwX47R5YfDJY1SOHTv2xdIo6RkVNlIafmNWHGHklt7ZIAohnOrrO
RcR/W7sT8Y/JUOwi4i7+TBQWBHlvw4Ff0ujAWFXeOhHt3C42HfSj00w5sGuVHIiPL6qjnzOC30I4
rs4e0vVD5Ij7NKzqo0YRduDf9cc0UwhkJzm4Z1LsIJTNBbJCzDnC9zjHuEcDltTBwcBla6TG4h8Q
VLq3WAs0V2zY88ksy/k8GiI4L1027mekEOC3dr9tcBY5kRTiPg7JsHwxzTy9YmiyXKk1U/DXFcpP
xRyMb4v/IW8ioRpm6I/1SVOhcyTEM7xMHR08DjM5brCkxutkAB+McsD8nrf89OtPfUO5oSryPMfR
lp9Uup791srUJj3Ki0e452syZmInbAx1J6kxfv05b8yO1s9xPT4FqgPcHvNN9TUwSO/bIAovNpEQ
7KmmYs8uUQBiQsKG8c8/zMPmj9spGGO99aQTvMOMjBl0+DnD1KqK7TN8vXxrJP3vnPd+LmQBy3zu
G1QiQT3/ppBtosCribpwL5YOKybgLDk6I7bTiBtQgnrV72ze/+bzBH2IYJmY0In8N55zgr4fXSIM
9wXL8OdvRxChg5wYTonJyq5Fpfm726lX3ndqIp6d5knhKy9B94gFenONcxGBD2CDcMFGhOrKM0yK
HzZUTuBykpyBCDc5j+AI82fTSDk+fv08f16k0J4d7jP2ZhiMmG8uGv5iYyJScS/Q/dHIjYZ1ngRT
8f+PT0GGhZMaWqyf7BrzUI6MxVv3QqafIkkG9pOHUcxv1ubfXQsNJeJmHHZ58d685m5nIZ00uJag
af2dm+g0QTwLdr++lr9ZJg4uJnDo6HZoN9/csQzAPqmTyrlInX8MssKiQNLuTfs1TrKrp2H5TUv3
8/7Fns5uwmVBZ+djf9y/SMwM5zF37YtRhe5H0fvRZTEHSpE+Zzpa+jOqVhdZ2u+cbH/eWbTvJba6
XC3z6reXitFAgvzYkZes5+0OiVS56lziFZbU9X/jjfg3l8jiwMGbGtyj5dct5neWsx5RJXxUIS8r
yWIuRHW1tB0uuTYLJtMdHDB/8pv7+nfXh4IPxQJTecxg3nzoYCalFcP3u6whzWWBV0Vu+vGRRue3
b/rqFPjjq44PHv5Pts3IHZfJN+umin3l46pgXsAPsUnBfs0Z8a8w84d6WNRtleZM3ULI8HfTSF03
Umu1t0MzTOHBNlqb5qJyXvMIpS2BnhZVJ9L8+M7PXGhY/3SFY2TCBDhgR4JiKd8cKERMjslsoEST
uIZZ2yRMoM9NBuclQfYstf+HfPa39vJshLgQ8lZxPOOa7L+1WY1y8JKQM+5i4GqicJTSpP1umrov
CP04MuM61Os9TchN7smmHgYHk6o1wb5pJcnITdQvmO+5IyYks2Bs+8/vCTsla0VYPLu3hqQmBKll
8Hnr15BlMhDSTyIyLALFIeJtxgaX1l9/4E9rk+mufhuAcliiuHL9+EI0SauL/nm5DDYOGC3UPTJ1
dG46J/tv4yT+7sPAjSwTgIat5u3a9BeGJFETzJcJn4o7TOaDa9xm6HKAgOmSfn1lP23TXBmDMEIk
LH3ivXX+RJYoaiz55gtiRxrLKOlYWbyIdIm//qC3WQs4jLJd6uLB4eIgwrxZyLkVJxNDvpEKgujj
O5Mejhguv+2yp9CoCIyq0wEkxI7gbcVjDPs/rz0L0/RcH4NVMz2QMAtOYIw0S9tWLPULiZ/EuUPR
eglAvTA0yzX6MRJZsRxH4gLuOmgFpHD8+kp+fj462dEBMA0cC774mzIhKSEcekXbXiTmLjvCXqur
YoyTY2TO/7jqgiPNGrA9BPUCQdabdddFpuwwplUXhXDm7EsyuyEd4HhqyIko9nL6LX74pgayOdY8
n+RL/gqz+qenVC6FJRrl2Be3meyvriuHi7LD4HkFRFyvBdVpltx5qrD++81LJt8uEZxvJSpmF6o3
xHgqITQA3587dh52yCOT9CIESNKCv6zv4ok7uwtWWVtCKP3PrsgyDD6qVrS3uFXwBloqSk6wIrCq
JOpqfjD7AhRxyTReg4Orbix6ZD3EFbKOVIE5ybHn9995HYZ9/KYRA/fAiDI9HyFT5d7BbeZZ6eWV
GxwGx7lTTDwGNdftRrrtdOeME9BYG2bgfhnAEVGCzUDUuh/BJ7pxTCPDhJlR6P0I2nCr3M44Thg7
3lWzMJYjNlR4lwxdieEqRArzGljaLLdE0vYB83VVX3cZ0oGtnheOu2puFhroJbmMfqJzIXOnR2Mt
YDCXmF8wmwH7NiH3vGqrmYp3Bskqvo+1yMWXUfkZoLgBs2eLCYkGQ2ecR+8GJjIRQvSG/HW3AqI8
BopAyJM7ZHRFZbPwb5eGhLu1+MR0D+QlyHVdg31L/UJ2MPZhoOXJiDY9UjTuM6RURlW+MT0wdS7i
O6uo8uo6i5qhu28t4nF3EuNuta9EUWcPFbHgYqf6TjQHYSKJy0zpX+OLV+HtVYv2y9SaXMVopc7y
FQl8b9+oBsbU1htzHjP+Tfwgl+68OiNf932NZDLYZzK1rwfuJpZWNY6mhyTrsumAPo6PBwcBueqW
GCDcL2YXVZIV8ht7F7n+52XUE6spJT57wlMbn5ps4dQKUIEB4cS51cp35Qgn5EEkiJ/hGWcAr/Sr
ldqK2Rtr5E6JfR4G1XpkxnSDsV2w9cUBULKFO0vECirLgUZCemPiXdsD8abneDJw6ulQhiW338LH
/bpvl+OU08NuiCcGZYx6c1KPomQoe/QThwWGd44rb41EcTasdQCYPatviYiJOcVuBW4GqxHXWVKD
J2h9C8qrP/HKCe/8ZcCOZoXgyNnhy1jxJB5tnDpekzBGsdbChSaIcX2toH1hpq7fmdGzUv+1xGcU
hy1nFo9iEnFyAu0Fm5edzTauXIdVRMYLnVmcO9xXSbyz3Fhp23+eE/yHDhNkt7tvoxl8EF5Dx9KF
RGRT2/mVZ6O1SzUSq4DnmWXT/kzCBIFfjz8YXICMMdiVd824tF82mZlM6aHCt6q9KoKI17SoDSYN
JElzY0nls61DGsgouW/Lhi8iTLCTAwSe9qHEHXj61OP3ayCA9pwMV7sqmPobZ8ox5U1Tok16FSbz
V9yVWLIpBDX7fhY1KHA8UxtbvH+jV3AeMwbAcCkGrmCt2ExzYBXZneV9oDDP0NXjlVLV1iZPUMCl
zHDRzG/Zwp30kqsWtH7OASUPIGiL/wIP1IbIYZoTUBsIeadzVJeelJJvJ/5/2cS/m5OiGkYi9J/n
pLxjXfx/trhRwSr+QVtGYaR/9K9pqef8gUO6CzEYsaWUjEv/77SUaGdLCoobNEmUp7aODv5rWmq5
f+iIFhpV37QkP8ZP/Vtybf3Bf8osVWomMLNW65+IyzzzTYFiBwL4AhkW+IlPXee9OUa9bGoKlWPC
xSKicBdBFrM/EExLaPuggmnfDTXyIFCIGBhazhHhmbIMGLctLWCmHF02fGuZimxfOVXUnAwsp0e1
Ifa9IMA3tnCqShz/eg4BnGD6iFv8iOxzZ/e8abNkpkZ+snUeEsEWMqaIkjerfx+SAf+aUV/1UrZ+
/VIjmIFIjD4CB6JS+NcilvZrqQZxWwSFgYAFP2dXJ1j69VHilaL2bWboH1l37ixN5jvZdMFzT9PM
xLDWcA3OsdNDNDnBc5GI6UFx9p3DTB/SFjRc9lOof9WlYpjhXyiF2i+tzyAGUh/70DqeFeU6itAe
W3OuD/qsD7iMOoDdRoERUXACqj+atmCwp3f3qjL6k4Xz/dMyYvdVWhQlrWVSd7g40d5+mzDXHsO4
b+MeZl5UEl6QtpD74Hp8SVXCHfg2wmhzpkShnu1NluI/s8nzuULM5rzOET+36SO+gCO0uHzM+TTT
YqSZhtjHbHvLxT/YDSau2taFsk+m8UuOP1+4CXKHuUs/mtatCxWQOY6H4wacvmufk2ijxmS6ScNk
IICFc5wxLz/zDf7CaR/YsmCG4+5Y19zhbw80N3Gr2UVECD7LXj/hYWYszCNt249E1zNUGuuQYnHi
VC52Jhkhyb1RSC4Bmzy9xeMNkmz8VhuwcRjR14xA1gMMSn0mjgzQnK1nMMg9Npzzw6nGJc38oNyW
jR3ZlVFtsBH+Mw714MocyuB5zseHbmmdAwEZLg6RITbXi2xTeMM2JCu8BwhREIV8LPE+eYHCqFct
6n2cfAm6O6Cb4TctoeSvXhzy3WK9iDr0VvC89XDY6wZWg1QtTzawOibh60SY1oryhIGBBpSjlsVn
SI6DcNAOIFQG3RfQaAoqs6uZP43aC8ALprVGIVFwA01eD/jSupwvpE/QvmRBzhgOh13Wm+C1vK5q
nJROXhpaZyMdqOVmCiP8ruE6LZsiC6cHzPwpi1BMsWJC0VM/YQsT7csFAxwMelgnszah6/Uj8q3O
OhcO00hftPyyrsFJADCbwRZuc0didmEO2qJ+UTVum+sSxomd+5u11VWlX/ZUL9JQD/NHq+eWrJ3W
2qsWi6QrwRA3O2iE/NmSOitCn4EWJHSfBdN7zCNzLFlZAfqV6HPchnFW4ebNcc/D1n1OAnv1W2/X
ODXHpNu7lCkwxZ5hOw7GpsaMr4I5QCZHDmcgJ0OYzmuRPiGdsUNcOQNaLgdV9/nbXL0xNdECwyoW
mGHBwWizgfsTKkgMg+y4aupRuaHvt5i9VAG84Rwr4cbVsMcKNFeYCy/YKQIbYQLZxtZdutb8Bu5O
7KdMwncm7eqJOsikDcV2zYG1srPG2FBaF8T1WpOKxsOCsR96Ml4K2hVV6GmoxY5VyGqMH+Z2qm+i
FHhvtR+0Zt7lLGB7Jt2dcWwhcn7P6rpKljazko6pp2mG4rFz6p47WNi6/ma+hwlV1rxkZtickK5F
x7CLmdHrCaib5Uxq/Zg88/ctDa59mnq2SAvjn2uUe6woI8BWEM6iIR7xO1zqS1R5TMStEhv5SxFi
voyhTXLsbchd22GkA88TDYokQLB7PJJZU3g5scBp23ispFDjdsGogFkv+UiPzJoYfDvziBgMoySo
jWbFehFtxwRDD0rGQNfJhduI20SPwwsy2nGiwLIp3A+BXjmeyKsZuj4G1FAUsT2MMjyDk9hhdWun
XEuvPZU4Ir2y616deuERBbGueVtCXN2aHde8lWBVlrb0FLd9MtDiMn7lOk19jAyjaLr7AX/u6WBi
iZdvVNvhPBlbej0GM7Vr3fhQBOD64si4bmlwYBJo4d7IUnLwWOjPKFobslQRGat9LQxxZ7u8XTmJ
uem2H7m9FqPu9Y0rBt9+Hkt6ge3UOCo+rDsrEx3aFTjdzbNIrLJ8HiOGpR+cleSR23qXEgMYG4H3
zmugZ0Bp3xT3Iu4lU+/yC1xJCNg1upSN3xCYupnDiB04yBcgzcVhI8upHzTD26+Rr8VxKeJ3co7n
E9uPVYzIdXpKCAxESzyQCcUMrgpsE3Gx9sIJrkabBPn9kuZfcVDIPX8L3QO6ZJHRlXdOwSMqTd6a
rJ/Ya3knFc6PZYIv8yidFB9G5X6pyuK5ioS64H3RQ7sm6GyiDrHUIzHAZ+IXubstUotHCD31FWeM
fydKzwx5dwfrQOsJC0eI7hYuGmOoPo8gfEbxU+I1DsLQMvzUdJiry6q5bs3A2arO25peyjuAzkkU
yJ67bmZm1tdXXorPR6iZQtUWj5UPZdMf6rptDgZGAXfwzjZp4T2Ekoi2D7Ob4/oBYaJwyUUUVcGu
iqOFNhXYLZbZo2Iwa1peV6Ig9NrOiTZuY6fbupJw0wWs901i1/7WQB55yEo5BBvQClTq03hx0jhD
ZOqNM2niZR3Ph9lFmn0KWJZEErU9Vk3Si4Orjjy9d/7UeReiLjjmkqk5JZOBA10xiidbDNWNYbrl
O1ID/IsnQ1avgDTjxn61j/y0jjdYdIMfZ15/RYaCeUM4oGltWsOZXnMiPp5mr3ii42ry65xh+j1u
WVqe3I7+1l5UgGDaGv7E2y74HPvIZdsxkJuFRbZvHJi1WIyoA3lvwckcmgHZTlfsC79GM2bbKY6Y
YAI3PlEo8w33y/1C71diIz+GnOOJCZFsfCJsvUbv4qmjF46fBtxrnCT1PkfNND/EzlzuRN7Ig5V5
0IM6R923JrfVDUp3jy/89K+0h2cF13kjxra98ZN4uS8IsIAK3xcHmBP2MQwG77oOEnsfNe1jE/T0
aMqlMtq3RVPd0DGzRQFDwdgj9Dmibrj0hRIXLASNE448uCoHvX1dWYu55aaV+yFrnPeTiyfP1DT+
Hs/XDHgeR0FWSHZnNylEDf9iLJl4xyEwU/IN5QHQxD3nyprvI7RhVmmVJ4k05+jrEwKxCoKiKOhP
TsYDY+hpvLThhHlarYKbJXXu+4QkHcgM5gPscB8P4rx7kpM0rueiRmFj+B4/N1K7fu6GPKAuITf+
0k1lc0yBej+mlO+Udz3euaxvmT1qs/aTN1rGLcIUE3hEeLsMzX/vOfMB7lBxHhlevhpZ8ZEEBER0
wss1WU21B8Nj2eARPWJsvZCGjC9ojKNK1mzZ/CMiNnIOoijuzkPpfKlp/fH1wT9H1GaudytxnlNl
vSI+qptdWLXTR0g9DLUNDFi8xCx3c2Zm+w55w2PYsKOw86tin1RIOoxEeieznawjEQjzrpXzzEPL
xXgd94YnNrWFgrJnI/EV965zzAfYfbnYR7i7IEnxMK1PH5JQTD2qbxQ9J2/BDekLm3+EK7fEIcHH
wAhFdon1axzC1KngvhwJejXYmFTinvysH5+NrJU+xx6jk00CRrdTdUcHEjd7z1XVDbEqyS6xuvG5
dv38vLgz7jxqzohF6ZZ9HxPOF6RecnBlbj6N0eSzxMHR8LdPcHseJBspjJN/QaqIrqOmuI2Hrv1A
slB/hcTpxs1KOEBUA+8Rg5iECLUuzs70Lt0F5eicfGjdujfPReYG3YW400VC+bbS4GAFVt+MiPoN
KqeIxi18F3ZQQ7eoYWhDnKTyX8ImZ1MPMe+pZ7bv2QwwBRJqsY5empIouJW5jW1shHfsSGCZY/bW
ix8XnLpwnWYMJRLfig7eGDrFVWMq/jlOh0CAJvkYPqtHQltDfBrs43WCi5U0hYgLiIOasKnz+WJi
4vswy1E8UotCt2tGyvLAoD77ruP/G77uW/ib1tmhsZd6/u/RRr8Z7hIbkCd1l6SnsIKDsiuqCj7X
Yi99+9GeF2ZadhFQjVQl9twutuUcvr/+Ato39XsSgm7eoTvr/8Ntn2/xZkwyxq6oFtlFJ2fCo3OD
TXGU7PpAhFI7TJIz1CH2I78riaOrrg6Xcl+7bXgblR0pCmYvbjG0pKr89bf6m9sSWD6zNsp2phGe
/tLfDYRLqw/xIMVYvsSS+YhcbIr2UwIbj4oM/k6XSCqfvgD53RlDVL/8+tPfTmv1zeDjoZmDbBKA
uoqov//42cv6cli4JzOD91MqmhmT9ha37pQHEs+OQRU9+tZj5oXGWejy+xu9e7AbBB62i9wFuB1I
Lj51uoOum6hM/1w5k2Op2Y2/+cI/P0S85YX2p4EC5Im392sIosRAppSfcG1GwYTmr2+3sZshHlNO
gPwHc7sSqmXbvOLWNj80HVjFSk9Oqkk9FGXzmzGf0JjPdwNvbiGTRDj0TDEhC3EM//gEDacxlp66
4aRSoOqNa4C6d0BSzy0QT7vxGYAAKUgG2jD6rXM90F+UI6j0USiOZPK0at2DcWd/faveJrOuXwyC
D3wDX7jmKiL4fml5g4m4WTXxqXYjKlS86isUjFiVKm+iKrLa8j0War59nkkLB0+AKZZdBlsODz1a
2nYTD2PwbJoz3fI38rPoaGNXBhQu3ZTvSdRSc4cwgTfM/MVjGZi82biOg5ZkngL4nQEGv3xrSpMC
bm6/aBSgnGtGjvhH4BSWkmqi67jXRE9jy6X1swy6QE0H9OvbIb2fn5MHP80FAwdC/InSFQujSebB
M45W7LAHyorUwYvf61annPj2bPzB9Sz9wXhfygXwZMJX/zWZk355PwV4a7+PLD2idxasAFNC69le
bU1zwzwGuvcKD1my1g9bae89vHMYn1Va1rpNvBoWfjQ06vSNosu4AfDGxbOcFUJD8GW92P8i0b9B
onGf16qM/4xEPyPkgkDzAwb91w/9LwYtsWqwXAkBSRtz8z7/5WvhW39gUMHIGADY8cnj/g6DDkCu
HWb9JhoayHUmYp5/Y9DA02wOYL4uU9gVnv4HvhbeT/sNFBI4nh6/km9h4qTx436Dm1JVVVjznnx/
Lmm3hsrfKt2CLeXcXCeEuk90Z3Pp06dBoYqfTBTqW1u3cZxs/a1VkbUY6CaPgY/ATNFz/LtYN4GQ
8/LHqtTzXo5SAlO6x5DuwN/OffNqWnWmkp3iBj9RppfPq3ClLkbwn0Ea6gvel8BYcRRcg/A6r6XZ
6HdIwsC3apf/aMWtOrcyvmYTKUyZVRXTV81k9dJLgsz8FlPHvSpaKtYpvWKqVPtHdwjLx9GyI0LS
SHGyb/uOcf4Ocxzj0bAdOrIFn809joT0jI3CJ6DAEmgHDXG6FWrKdyqL/U/YifnyCiNHn9tSSXkS
TGmv0xpr0z5zG9o1aVX70B9H54BNAB4dbfbZxqPmKtIUesdf7J0D8vtRpS2eOSLEQROtF0ioNT6v
k3FwZBGd7RacraqL+i7UoRRHEjTsszkNxkvX5pQamEE/xSascuyrcpuIkKHxnus2IfvDc0n12BPi
R91F1hBlXLgS973F7uS7hrgT2mUHsE6hjX3ta1sD0vlYv6ykDm0g9/iNr/+NPb+qHciXAAZdS7tv
5JOc3DAd/aMdr5TGG1uYK8SYdS3oplVDCiUQbeCoIL1c+0yqBvhoZWEIlQPorH/8NgYPa5djoSFt
AY/LVcTjWHNG06dxJhkszCmZIgPME4ADsbSHSNeRJwXpMyZDdLeOEb4JYcoOoFv0Bs2S8nVdHGjs
UApHg+OaDDuinmBy2wVgaRqNIT2DqAW781WyUVO7XAXlrAEYzaWTCBKYbNrLOgfgpshGoY/q9MwZ
ytXMFwB+osTCep2jF9NWcPyVaBCFAwobZ1ZWuvPZ0e2d71VMg8NBo3ptF5rRuas1GTGq0u4LtTlp
V9nC39uT/rVx1XCi52nKcVJB728HKgGNd9mooRmsu/ri/aUDteEM5M1Qo3bEW8kAK+44TTGPZSUD
YvFubG3CqsCc6Tju/GRwr9dPhA3PuTvoBBSaMNZmM0ju76rjGFVGxU/QPSNre5QMbpUS9qs5a0jN
jmC1uJoy3SARGzaNMyFZwb/Nvl9R0cxq4upM7avafej2oMoE8PH7IwubleNckGFHAe9+sLt0Np7X
b+nnSx+dGAuTqwPvhC/r1C4Fj0F2wW2gcsgYedYCQ7YuaPY2Kwb4BN2YwX+CwaCVbyse6Kez2d52
c4C0yQUIn1XF3wezrg6+QfhQmJJjVmnEPYCUevxGVfBSDlMbrc980I3MnwtyEneTunjbbksh82oT
OYZfHKseDgcOfcWECKjOJo7rrBt3XSAX3Bvd8cHUsyXCdRgPsdIszOB7MgFhKRZiA/kB1ojfb6va
QWrvSKMZNq2k7OmLMmJeACvh1jV1onAwB88wO9x4p2MVHkhdw7uDYXT9wvSuDQ9eKieC/wLrmI5+
cVgsIbfmEGmcoWv/laJ+ZpzNofOcB/n03ncNOBlSsbClGhUXww24dk3b4OqIibE2SwVde9uNKsfR
J4C5veWWDctJG5edRiQCpCmmjFJEWfkWiq+RKk22mX2OUDqfYfNpop1mgCs8ma7dvqkGPrAY343C
sff4F8gITMoi9qoJBWYPyq7P1pRYxyr343irODHuS1GXD7gikQ05ZDrExMti+YSpoXcwRjV/tb3C
uoSKzM508MWX3PGWZz+CIHCAbp5eA1MmX61mGh97x5nPFO7FHr8+5DiJ8UQ1rZ4ZW7a7ssk6clsD
hhDwfMCkGGThmlaO/LOpPJiQTvZlZC5fQTIz3oAxb6/w2Qe9GvBnsjfFElovMyYpVx15t2Am9Kfn
flHZTaGNkxwKYrrBqcOEPQkXeBBRA7cIbTmmAbG9X/CaztGUNIyRusm/zUfjAYBTTljbC7LMM39o
xXVOa9jcL7YVnwczOHaDOx0WcLxd22T1zdiX1SYz+vCuHBS7yextysSo+wdRlh+taMTHuAvahfS3
nkjOOitN+RTWVvU8xrl6T2TtXewMDW26ri6jVjyEkNrelx6Acd4zi37XoO8ltCKv92B15kdsc6cr
O/Qfl0i6H/oW1/9qciqFsgDeHu9HndenAWrRHnH7aapxCOprede22kkbRY6zz83YZFiD6+OMQYh5
38Y6ABXO+z5PFebTqaX+h70zWY7b2rbtr9x4fTiAjfpF3E4CWTCTmSxFUuogSEpEDWzUxde/gbR9
jkjpSuH7uscdK2xJIIpdrTXnmCMnhJb6XTaohQqcLRq+BHLMMw/3hJmQMNZ1+Y6M9wwxogbMpder
0nNGtb2nU4wsAzEmeh/ysq+6BOZwjtvuord0vmq6cF9GlvfDkHXdqRXqFwRX1VE289RSdRylBQQm
aC8ba058mpDijuh0IERjot2kmtW+9cZYf5mQ21TPYwvQ8ia2AJkeCAJAS5WlgJuq+kkAtriJIi0A
F5DSM3K08ZLkLN0DvLHqKSztu0ZXruq6BWkp9HBJacu/Ze0wXlZznJAEO4kban39Zye2SJkknura
la55RQpoCKSFUPOKzD1bnmzIhkdaRqLwyZBQboy0NH3b6IY1j8te9YY17pcY+i9x1xqeWcpPUIXU
farWDy1L4ppKGdFPifpZE+FFMiTNpTKZxtMwhDpRgumEVCpotDUQw+jQhEZ4pQOQOXZ2vXM68sNS
m6ygSNU6Ws+lHI3LIQI51qNT9ERk6JkfStG1LH4KPWw+FTWOLvPBKXci0x6DxLBXYYYTvMaK65F0
kPoEP2S+Jsl3boQ01tEImSjU3WD2QwNrZWGxhG/Q+KsU1IXUb5zQsGgg1e1dWRuEAdZFX3I/EaEb
M7gk+r/HsibKSnbhJ0utcKMTL02JbqQoSJDgxm3z/C5OSpAMCSo8jG5a7I8k4TZrqY7KqmstE+ZR
E0XX+VhT+NfV6V6t6/4woRd4JB6CCYro4SMzUE8pv4kbv83dG71V+60sOnRnrTDkQc/nigp4nvXe
VDTDGvQriMJoKLV9B5+HTGdL9evAunDapSKchtMn+u+BtTJz8D5d9JSQF+rR7XKCVTj24adeutXK
bsaWFbfRCXvNx92ohjRE3cjZ0H3lPbR1MtCVI3h29hy7syjuQwlnJOQt2RyQzDfk47A6ZpGLkx51
1FYOhvMgXW68l2N9FySlvWnGKkgwQ2rDzkH34Vcg11ZOgJtmrAG0BhbeOwqmxOpMYXMg6MzQ0ZtM
3WGsjXJDeYLwbP7MeLTzMXI8m/nma1J11hvMuWEdp5Y57yK3zV6lbdP6RNVIaABbK6IE6lXWg0mB
hJyDvcoTax0rlVwneBw9p3O64yA12EPUz71p6VikVMEOHH/7E6d9qX9ifUuPmCH1iAx7d8yvkzZG
hpya5W2Xj6F1m7k0Az3cd4S/tQnbgmIwXlIY0OHGtYqCAaSyF0wRsCJCGe/CPhsvyX9r1lOXAuxK
kHjfNGwDjoKcFGbeSQ+f7LwvSlpKCXssw/0cEnB0OwdDQqpNGG3QOU+XJtSYU1VEFWUmyBp+V5rd
Xi+z9jBSJtvi2R+vNbNt7qMh31dDdZDOPPqVK6qrHCkDsE5b3QJVqPdabwbbOnQe2KgRN9nUfm/X
xk3STxlatz5NMQ6PeZjtUd8jW4vdeZ6W1oJMvDIrygRorzXfdroqX8Y0z4AJuyLriYjNSc8tFraL
HsyXaVcr+evUj8214k7zlRKBVl6HMja7F6eV97KbitRe1XFnBGILnURXLoLR2laRbt+WWoaFOxuj
Q5FVdoBxWX1uB1ceR5ONXOzwLVxQkw14z8mUrh1Umvate+7ZxXTv3HogOKgIrvHLIiCNqQhRJTHl
8DgvbT9Dr53QvsZpWV2z+gHcP7cIvzvJ/6TCvKjD3xXiVN104IfryMQ0w7A+VJhDd+gmEbKvteva
uBh0TqJmTHd+nhAjuQCqflNQNn9Qg2EfQXQvDN1W0a19VPgDY5woDTblrshr9xJKrPyMqdV8TmGa
Rr4ou1cisAzjFPZOh0C6pgEwIa9XovyYmAkN6nMtzQIdWV/l9SLOUixUAbXQIAtEdO1BCbEBNCBA
sW1DX/1VpY/ocqAnuuNOWItiqxppH8QdopNWJuZzafZDe9eghGs2c6vRofMKZOHGl5nzRIp8YOTA
FiIRZa8fLh3kxSwP5AdxAHSyr3wyxRti1uJOd0N29G3V8PspHcvPKhKI8TLkbKQsc6dKcwe+2M1M
NlOzgbmNStVZ5K0Tv7G+MpB1WNuaJvu4brAcfj6fhc/Sg1+/9KXa8f6lI8YzqNRgU6M99tEzlrJD
DqxGLSlgL+oyGplULzoNEdWfEJzX8f+G38qffF0/FOoXPwJyILYBtBEwq3wou9Sc4Co8/7sMGe4z
xQlQDu1ZAcvYW0QaiyAwpMYMAW3BCfz6Nn+8OtpGcIJ4ZBbv0EdnhIT5YKvTWFJkluLeGgbihyln
sn/Ezwtbnatarc0hQBkWB/6vL66hyPzwkB0ViQ4ySirU5NJ9uHdCDJWgDOpy12iSvx2FD8IsOyUT
o0hIM/GBvXLzPZHDhzZcKqBqTRDjqiHSN9uFKO3uzz/Qf8qbvylvatiImPX+5/Lm7nl4juN30N4/
/8hfxU2Obn9QiFyUqyZYoe9xRLQI/qDwycxJgRw/ns5H8JfAVhA7qNNqQUJLKiDS138XNzXnD5fa
Ino6/Doa/+cfpTeY7z9zY7HEnXFI5BHinDKcZcb9rh2lWghoEpL07miKLGnpc95Mq54jbO3B6XAv
pUG0fYRcnm3IkgsUpcotEXjTtkAjLr0sBmKfNSPnURj+g69YGucqRaJb6JmbVZW/BxQ4YSsLAvw6
qUcJHVsyG5bRmG4QXgnURHRihALBhCLY4MdJOm1LMaW3RAbOOze0aYxoSvcNCSDd6sgYjCsFCPfV
WGSselHTDs9MndOzrUdT7HMYw3EShT21njqt542dqdWenbZ8IckmeW7DYbpWUuSc5OZOn6d6rj0X
waTt6XT6v/V1qK2ERAIckgJ1E0YWIeRKHK/KrBGfOtCKqf/d9/KTae5sBv33hHp+BTSMbN4q5GSQ
Hstc8N0ryGdUJArG7Lu51t0LUycbToplVnOZZtIV3uMlIEjk7nVpS3FZDItylbY7sRBxynZ6jpJp
DTGA4O+5649zYEYn0RnlV4xHCtofs7mNJgUOTJwkx85stYhyI6DWLAucbRiR9MCpq7xynPpTS1bP
jj3EpY3/ByK62KLOYVdqVS+/vukzC/rdTbN2LB8w3EoW5B+cx9KxnDBQZXFnlHnwWVvefki00pMm
jPFasdX6ouPACzV2aNcGlSGxypV23jR6Mh/HblRfJHwsquoYmK6Qs6T7odTNu2DiVxWS9W9ClkB9
FDFcReg+LnWkNtemEzwwN4qtG8fZQ4oJxkNCyCm+GIot4kZouyS3+0sLbQ04iG96Oa4c1Fn/Wljd
5cA2Ydd2gbmbHBR0xEXpfjyyNRvNQaxJs4zYhiEXd5O9YZTDaxxRNCKtYniVpOpd2BMLR91q/Qp/
So8iodu0MR06BmV6snuFwdSk8S7Vv6rAHOuVBXmK03pCWq9jIA+N2Up0foxRZVUi8Nqqcy08EXeO
bxdEtSODgb5KvzA55pFO/LWTiccJMNU3YBz0bYuhRopIgaXaEaOsbQpSsnYoaeND1rbqMVjIUU6h
9Uczrbg5kE8Up6toTnYT0ibXm41Q3CpxO1417HIudQGMPp6deTeYy9hUUjRJ/dA8GlEDO5sO7KVh
1K6n4vs8/frb+TBnLR0YOG2I+SjQubxL94MnQIRgaEP6irdRq843rdsVpJM22QNWMMev7c71aMHz
7dTl/DoIZ/Ya6u2TZwxT9BWR0EI3EcGeGkv1aFeGRAmZAcN05NPoGmQikS/5Ka/4W9K+pqOT9DqJ
yrz7yzIgNFJFILuGlIQrPy/F7ajWqbGykY7RswHqZdBl9Ziupk3PBnaZUMt0X9M30dakR4h1rHag
z5OxH091Ws43588W3qXrcdSdsIaZ2qUmy+CNop/65Ch58+gmWvOIWKE6xU0MxJpqEZtdnYLiS6Gm
26rkEAJDE2bMSu86a4u4I7XXqRM5V45aldP6149fLEbNfw/d5fFTKXVs1aHtRlfOXtq+381XQ6VB
6gBWfStqabE1hXuBaa5S7pLZ5Q60RKgetCnlPplioIsmxS4ONTUCzq2D/nRCW0hSxUpkVbB30l4+
p71VT5z4BrpmUquDz7WBpoweUaZdVJCQNv/8BtDE8GMtCgxbfLRmFnPa1Bo+s9sMVe+aEtZ4quDC
biqaZmD2CuaZYBHlYJxhiikiU1lbTiGf1UA1D9pgBW+MPZ2JecKqONrapTWM6T4SEu19lTnBPVRp
OhAR7gvnNxvD83r84eHTDrUxgQh7Oex9+PaHnHbgbAzmLfhjE0YvwPo3vmaEbnVDpINGf+SYjM14
lcEY37b5QqQTEJ8uHDI69mXuYE5wRX2RmQNh9Xal3LdW7m7dwWhjr6a9dDU7TXxpU868HsiHhU0F
9PatZ5ngFcXGCyke3QVaaqf3oA2N150xpMXW5njtcRwCYiVqpqGuCx5FpCU7xVGcPakhgm6fbW2y
Bu0U0NzxM61P+iVDH1zERJGs58IuHK+lKvJNCxvmK9ISld5rpNDWsy6RdpXpiwZTC716AdQ8lfIi
w3r4ubAZ6uwJgIAtQ49I2PBrTV2O0L6U/wiyL9jPYy1u8ctNnZ/DTaQeXUVfVYqbm4S8ws98ef03
I8uXGWR5NCgt9x34v6OhLhHqBll7tzIGJD6JPL1XpZipB8BXpaSRvNJULS9QwY4c1kXj1TCQ0MKS
O0NOPUR9OxtPiQZh/TcfApvEj8PQ1UEbnKkk5+3gh20Dc3Xeof2nfJZpSIEnEBDQ2Je5ORvGaksR
OaKodHZ/zFG4YSsmny3RzjfkH5TpOsybi0ipbDyOSbav4qxBsZyrcer1RBXlqzAsNnCRl+HKQehl
GtTsE9N/+yIGo//Wxbah+K5l5rbfoMKNSXgssiOgbXOdc27iOzAK0P+ZnhHtlGkBWSz0KJHphcro
T7O0L0Yj/zRS6NP5KYn3himId6OyCCBiYAHF6SDmo1lniqSu69dgz7FRzvQhGbU7OyMxc6m08WaG
uH0EObiD0NJPFCnjee3q06MmJZlVtGJW/DxRTgGdAYEBgY81EY3hka9hv+o2dPe679N9Sar7bsYa
rKwser/buaLnfRQjtSoPWmH0wDoQPzRKQgFploPurMoYKHODeICuU1pZ4S5i30Iupc5ssGoiGX1V
XPpSSj8sG5x6LPekvrBUNbnl14TjhnhWu3bdgmRUud2UKS8rGx4UKRX8OmhR6K6mCCCv5+AVMnw0
Q8V9GLbNRaAarDqzlugvkY69k6ghS6YH0P/L9sdFf9uiaCOGqVJf8gzwL9aY3PEnZnb0vbhGL0Nz
SPcAEFNnFZJpeVCMKSo92iv6E5o9MhkILJhvksIN0JHaCT4s9pY7ImooiTbNPL8JK3UunG5W1lmH
EBN4WKAtx9B5oJVFAqPTWHHk0QSwV0O9yLRi6rGoicOaTqCZKiuTxG0kpHP2ZtvYncpqKSawbcUx
ldqFlw1pfrJt/NcitwePxcDlyVBluzmvBv852f7mZGtDJ/hu3fSf2+f/+nZm9J6e82///X+oc5b1
89fy+6Ptn3/m75OtKkjrXUokiG00nSrNv2Q7iHH+AHyDqIfKDXwfm1PnXydbaLoI9nQ0chpKSJUd
xPeyHdeFROFYyGzo2KLo+QeynbOQ8vuV0iHYBi3LGQHBEfdjnWqJOVADZVYOBG9WaIPJP3Wm7qnu
XaOo91gJbXIFUoAiUbJFDwcu+1J3s3xgZiTn2G5XRKWQp7033AD34bGgy65aKIZb0lEpWjvEOTXb
Lk3aMdim2NnjmD7m0CNuARyeBB2Y/5lrfVIpEFasGGFHbEF0CV3dZIO2GhybFBcH3r/Ss7vI90xF
S9OeZmo8rUiR6tXPoqiD1iutlsX3DiY6CJk1Z4HBvnGisYvcqzhu10PrGoh9ckewDQTgt6Q2dPWs
TOxK6YKhYC7Z2/65/Pxn1Pxm1EC3/7Xc7TYqv377r4smey6+fj90/vqDf0vetD9oluCu1v+OXvrX
2LE14j7BHrt/w6b/NXIYbkitcGojLn0/chhUaL3Pbmuo1/9k1CCif7+tWOq6kOMMnZ8BIDbb4/e7
+6oOgby7brlT7IbmH6vCHVFCLW0Nx8WiIMynIe/7IzwRXBadfMoQfVyog32i+p6lXj5HJCY0Rn5D
TFtxnXXqg4mSh4JFVgE5MDihzR0ghhqvhWdMir1BuUnQLaoOucTOiFEDBTHUz66eH60hO4JhxfIn
A79FbYzTDJJARhQy+Nr4jS1CfMqBdnuVLWGIFGUFy85h82GKYQVi7FC66rWlNToap+G5BFa7MtN6
PRlTukIk8dZkSernNJrXuFlOtj5uIVpIvK/FG1ESx0Hrb4PRjFb0Azd4BI/dNF8byXRQQ34Xegl8
ZvHzJNvSL6v51WT1BU/9Srr0UzU1iG7Qk9ecxh+DytjFtYPKXkXJUjbBvCoU56S1+lPaZ882/oGN
Gg63HCbZcmjXZMk5Puk9b3hpcXgixtvo2VT6+NjwG4VEIQP7vQ/14dYpRiwJwiILI3NfhyB1t1pk
7PDWHdJOlBfzQuVVBooGCCk9w4z3YnHUjel4b5FsMEjjKdLTfThmz3WVPON/ONmRvhS3yR8xuCHI
w29lO10bGe9q0ttN5Uq8ONRZZrzGhDCytQK0j0ik5EGJqA5W0JfaFWryiC4maXcdpT/k/fG0DpXl
WUb5c6fB6GOXSETAQNjici1p8BvAuFwTN3jdCtKKovmgORQ+lF49SBv1V59GbzqzI4LA+Jim40Hw
cnZO6aJCOpdFjOlhDtqAootFIJWrE1vZcCGC0RM/co35sgZXUU4gcYyK85k53ueq6Y9TMXhFVLc4
deLnAg32GqT1q1POoEZDtF5RHZ/Syn6KKTs5lX7lDuBrLNqGk2h3gJvrXTX293Nl7hBwtXyo+i7M
eUeK6hDh2fYt3pX5gLGXxMOB9wkYT9+7Nl/COLftqoKGhg9YfShC7dXVkQ/QUi/IiMz2mt3fk6p4
b4zZW64mk6fCuPHp0d7rAWW8NG7lJhOg+maLGDFIQDFnG567VliEqxtPZVUkGxTrJwkFcNMuf477
xA5OiMegW0840qYdtnicshyCpVBgzwaK69mIqfxaCfobHQO8n41QbqfKML3JbftdZU/9nhSi/oKt
rHOB3FK5SqMpW1eA9q4KRU4blXyOfR5VjSeUTH9ttebL1NfWpebgG+CrKRfRKFJRmfgozHTfTufh
ObApZWDbEdkCeK8KSnTBQz4qBBHORkP8EJ574q6Dk1GkX3CZcQIdMxJ8rMmb9diX7UR3zhhJvqpJ
PiaLGJcyoRsoWS27OmVKdF2URrkeFOOhVBAA4T80131nPo/FVL8WQKsZlUm0Btq3cuyJxO/ZtTY5
cUM+R/3gWmsJUgoLPv85Ea+lVhKWWOUSUQ4Fj1FoG+RsvDcSfFfdzGeIjEvlPGI4VxRDu+2IrmuF
ZPPJVqxTJ6rhIujrN2RbB8NK99/t1X5SVP7YmXXYdpH9DLcDuIdJpeP9LE7uDUF7KP92Rr+UkLuq
XTqRp9isqA9r1m8Oox/bssvV2LnRDQaypTnWB7SXa6C2sia72IUMdZ9o8j2RtRgYdSb0X9/X+3bF
og93dXrOND5A5ZFE8OFKg22PehJIhDJt+uwGzIbLdJxow+Tp5NWWF/xK/U29iF7L9/WuP6/psIDr
ZEcs/37/LEO9QDrSBMVuas1obTb9PTlRnFd1Y0dwKcFl3C/oh0PdMLv9+nZ/cJSc75djNI1WDcv2
x00snb2B7r9T7CiJwGKnfnM9BVa0TBeHpEzSneqOr0Mz9gST9f0+6RvGrVvoK9SCr0vcfVjMBwKj
WXWp7LugSLykg/jtDIfBYvrGpCS91OBbLZMjKiKc5f0twogH1YxwS4zov51M8caydLcmMqnPIYxU
DzL89JsuyE8+IZiEqsA0o6mmOBcdvysqiix2KacaxS4SsLxL9RpxznU+U0v69RM9F8i+Oxac36ZB
Ww/uL6CaH1iuJAc4I/+Tb9WlyYNA/HrSsM2qGZNwYbmJjx/m2IZLJnY/AVZT85to6XMbc/hW9czL
y1aFFlW6IliRDkMDkWTo7gFVn/S630YO070pY3r+9I6wl4nxKTTFtKWIJPGZTfGhU2vITen4MNYs
+52IjX0bO+TLWeCHMZW/BbGJpCvNeIujU26hxb8F5VnHicKgYfGW+g6j2A6Pe+yFiC0XHswhtdF/
iG6+tqcFPy74u11H+VKb6eTZ6O9/8yB/MsPo2PqoYCyQ4R8QrhDoysoAQLFDP3PeTozMbKYUcP4H
fffrl2b8ZAQSYgo6mWoz/I7l/3/3cdRiQmhpTAXO4f7WaOJ9TlH9N5f4ycxiW3SXoAZyBgUb+v4a
cYTmNVPVYle6vdw08Sg8QNuvy0wfz/q0betgnwqyRRRxGgI3WttFtlfG4LFJkhfH6gsqln3NsTDR
d4CuWGSJFF/JKT9qWviG7Flf20Gc7jLdmkldQ+bbAZi5pI61Jv37k9Pyn63GwdMwUc+BSgeVXSMF
klgTuRG1oLjvVmLbjVgwVBG/gV1PV4RUHHtqz6QwTxSJaO9NGlB1U5NeUUSx16vtbVmIaG3o8+/I
yz8ZsbwLztXwFZcWnnj/wAohl6DsvNhpGQeFPoIHFrcdO3j81Ect4gnEbLf8bHJOuWlJL2iooM5a
foUi/8EJUgz40PA2Q7AkvGIU9XENPyEH03366ehkeusUALTwaLidIiAjGEKYiYiJKH07mR5UMbzO
jbqK7fgOIx27qoobrpVxm0bqw8RGbCWDSG71bNi6crgNTYuEv5rv06BOj0SeRAEkrAkRkZm7Feb8
4Mq6P/76q/rJIGHNWP6hVcXp7cMzGsLKRr3aF7sBAzRbHFyAAz+OoXarQIa/eSPaD6oRVguHVZhp
jf7AAud6/0oqg3QzYXTFrhbYZs6h006Q7ImtB53C+5lLPklAn4R/CKapJGEHGGbYrdkAdhCgV2Xh
Si/GN7B2rTlfURRuEe85L02qXSq9c5W5uIVQRSarsSh1X5fNa57Mt2M2HSjSsRjzmYV6+hwMyy6V
LL1kVo80FfxkLIXHdnWNnNDZkPxLVjpfzWyM9FBpn3pune4tpeVPEPS5kUHXrrK5jS5GrALnQ1BQ
jKWPFLbcF91wH7ccJJ007DzqtNCO5+G+hjBKaIkL0Ki/x5RzDTtmr+vs1jSbvmmRTv7yC4VYLzLX
lw9Sdv1GM/BfLMOoGc1TaQ/3VrgcIChQMp6k4mUVuyUyuY9jldJplfzuWjGfqsRkiFFYunTN8bVu
W3/A0I5JMT4i88pBVLIVJ5XpKYl60EKG5eklSeWUeZQ+2c95Va1q8Certs32HIq35JQWK9wEfJiM
Dmtoj5lmfomaodinmnnC3EIKXj3RIBm2IyLD7VDVJX1h85S1xpOoCTH/zZf7k+HNXod+MIU8vqgl
h/r7OZf8k6Si/5TvGpuk+qa/bVTWvZ6DZGAyrJf91/moXbautmlddnrnMV9E7WYa6CVUCX+synU/
bYtk7aau7/SkA/tZG0K6EU6xhlM47TKaiRzQUoTboRGvqyILX4mxco+yhvAwh6yLgC7xqbLGe7Ot
n4TCHJO000Ovs91Sa116lhp33hi22F8cdtYhB0PWw0gveSGA4i7spLtvYVihp25va4cjqdvRq+i6
W8Nc/GMZkrm4TnW/GuZDHg1AyCiW5xBOlxrgKwB0uanBH9icDnZpbJ16FhEOmd29Dgdy2c239t/r
638qbL+rsKmmQVPzf1ZcHZ+b5vk16ppvbdu8K7H9+Sf/KrFZ7h+s4rAO/y4ms6D/5Sq19T/YTehk
mC3gbXqoVK7/Lk+LP9hj6NC4bYjBixv1X+Vpimxkr7uuCssAex8VuH9SaPtxeNE1w1aKJIyLqR+x
9DSoLCWViiSqMHuLytDdKg6tj9hRf7dR+9mVOC0xhDnBCAr1HwZyYRTGPGpcSbDS5qr8Ihe47hAQ
h/vde/jJofNnV+IaLuVDm43URy1Z2CrgRGQqd3jOOi/o1Kumzzl8V/PDP74QujUBXJ/LqVzr/S31
dqa5ZT3L3dSkb2mWvtHlfEv49//mMhwT0GBatFo/PDmQKHNDkUjuSOV1167DpH2OJElH5pt/fik6
IgYdC7olJNi9v6OQuCijjLijPsjry1FljgtgRV7WoB1+faXlb3p//uGAjmhG8J6oI3/c59o9kgCQ
KHIXDSzYVjfdTuH4gGDl4cxJ+PXFftxUczHs2YsPe4nO+HBbimaWNHpKOLwVwRk2h9gdCFogY0r8
rC61vdhASKGRb/G/eZ7sgyCHAiD4IfUBRE0HubCQ0DHi8q5buM6mq6RA9/jVr+9x+dh+eKDAU5kV
qEcwqt+/urlLOqjAudwpHf7IvJPTGgVMcPfrq/xkbJ0RrX9f5WO3n55Br0AY3CnuaB5EPT6QHlXs
zw2i/78rffjqabtG2H64EunUEyWA5HmGN8HW5rfD6we467JfZZLly7BdlJ4fKytlkJtOjn17J3tR
+lJdalVU0wE7GzgM3UAtfQ0bASVn09ypdNB9IqXINa6MYg/PzrK8oQRz54zsA+uyGF7tiIP3mS7J
mYWztZ2+TVQBLnBA90dpc1av5YwMTrh0CkrJb5miIF+rSDfAQ1EhscHN3iDmEo9YuMoLM0iCL32O
rGDIKTUHNhXrcircLY4wB1vNaFFFRPeV4z0bHb+v4Bu2LWyxLs0IMxZ2cdcqibGnmDG8VgGzPBGO
/OwW5YUpMcrD4DR94kW2E5V0JTL1JUkjbM4NP48iXEjSATed9pR5SzSumG3m0m9NgxoM4NgAzHuH
g2hV6a27RS8oN5UajGucI46v1Oxec5W7O+8288TG894WwgtwNK8imA1ry2IJKGyi1jEVlq3Xc4rZ
G+Cztkk9lwdNpa/hLP5fOj8KEHdVkLXWm4cx1JIvoVNmbFRTEDoNZobKysVjwL0voFBNfpa5geHY
gmaARNeW7Ll0Hav3X7ZsxUCrBH0NaSNyiBvkAe2XgEdziJJKXlld8qaC6/O6xBKPSJbexmYI7jgh
lxC7lp++WWzLFL7TTZ2pCClMF2z1dRIDgiGR0bhgRqfg2ZOn2YeUUdgG4CrLRFfs4xA20ApLXHwK
kRVdJRa9HktxtZNWIqokTdIsfKEMjoPfl88+w91HJk6AG9vikaUxDyHoogQ9ZDTBbpLhPSEXyBtC
O06/uDP7QIBOpY8IF9xIhplwJuuutrJtXGDqOGpdL10fUHv/FAUSAoHQetziBVGfnP/Vor5Uynh+
dJTCvB+LNH+Dc4NwBOPbumiZOVHnVTsjwa9SCuAEelHy/QDqNDn7GhibiB+N+nLTjWi3EVvT+HIX
+HkbjLj9RiGxm4LHUTw1seDlcIjwifae6a0YLHHz5DrbVpd9tzJBHUQPbaGE/bZziuTZRXa8cReB
qGWXKD1it8+2DbCK24Hk5qcZo+fWlF2bbQalFvGGg7w5r+cEZtqqbsKhW1ljCp3elc1XAVv1wlAW
pm42mM2n3sbIg0naPJxFsjmQUXNV0ybcWyptIcz1sULiO2/CjML0SwX4eD8GYbGGRsCxsk7ehMMZ
gcK2vucHAUMe5pOvTEu4VpRb0SnElbbuQg76icIb6nSWvk7n9UZAUH0zcoO7pK+71I+g+n0rsJTu
itRasJ+RNV9CxX2SzdRvIZgtBCS0YeuZE/25N9YEyAgqpVXxGWWED4Tf2q5GVdWMd0Uldm3Zv8DH
o2RVWGLdQXE4sBTaN1HHbkIr+LFULeuPfVu76zBlnBvIFVYCsf2jo8n5QH13k8/0SsOZyo9H/68h
wjBeCI1txkfNrIhuPpOTX8CFu9LZVG4qhVGfdtDj+l5SHGzQhyNYNHf50Pbbc09NGty3yJNneKDI
RPGbPGdj49zo2HFPJfboewju+n7s+KKgEgZfFnC0py49yL7g9s1mZhjlTuVetZzHXxulRjoZNsw5
kZE6N5pF5dZQs2fTZKKsa+YPAHP2zRyjjRJ1Pfn4wvENoXZ3boIyrS+1oWMmO++0OreuthluZj+Z
EiYx0ZW+NXDpusTuFBPT5tEoH14js7iAoVGsQrdR+YJVsa7j7EqnH7uJBt3hJeTyqqmWfTW57ocM
Lw0zeQWcd5VrhpfaPB2oz4OfW522Ps+6hJ98blNH+6YOzFb98o2YdGdPKXEeJ+Llw00/RQlzHDuJ
laK05ikJzU1jJPBjSwTZpr5Axci+9frZKslv5gnNdlD4o4pCkrylwet4w8kqU6HNhqwG9z0dMYoN
RbEP5i7HN8nco4TMHoPLoE/7nGfult1GT0wOyXg8T3og1BdX69pDvzQg0rK7ctIm2zUWdgB4wu6W
HAHl2NbxlR7r/RPxbs0V6IH2GCTzY6zqw6OTkvfiTAj3jFkzEb6hmsN4mV9JpQ6us/QzcJcceVb0
VoYBMJs2/sR4fqh7NdwJB21ZFOaVB1JaXhlTIzKWxXALc+NFMUu0vTaL3pn2q8RR9lDhTdrXVNcf
1NzR7mMVhbNHSXSSf06y9H/lZuYdbDh7DfhKicVl3S487Jpjt8sBB9XbInJXQosk1cLGTYoVTk4m
s4RDHqnKInFzTwtVgN9EJhFlKQm9LFJoXD4OWGwjmdQRNWIDaFWAtkOVr8gE+9TkIt8PlZ7vSyr9
0iudrtrrWdP5nZZPIvOhM9LNP0yDGPOZxSejRGhR6gpuKTvFg6/iylS2BkGZ0R6gmE4mN+F6vbM3
eqzMqwXsYUPn1d26w6Xm1vZbMyWRs3Jgn3yTpgWoPQ7RQoK21DyyZikv6ZWpritaOgnPAKt57LXU
l64Ly8bGjW3fJa/FCZN1K6Mac7HeoShi7mm+ECCRohYas7sh0Ucw75pFoY7NNVGgcmnZFovaIZbq
i+F0O5ng61Um7OyGqUQbsfR5mTj6G6o7ylGDLJ34LdZkWv10LxinQl+VCXLQLnPanahQLmKAfsY4
na5twmLWQiU4EUWx9pS3Yjx1rNFweMNa9Qke6ajPZvp8YriGr2Fma92KyBmFzIrRZWupKBfxaKrO
xkaWShnRYvo2QnYnnJaMAWMu0HdfcsM72JR57jmT2f/GW3quxb7bx2O/4eyPB8eEVfin3va7JgOa
xhBsiJrtKhZQ3xJDTxuoU+2V8//YO48lx620277KH3d+FPBmcCcEaJNk+qysmiAyy8DbgwP39P9C
SrotlW5L0fPugaJlKskkgYPP7L12R53QU1peZxO/P8mu1BW5z/yNG96+6c0SeYvu/1Oj9jM9DfUN
/j8XdS0TCprdn5pcF9MU9wDvpyv1F6XNN7iZ2s3oIlEo1ENEevfu7wv/v3SGvkZAjcErfcSZ/jzx
k9Zgl/HYFIehpQirIqbkH2ZHNgkf+tD6+Pevp/+lp1lf0LWR2OGwNOF1/blzqjoKHFbfBQdKO8KW
Jn0qTCW53WHWlW+9QNeQo6O9dWxvvPt47IDHwOSaGGgvEgDiQZTjDK2Xdtgjef+nwYn5/3t/RGOR
3uS6GpOkn7rXZqVCepbKD0lZWic1yPJHbbbcU2OPSAWJtEWxXRQgiDZJBrh5cKg1dUQNt41OoZ3y
S1DKVCfPIGVwNug8iYfA3VvMyr6xyMQ5V13WnXMHJUg/rJEIH+6iGBnK3pxoXLfgXKJHk6X7GxS2
BVITf9l7QnfviczlARzNU/GipWn25eOpCDqX5ItxyZl1/sN3tX4XP90dBGyym9XIM0Rv/tM4OAZn
nPH0yg+9AxXIFrIm7CeLA2bbr23qioOgbNx4WWLs7A40Wtz1/7Sh+8s7ILfOMxhI85Vwmf70DvrZ
GZ0GnP7Bp9/e2yKub0gj/6dj4C8TizUnkBUjrDfLYOn+03euUjVAbqjTg2NRPH9woarGYQ1n+PQZ
zsoBmjOahySn6P37z9j462dMiWKu8x/oYSxXf3rtWc+toSvG5GBJ8u4PEIj9s4gi/0upKI1lTWDR
rU9o/EuF0Cn35/YHTspx28+DjcCbsKR0PW/R97SFgkAU9w3lpIVbnfrbP5NBK78hSYn64+o2jH+d
uPx3Xv0P82rTRLTwhy/6L0Lqp+9V9V3K79//OKv+7U/9Nqv29F+I34HRyyzC5Yf9Nqf2tV/AeJnu
Gn3j8ghYFda/zalJ4EEGqmFON1DcaPiK/9+c2rR+wdX7MVNhBUgiovWfzKmtj4SdP935ZAOuo0kN
0YSGRvqn+w5rG0+9kVJbDLnUm/1AzHw2gL4ZR8xBpebpG93BL3TuV1R1KVv2bCu+mkgM99CWFB+R
Hclyi0wc/l1rOU/TCr92Vgx2HDvSDqi0t2XsTK/lNLVtODPWw9ELRNtYcdoKj2fQJiC23cj9pqoG
6LZJDoSdVnHorEhufYVzA55W+3nQtA0By7C7F3+SO5uKNigqD7Z3NtevFjkHhPLI8qimGEZ96mB9
dd1Q61FwDVka3+I+8w7VnBaYX0044oO0wOQBJ6hfE121e2MQy0l+0MfhPDnvmJpgkk8ffPKyi2Oo
OnP/jCjcO0/sPh8UptGwKtz7Qen+RcvMlolKHH8pEgkh28yHw+IqAC0prX2Uad2eDBC2xSnNCQK3
+7qp3WNHoNGObcGMsHzQbyvXP8VVHtr1lN8JLxIbl6QX6rzR2xYx57Ja0e2dZlbbsbW0QMNffPbx
hB3JYxPMshedQO9EnFjbNwTNtUuQiGxZaUf1hZgQmPEtUak85ZC1QLwDbQ4d+BwzrNtbpM7seJDZ
/FS53DO2kxc3FRE4bxgJK6p+zpWzlWOGf8XN5f1C4B4JOE6xc1Q9haIBeG+t6HsFA5+cmC94XeVe
b8zsoACg7UlZiV4GL613WRY538A85TOiBiO7xHa57vfozwPCW+EmwgwK08Tz6Hq6Du+ekYYzjw6A
ijbo3RXjD7bff/e6avwRU1rvFo0ZXdBG0Iq5b6x7iz1lcZ6z5jlRevbsoWZ4w7+uoQNabO0i6nxg
PAXQsWZpQsqBD3mriT1iB9YAgmSNIojWUAJzjScoRv2ZvB9UB+jCWihQdX5P0Kc4QYoZbg1wJTdW
y3wKHTRhH0Gqi9I9KKHSedfJFXINfp+shGWNTXDIT8g+khQwrpm7ZI1XMD6SFto1dGFWXhZUi08S
A8t+8hYZbBEKOC6DERIkgyGLXT+znqW8EwLRl90yMVNVe+kc463+YM20H9wZghU/OWnnPgDT3EfC
08VR/oqqwbVMlsJm8MfK/7pYc4v8m4rzdllRN1IZXvkVkRkEHAsWTuX16tluJvOu81TSqW2Ru09W
JNn6drTV4Hh93NmQ7jbEjzOUaBKneWgmgbc7gA8cHxrLzbtnA+haPoW2lld9EtLu1O6pkrYnRVja
TNRvOSj53MuhwZ7pZIjVtrSm2uclacc+0BoRX1twYe4nzabgIl+LeL/7Clts9C2LEKKCIPaZsBFM
qVsCwZeqH7lybZhNfqnQgkDQyoNpgJmOx9fP3kGIzeLgVYPGHLiGQbehO2RENKiOSiCaEmVdRrwi
L+XcgCfBbsqVos1QSXV8ycOmarFQVr1rfYP81Od7xMpDc0Cc5ZLUKVKf5b/Ow31b2TkvuRRxB5Nq
Ag5jxgsRWPTzVJraSKYQZx+v2OfRynT117A9Oo6M6UTqV/UteedG7azE2MTsb4gDsbWwrokWit3J
JaspqZzbaYXj2WuOkgabjWgIm884cEi4eSpGSK2dQ0zDJq87YhKW0h+R35rOpfKt9pinPvf9ZEeh
nRcWkxc62j3haMm+cgdvXyddflcZxXmJcTRsOjY+5ymxk5sI8NOuHnuLwStrL26qISUMQVVK3/TM
dU8eaRi2qMDMwvbi/IqddNvFtSl2GhEJj5D1sq1jyEUPzBEouiOqCmm6qh88SHHX3mmHz3ZG4htW
df9mXqe6RdvpYT5ZMWIt4rM2y6IKbVPCsPvazu07z6juitbB2Y2g1YN0SDVvY2it9sh6INpNJLQ+
21Ys7y1GkzwcquJYxK68rXtP7Aoxa6eh0qKvi+HYiDD1ULqo7jk6owMjc+01d0GkydL3Pg8ATymP
I6M5MLKZbtzFxUvKoGIDhQB3xDhnXxJa0JMNAvIKKHSHr85CSq8tWdCbid6spnNrm83RcockMdtS
be5lUTXPgG764+wMCpQ5/lkbM1ELoW0cg0Vilx2LOrmFpoxAo5sM74agnYaAJpPmucMXhB5pgqxt
2QxSmB3GRpTcNXM8MqtK8q2V+fEeM7C3a/CVkoYxWglH42K9mmYL7muw/eZt8Iz+oruL/n3AXrCz
+8Xc5nqkHxzZmp/ExOuxXInDhqimXZY2zbar+uKaa2P7orgPL6rruzubqOAzKt8qgCacnfNkYmgG
jewKpg/uGALwQ7EMXyDvpufZSpJPUa20awQWkx8iHSqBcllZy7UW1KWpXSUeyj5IufPv7Myd9hB1
ujdEnkErnTwE2tHfo86dmHWUnnMsfenf52x3b/Qsr99H0gQ3zVRq23yutWOixZ9Q4ziBTkIgxYPr
MuebTawveedtNF28QnvWtlYXNxdMX9qNKSQcEp7+bTjRBcHmSSwEUnr/LAxF0JKSsST9jkWVL8Z6
IwfgfQFDHjcgQ3BmTBUb9Bf4txCVaDDVYn4aiNTFXDHQ3dCHNYLQN2OCCDsRSLbgZ804Cbou97Fe
DERvuI8mgSkxj7y4TOPkSTpzk95/FK3/re//ob5HcErF++/lKCQ3Vt+/9ulX1f+xwP/1j/3L7oVS
VlvLYCDi1PHsVP+lRXGpfIGYu6vOwHdQn/9Li4KihbLfoSug7v6jFkWjxkcW7iFi4bnyH0KArI9Z
0p9qfNeEMqVhRVh1L38JoUefjE+tTocDMZUr7DsttnDJ/MDu+9fZyd89jYdGU0NLqBQDuzxz5GYC
fXLy9LwJtN578gYvP4miz6GzFGcSwKCVIYziQcy5rIlq42aYgmdlTRtPVcvOMjE9tzE9Nolg/q4h
XC/wHaAbUA/uG8yPIc58/GfAUbZ6S3wCDmdIx7E2BJlOdI3GuR1muXylFn9SBLuQ54zE0LGzd0c0
WlgAb2PEuAxBDZrg2Azdqw4vLFjswdzAVBHbMnJfxKg9ZKb+PnS8vGPjZqtxO8U9e8raTQM6MwLI
qPiMak2baqZ+q3XtqwOwaNN3Lgeq4Ner4lWTXUJkHQTVeucd46rvtyDNG1aqEX040vIly38YuZg2
jsNHWXudDLWWH1oMfAQ83p/5FfgYNO9IQSxDIsGA6fIgDIbGYtgeGXKjEqM+ZBZb3rqIi9CBQIAl
yrofPWax659kZeNRpqoM4DXu+HjmI2gKs4c8oi9EMhX3/lwM20LykkUMV8a2mElVo8liquUNQY3P
Q22Jn3O5rmJctsh+Xf2YK6z3rbkuN6I5D8cc5h+5a/HXqBA8yzv/iUlmT6he0QRSy1hnowndWT1r
jFobDHxyvnyKUPyeW9+JAhLcll1DajaiWD49cz2hR9s9Un4+fVwkactqYrZaGTYkaoT6bN4TKcd+
U/OfRk8fAsSdcCs1+35IeVNxBmLZFKR46ZmSYR2X08n1iUobmvUq6vlvEWLBTtFhu9TS2LoD61sn
ohZfDC4sODdNUAKe5Hr+QfT3qp3nrRdj+s6Mhu9+4e+yiKiyQSdkfew9GbhDzZ8BnbmhI2aR5jbL
RWulH3Sye/34vsvYQxRNxiHAaH7fGIQOjSn0lrrFIawITSIHKP7BTc5Vjf8XJBNXpwe+eVOv9wKL
ivm5SPhbgtffGRLz/U8+tscmT6+KjwtIyNO88M2PLfcJFvroNHrlcklc7g7MZa+QoZFGunzDHsnL
pKI4148Po2q4KUbBf0oO6XtZwy6KNLc9wcewoVZz0QIRj06oHPSHUmZNYDQjPVyH3cpcJ0pLCbML
do0WQqjmI9UG3kOcQICWiK9johrOZguJo+0XY5u73JRkfJKSwMqGAS9XWcW/nMYqv3j096GpcRB4
Q1Lw9I2LLSkEPyhR0/shsa8ftxfEp+Wg6crYTlbB07T2pk2tQF+zIJShlfi4FxOt2k+amW8hl3Eb
5h7rpfW7FXjLNiKqzsQarEcIlwD2LZ+Kks/m4ypfcJ7t6qajvqLKhulT+DvHTIpwFFzOHxfAeoVz
i9+nYCH3uM78wB+4v63FXw4fX3OvyNHuOy4jEmKROGd69AYDlGC1lUiykOwUUPXSerMfCjI7fU9n
/s+o5z/inPeHno5zRXA3l+g4AlC70UnrVHWmDJ6u9mTv2c++ixhbuHDH6hzlbFuIKEwDtWjiENvc
p/g29fMMrGvnOlxkFWGUZ4FljogKji83K98qyeGgL6iMJ2vvJ4XcaFRr7MyhYFnShO/MMo9NrS03
rSG744gZAbIUzqEpLbWDRojiVhTYId1Y53Ab+eqES1kKL/8+YQq1B04x75uew4SAwSGwW37taOAt
jErnLnIxbVHj8BeXKfnH2WT4k7H9uGmH1IGaEosnfnZyZ3dcEp1t3RtzNqMhEd7G7oFo5xmymLmd
sGc4Kd9fXQDBbrXqzN6RhRNiH0pbPpqZO+Djs3YATYR5yY+ET+nvrMqhyp16GQoSYGhLqJ3dQkR3
hr5gdoJAsfei9kfr8o9LlW256QFMppwnlijSnd51Xz1N2NtqNQ/WrftCoFm9zfEVilFdqcyzDclN
8WlOJ1o3AdRaDxHYaVsjH8F6VL86GYvlS24XJWkFVAQOssJ1D7YsXfZuZIxI9CZjfI7M5MmO8wI3
0thkFwjC6pSOyFA2phZhoIxikN/bTGtZPdRpf0eL6ETMp3U6FgYKH8vDvNe208dKEa0K60UHpO4J
Zf2b6Ov6m/SHr1YKeh+O9JT/wNcqFigeYllkwPFPmmTV1Tu/zCe/AS3bknqbscsrM2sQQPbQaxlA
ly8+Kxm6I5OYsytrB8890jXK8tDPSy9eieMeggT/WXGOEt/sKVoLHbf2nLfp1R4cA0+wUUXioVKU
D4nrPP2hFLv7tYL5n0qVd3Va9fL//p+/TPNd2jlaPwSIzEqBhf15wwTG2FisulMHN53nPVkfP9J1
721W3pPqGOXbYB8Ci91J+Pevu07qf6qnVrAjkEYHs4qp/bTZ8md2pn7fqIM+fhx23INmmn+rRgRu
EBB//P2r/WVPtf6W2JYcg80dG56fXm0ZY2GlS6WIhuACWSsBP48Ebmup/fp7/bcJ+IcmYF0H86n+
+y7gsVZ98j/BW1cXafX2x0bgtz/6eyfg/bJmFkGRcNah/bo5+K0RIOqIReOqS2fx8+u/+X3Wb/9i
EGzA1Mpky0ezwFX+e9LRimDxkEHjumQ9Z1LY/wfIFPtD0fzH65aYJQ3dOz5T3of+l+tW0eOykkwh
LQ2uPm79JDexxlepv08qbGhOxcAxqOLMu/ch9xDqSvLTdXTQKA4Fo9iwQ42AeyI1Pzkyme+Ic6ke
B+lEX3xLn+6axUR37JLWe2AcASGNlsm+SVfPsJujSQ8AJzll2IspA/lJT2SeMZ8m11yvuW84rs2T
Wtqi3bZ+Gi+Md2esh8ybkylchqz6IUvFJM3l7tvlQlq38MemuzyJrEDU0yC2WouirIvmCoS/Y1dZ
KMzEID1ikqB069m5EKoUNXhsoDWq0jRPIyKnI1YerdoSgTNAZOZNhbDd+u+8CiTHzqJKQuleQZjw
kBon/OAC5eoM4HSKGFEGOabOHDz7CBxgXfdvTciSP1K+8INNTXnnVDZTObBt0bcFpD5EGn2Un5qF
qE+enhM8xcaG/jdq+YOfA8mMVvLpqAhpaqRX3/ayG+abqZ1iO7RIrmHsnricNsDM9CjQ9JbnDglH
3v2U875aHE2YZxg7lhvNTCmJrGxaRVlL80WPPe8uKrDXbTAYaXoY+YSoh34x1qhySrJmFnQqRC3d
5nrr39kyIbMgY9R0kHx+u6Fu/XPhpICzkmTNKvWN3ZQMaDVSu6ofdb317gXmVqyzCfao2UONhkov
wPhENndNCU8erEkHiXpzUm59m3ctuXAfQmDHzVhZSIZcRHcqC8OYYcvDIsqe31k3d5AQ2/cRmevn
TtXGp0Zj4Br48BicwI5t+Y1Zu7ftoIXzfGMRcD81pOvOWMUeMU7F95O5kE/kTx3gA7rDLwxqJRlx
hbBJo03E+OYx6qdaZGTVNKYb73ikgwWasipFEUyZe1RsKOZ9GilxNkhWHYPRcMstYQxeRdCt6Wf9
EZmMPYLaatSDCys8PyfmRBQzu3wkA+AKnit9ti6J/AgdNT8SSL1f40idj2zSeJrXoFKUXOMaW/qR
YTp/5Jm2a4TTKulvg6RZE08Bo5J+CgJTEYXqQUnaxd1HRGoEXqE/9R/ZqUW75qgajSRB1eZ/AEK5
fF7Z7YnHGVQoTVZEMkE53KRrNCt7tCslVXwG9kVuK3jqjBBX49dI17jUmGm7a9SrbWopWNAZYeIa
BButkbBQk5JNb2rFEQzS+JL2bGqEn9QX8ijarcRYlSkCZtNiNQ/DZiMLKOcaenGoaJwDt7d4Ivkn
2tddh5BL2SaFNlvHBlIwcbZOjiYP46Ak47biPYBDT8m+ZTqpwrmfphvhadmR8aEdzn71UC/kYmUy
OmaDLgPfq6fTmGZq607MPKweeU9bQ4ERlvhmL5w0RdSxMiINy9Oz/ZwaoC6b3r3KeXpkxByHgHL3
zK/tF6rDGSCOUhgsVX07etoDMDUDTg3+bErxZE3qiGkJI9hR5EPuSEMNZGZXN1rVyO/Z7F61xYg+
k6lGPszYFo+Vg+MyG2oZzLlF6lUhhzsSRUiNWPMfxzSZ95azXNPWm/eFpfVBkshih4oA2ZXgT+mY
1BGhdHUT5t7yuY5c+B2Fe7s03QWHDp24AYeWVLhuTwvZ7TJHaJeui8ZbRwKuTGX97nPa7qtU97Zp
NEc7wLhsniJbBlDy28NS12lQDIM4ZWWqI8gm5lu58Zc6NWQY69hxc5dsa8NXhAn1dfdpzNrxoJVx
/wyEoOfCGMU+7qYfatVHI6uct32H9HSAMP/FzG1k9R8QeyezsBEJrK9H5WBhPZgleogKwczO95nc
bFA1p/tG5daJdWgRTAKlqWoSf58uq2eglOke0XzJVeEs7hVZcLXGJ62JMl6b9g++bKMXv7W5Ze0y
2vLsTa6MZtt3VNk1htkpzV8boqF3usLhHaWGtyslivt6GRC6j5H2CdmvQMKjqqAeq+Va0efczO2I
HcQsV1Gtqi6SvLlbhHsvbtwyV9Z9MtljuTjXziCsmea+z1kIIKk5+3npke5S2S0h9Klyg5ywPLLh
WQuihC4JxeoJeBiweiEEhUhLUu3UAdUmKtStI2/vIh4+iY4RUdfECm2yEi99o8lPXHFVG6ZqbG40
s3twiDG5ZzSuXVn2VaHXW0fk71wG1rjTJliW00oSMkjRXtfg4gjKL/tugnb6rkq0oU5CeEsw9NGI
VptY2hOTct8Msrm1Q8dO9ec6UcMD7bn3bfJUvCWYxTu3kfFF+OpHyvL+1TGYwYi5Qjpt2c8VOkSC
ymWOXDIfGLZwzi1zGz3HnbWH+vEFMeVXNnv2fqktYggjxhhmOr/Ow+yHfVEboet2b21Z5JvB1I7s
FPJtpxvNd3QIwybPBB0LIdGHARtAHRjLTNAUzMK7gv0xOrMxv69051rFfXWGO6G2qBg1lkvxkPbB
mHRjQ6xCuVzjuY+2ZLB8U1nyhGaSUor6AkSAvhnNgbhtnV06yCuj3bBmILDabtdipgVuitWYVCth
bhNGIG9Gnj8JhAVsbluNfZBLdGnqud87vXtgz/8jwhJL4h7pWcL9XBWgZFq7T/eIJ9yTz2bo3JBK
sXHN9nMdY1BdfHViqMIqPmHpMhDhFXrxYB6yaS6P5tAc7ZlVduboz+k45+eCa55ELAetfCfxv2fs
Axst25O81Zzqfnq0lkTudNYzjCjtAMfD8q2n/mQ/xeIUlsyAS2Xhs45Kc8bkTyakDZtoQ4pPuZtU
TXiR8L5GsfHK4jr6rLW2eYtZi7hrz75vdRSkhv0V9a1+TBcF/SlJm5uGkKIb1Rrf3XIMqAu+SdQd
Sah4SyxjJDk7DWoCaSFJSFtE2IPnJHsqFvcB+1oMyHQkA4vq8dao3Oiui+pTx5deF90+TbRrMgP9
JBuKSxQJfDgnkxECK9avZpM9T3njPKw7XaJ+SG/ZuEZFFg7bRrJsEFgMDr8damOLR/pZsFQKCcJ6
6TOIpRSbrV7doh9GJT36WI/rH3YaH6A64XwR2m00ytulWHMYe/Cw0t1kTfkFWBfudzk9jVLdNXp/
ywbwQrVGOLGzgH/ArxHMhOlQA6o4mDNuc5tcoCG0zdSGn4Rm9FxlbIScsq2ChHh0Y3YZ3cBeWO6M
rsp/ZQv8t/H7h8bPoPFjaPDvG79Luqq76v5PPd9vf+p3dRdJtR4RhDYUytVyiXH496bPdz88xcwm
HG21Aju81u/bH/8XEzkY+mb6ut8Ymr91fZb5i+X7po0dSyOfcJWM/QddH2iIdQzyh7ZvZQ0yqnDh
uPAGwVT8NEAwWS+XvVVpN5Um6qRVgW4B9p70KjqkvT6hEkLBUG+YWjbdjh0nGEqHSd/3aSqYS5dL
Wm0aNcvLhNbcZxPDyPbTtBSW9aKj+ma8L/X32DPi55LSPkhjx/40WFZ/abW4v1tGn3V7WpNCsanx
iFzikX8ZoFjwmz04rvxA1VHdwKBl3DrZ90XXm+9itKL5RpPt5KEWN/rzkIH1fDZzkCFnubSLFqjC
GdW68TXVt2yZKXANOQWRQ0fkZ5yXsxxDSOBzaKKVwoJnqs/YYEYgymooxSXnRls2mCDcZpfz3T7G
ETulwORgyLdNEaXPekIGV5zwwA+6NBuco+XQbLhd3T5C3zKOkrDAvTFl34oWIwecEm5urU05twbD
2GdG+jTnZn7ngJvODvwn5mXGaUP/O5kp0zez73iuMnXtdfE2wbLeUMiW45EjRDDW9U3aYCaoweBx
LCyJ29rbBYXug64V9mUAS7HVe7XmLvp+C39vQVi1lJ772Lh29NT1s+HxRO9h5GWysYubQlqE2bhd
lL0OY5dshWlQeaCM5jNoCFNTU3Vy/LqA5OeuzUI5AhZ3ZKRtcvrwm171sccItwGMkxKd1VbgHLR9
FGP5JSAQsUsH0cbox8OcjQvdgjcPCYQdoJDeHEUHYiCMVwYEc8mxKJYnv3AJ7CWsg8eitYL0XuAn
quo5hhBEJKLCUzAJ2KeFL+XeUGuk6TGJbVr7MiuoPt6orbqYb67QCT0o/G3J6W+0jXVdsH9sJy3C
/4id7ZgOy4NHWhvDDgsrTV6PGS0r+ZRWjXYwcXyGlqqXLIQWYaYbaRvjtliiIYDN1MCLc5/yyUah
ZBxj1V3s2WP7NrKjT+ur1S5toOwc+UwZnRhx7BhAy2chEnrOVSzDy+zwdQH8G+bPujYSVuKm0S4a
5keNqL1j2yUJRUpLcGcptGNjWznslNY4+aIiZBDTx1YKHoSlNaUnSxXEynl1eiOKeTlq7bq7cgrj
2Z+NL1XvWUGrxzx9kp6o2z4bdjVpljR/ppkh+xrfu7orTl1qxTetAydlWRBEwJ3d17TFPHMBYC7M
3HNBBVmKigWV8AUekywJ4iT5TrP0ipM0Q+MFFs9ptQWxekffzPxqDJFsx+fKnkgoSudm32bLY58K
udHrVN8Mhh0FVpfpd7z77CYjq4Uqe+qbIw2U+t6s5jYvMflwuNkObbPm2bHBrOKlP7BNw/FjPyJo
ewDCe0bIgwdPaUFmLE+p0++JtvVPNGkPLEOOFbur0NMYOmd8+rGTBN5gPcu23XvzdMkMMREooiZg
HwVrnAgJURxZL+DACTGuShnqZfGdTouHbTU6eJEThYSsunitrgd+zyav7W0OwdS7WA1GwQw964ah
D4Ey+DvuNYUxeEU7suMeRq6tRupsuKGEGRKsjkh88Ohd8XVxEYW0huafHI7Lk+pMHviRmUFB6pFJ
emYScles2TTt/UAgI41R6C11dZ08K3sr1tMsV5FLm0ntctM0hvWQGq1zqpu1xtOzbtcQyYDBK3nV
hBzwxU4/kr7UD4id8Bal5FM4ujcHRFD5J7T25lZyrN/3DO828eL4xzxzHyKnux+HXttxTHg3dSZG
lwBBp//EuQIuEZEwaXlmn10zQw1B2+f9XuOL2ml1q65MZZIHc5r8SzdpDwtTidDKys8yNuD/+Aqr
Wrmr1j3plDXuZqnkg3RIB1jNN5HSsl1m5iZvr7beEiu95mbC06GN2L7ptHxZ/0QSsrMzAKM9jvl4
aUTb0cv02bMrsmc7BiRZiOFNLv6rExtHQ0Fba3TV7MqiIGHVGHdyJBvByZARZSDysta6Gnrc7tlX
f63s2d7a3SIPWm88NYhcuYBznE8lxMsbux0pNHXzQZFiXMjkxcmNhaSLZasRALnhpN3iNf5i+aTE
meA08/UsbYR350lzL1Mw6xNfHd60AUgOx6j3JWfT81rYHsh40+VWE7D6DHe44OfaDm1+ArzQ7+yh
XTV8mbdph4aOIfLrJMjnwttjn1uOSd0fyKo7DWmU74GcsV0mommTDmLHw6wIFkZ9TMYs5ES1payv
xK7B0ulrCLXzoln3SWmxoXK79lIojLjzONRbsh6S94bFG7MudZ5SIhursXjWreFQRfXFHxYerJmP
v7nrH4dZXjGJlF+HqTqgeXrN3Jx0Wn4fPMF1HoDbTm+G2TzqeJ125Dh4rPVte7lOtkXqoh21TaiW
RL+xUzve0UHNG6li8zOqsObB1PS82oiuR3rm5ZxMA8vPO0iUGMnqLnGCnudak47wG2t0cVC1ml2l
GnU24ioKUgOVnq80VOqmeGbatz6exzisCVhlS3gdwY+8CEymt1rcDFNozYWF3WteMvVQZYJVC+rd
0zSYz9akNe8En4r4gMRY5TvbHU32PoU+dhsCgebhwHMWWULvfy0Fo5wEdUdvjf2DtKs7uLAiaHNx
X86JuoUw8kl2ZoeP26lP7eJ88qRVPDGIOBmC9avOrxca5EZ+4XgFQ4nJ7y1b9G472lFHaDRBM2S3
JnuHiezG88ghLIE80rENn/04lttK88QlHsb8BWc+2tdBej8cZcehguC3sROzeKshoD66o3DQdnuf
mcYgePBK98V1F8Z3kaMFONMzJnOVtpnAGu9p7jBYmgxcUKlxE/GFsQ+dzHzXeikHss/bi9Heb8vs
W9Pl77MmSLH0q+GTKYetRnzNFS8/U7qBR7aboTQPvLSzUPY3ncVWqytu8OihgFG0vQtJdxcyxw+o
YvNA0NZtFZGtD15pMGQzvETds7L0UNc77Sex+AcQxtPTwI4fDnzKUtpf8vSMTOcbWC+mClYBZMLx
Q9VF6jnN9BunMv1942NUtkeRbvFt84BIfSfsDXb3iW2guxZ1Zlwr00yD2rDbMzE9JEH0cj6XNIIH
oi2m0E3ar0Vc6uTzFKl+1zSD/sgBKaetqUyGbE5P3vTeQkK0s0or5+ElRfW5ZZByEzvk8BbUgi+r
FXnGm1qgfCCnwXwEKa2/V4XtvBMFz8Ry6WOfwT+GZL2gYFB85gYcgM2Cj4sCeDi5ahGbVGHFNI1b
+F2WyX1bdSo6JX4RllQeOOHTIU6Yx+vlmNx0anR3BMjHjyTB9p1+odAKymp46fzl6BjjN2hx0C0b
dwnLvsFbz6j2GFW1wbTM9tnVaHu+tZOdManxUxx9RV2jibTUl6FfRcQLWXNVQ4CWXeDO7lZ9toBW
m1hVs5mjld3n6cXB7A1rk3QZ1lVtZJhsXrMkM59Ty+n2ReOgb03K+obRBXJp13+cl2RXDG330CWD
tdf0d1UkFExZVG+zMnrW465EI0wwrrBMxldNE0rm3t6QRafOmaut2xaHhViVoIQrgCzc0INaoCX4
X+rObDduZEvXT8QNzgPQ6IucM6XUZEm2dENItsWZjOAUQT59f1TVRttywT4b6JtzU4DLljJJBiPW
+tc/ZO64CUst2U4yb4VBO4n0ErHbXKTPKuovfQp8QtG5xVUkHlD8NVu8n8TKyypcVpGcAzhUG1oV
VN892TAwswVnYtkcm8a9i1Tl7v3E+VrWw0MjJu+aTNLbvqJPsXtv2kGVcdctvtKCiI6VI7z2TJjI
uMPi334sgepXfVkRpdJ3Fb5qaAuAmFyGPFgpE52LezW5KCuoBc0l2ADBVkLvmo6aLoNW+q2AMW3p
gFCYjFWuS381mW618nUYPwRWeYlW3r1q3cXFWzJg82xIdWkHaWNuUI0UNo90vNaIWXYzk4GH1s2z
TYm7xg6LlmjruhQ7iB+91URuyrnA2nk1YTCzi0xPXvlh/Gp2bbKJCo2oUxX6FgI/JhMdIYIA1VQ9
FspbU+RXtZ6GKwTG66qRC9W5RdHgmtMVsu+TwRh+jdaeHJlxHBn/BeoydIJvDf1GaRlPBIC9JMLf
B1Y3XNLmgunlxQ5S1pFch3E7G8a+TN+MUBJ04nfmpQXn6SCL9kZmzkWtU7bHFPRugOO9E4L2drRb
Z+/04x7Hc2vl5PlFaDkcoLmJTwcUcvzTmfbPLzoYvsZD8togJNmEjXM79GcA2odmnHEE13XybBiE
BQ1ueeyzeV4nTnAJ7PwlFDgd4MC/LzgcASBDAfPZBgCvTYtQNXGbK6ozA73Ouh/mjhzmMDExKGiY
L83GzQAznglKpWeOhDzmcjkJJGwfke6mMOyOLSv4mVC3706BqMGJ1QQ+CeUHmTV+JdiiV09lk1fN
Nsus6ooji+GDbpySAq/B2QKL9/pW9XZ/GA0tFyORYp9nRkL+k92a6brBxeIJhe5C8hqBhj0hHxQu
wsdxTMcjVXVxjIK03rtR7e7ENCcXyhz8XVsP94QxErjdRNdROOQ3dWZYQGndcDGnmX8STtiSjw7p
FKvKaecpt713axDYsLVf6OHzc1G7NPiJeY2Ue1yPXZNcEs/lrFEreGfEdC4G5VrvHeybN/lItzQS
YoR3YcDgOkPS4dT1fqwdd5NguYuNCySerOvhsg+EAtWOeY1APFz7Ine2dlrG1z6ONSQRTa9hNUSY
kwcvQVJyxyhqz/VQYsOZT0evHRlVq/GKrG7Kii4NOIujZyiT2UaGAabOVcr8Tng1ZVA7Q6/k13cR
NhG8O4jiKPfo+kkfyGuQAXvdaJ3v0oZpGnXjMajqfF3CJtqxXXlbdvOJR+/VaHBw8UGJTDMV3g25
4e5phUFcHJ0/jUUUUUm7JmRdN+UUUnQLjEWiCwYEEEiK3N3YTItQki3u+7Qfy7gHb5bORBFbZoeu
cK11S1j2qugxou4L2Z+6xnmT83CeIoxAlt7CnrMri90dk/uEhPGWx9iQE5STJrG1ypLcEwV9FNZx
vykQnF0oN7/JbIIei6Y6J37w2IRRt6e+lhges/yxat7VlrlPFHhHiRX3WnjptBuKjF8VDvaKMJTv
cyNugaHPk8C+vZ1iHCQdSI2SPst26nVlVJB2kRfhiQNc43RrM9Xsyp4ZH1KA4u1cCI+iZTop3lSs
Z0scd4aePdKz2g0F4OsY5K9Z4B1DV95obD6OBNrZG1rIC7boR4jL9c4d9JZWi5VsTcG6HzHD5G0w
r2ZrsPfhou+KZg5dtycFQ1h3WJwcQyaQ8+gXawmWHNHozPVn6RrAJkqpcGeX1j175509JRNXBOGy
8BWdV6jQWdMO9gZT/lmsBhCBjRVn6pTCQV95bv1aQ5y7zRODBxl6e6nA030G3g+h5d4Ec9RvtCAq
3unMXd95wcpt2xwtUeMZG78MJix0g/y+itPvoSWvupkU+dB/IR6QDLeX3qr26BveYCAgmQrJZagt
BCxIYDYyr9dWjrn/LMc30bfFujSK51QaaAsxgyDWzWCq1TAWJEFyFcwoTzbQTCy0WTNlC34zmJvf
tCkbNC79rY9WENbKdTWMNpOt1BcInYmmUyNN+SindrHyp5HCVANOiZDbutN1u0l7sqekfyEq6wKH
pLVP5DuFWFEOO1Cc5MSR5a2K2QokJ/QkB6yX5nbv4mYCV9d322NGROFNyK7Wr5rOar2K0lim4UpT
kff3BjYV3a6C9oqGzyhUu3asFKjNp0eY2D7sARckN7Kkvaq5Rx6DX8JV0BFdDjD/8NTVQdFDwGRM
1A6rdxD6/xqv339vlrSn7r+WX/yV4oJ9Lu3/++c/dn/9mdDuRdv80x/wnMr66Xb43k5337uh5Ef5
RX//y//Xv/w7dupPSDydDBYZv0HiX9rpl9Sdv37o3+QrD7bUYuXgmy6Ci+gHID4Ao6foIOfbw99z
CdH5Nw7vRP8KFsI3Bns+WJhtOv/LvgrezUItyEKwrZeQ5/8Eh//IGWTHhyxo4oWBytrGl/RnrmJt
DrhepAXZdokF8hyPbn2Z6GR6qCyGbQn98B88Epdf+APqz/WaAaoT07P55lBNPwi7qeiBAmd/OnCi
tLemAWnX91X2B1+Vj+kJfAq0poWa5sGItN9ND36wVem9zsSqL9WkJ+Akh4+OvEVnyPQwcAWsZ4XO
rGvVxpW5cdepQD/8sAb+gQHKUOSXy7R8siJQ9NLGcW+X4ccPXwBuDp3NFIAVln6pKafTeVcGqXkY
8Zu/1JQzJ53rtiMxMagsdjwn7latoB4GridTuAk97M4YrE/nDncoMDCLEj6cVUH+S8G/LXFBr9ZO
aUCI0yJHeYHeffLWfThNb9D4izsHF7TNrAnLTV1vxIHPl6cKttcXvMOmfcy4YeEwWGDfjXTggPl2
AOVdauved2xx1arCureJjL1h+ArN3+/ES1hVNNVdM05vVN/zDsfG8bEcoGB3+TutGx5EG2chrkKN
XV+meCk+p2CvT5gk8YNK4z7C9ISjGJrNXTQGkKnGTqB15VbhUZJg+w8DjchwZ78E7kIXDxbtxJzZ
TL3h0AYaqaEn5/qycaOWpMcEEygRZO1tU44ORJcAVW7eByFW6+l8nh0NW8qs1Ia8wvaEXlzedlVP
NueAXs+XFuygRTCA5f34mJvV+AhI7H/i6djbucPZq7Zxuhp8Lb9ODZT1JEDXAagzPaR93Dzhpc+T
kaI2D76Clx8o7Pqdvo4ufWKiD2CJ05saxPRgtvzIZLbdZ79hfBprHBtl0lv3Qzl3n/Mefv0SdnFZ
AXb0mwjsL6eDRi6x8mHbr4qyhAcg8EJT9WhvG2kXd8LHmWpAvwro3LRfXZjOq6TA4QNpClGhB0ND
yKvdQX7VHa8z9quQ2rOhPDYIIK6mQKiNHgCTN51Tt/XWhH1zhNwXrvoZ+jolqt4bWBzcJSgGdn6Y
yiviZEhdj5Lxe2FOEMuJfQS8xPogHq3mGc+x8REIcD5HcuRXORCFRLWw/xcJYaQM+oliedkNSa+5
KKrciGvx0X+u+oheeiwKluKY1uN3q8imhfbkUvvyJODzAyjUAPIVMnf8DSmN3xR93UtQwlrXmMTg
GqWNrN40aRzf+WYsv+LoMp9rlU4PtsI5qW54GcpWFjsDpfc3+gccwVy8tIjZmHeWwb3tAJXAeZZb
vSzRstbj96nl6ud37ZGceRKu38B/slj/LRnCT/DeYxwNiidlQJVP8d65TsI3c4jMcZUZeACuuriy
j2nnPZv2JL8QmTs8JjZrcwksyPY0lyRuueWzC1vke+9SEANxsig1LZpOeVB+YPTkAru4+1SOew1u
5l0P6IDv66wTT4DIzbPRu6zWRVECqad5dkj6u8gdw/ukw4lhkZGH5GLWqnlhitXV68yhr4jaqNi8
X1yIpdGxoze/05Ooqcwyss5p9aCDdkZxNzU9zLiRMeTaQjl+0mVerX1lMitsbNiiGmro3tNZ+1WU
PspmtyoYtk7I674QBI//izkFzG1tRyKepqu0P4dFZBX+04hzav81awf3KUPzWiSH0ZlrAsv62ahh
MZqKql6q2DupxBncO4eB34qcpemBKcEST8hcY2V5ut1I6qId69AzV71tw3BoNFnKsJ+uhibCLIQV
dnKN4qY3O+OWFubO8IYrtxLVLkwD73ZGlr7yAu1ctV7yCdeQqwoQb0MaRHLA+TQ9Vnbx0MGv3g5l
PGwHd3olN2XYuuPwrUjt6mjUyVckhukxnXFWq8H0LxtCybelN+p1Fyf9Nyvr5DbJuguNmeYO9MQ6
6bmINtbUBusyAAFNBO4+7uxOZyMS47SGvncCWT9hrMjkq5T1vBJRLI8Ys5QYhWrGambiraqsGJsV
E4S3RMw9Mg3IiPuhc6c1c+m7qQ6yrV0Z0UWeIhvu/Fzt/JQXVubUptmEj9QQkf0xTzxI2xrNo1kb
I1KZZlozaA+3jTLsNR0wr2UNETE1yZ8j79G8UF4WHYbE+gSfGuUSgrVLOgin3Nrc+6+dUAoSrIyw
sq9mnuEqocU/2CILdr6lnusmbi8HCt51bZvDMVGRBZUqou/wYh8nlrgj31gN+8RLOPM4wMPdmHLM
pTZSSCwY5B2cdvxf+qLbJePA7DwtaJ2jUD+HHqIz5RQaDCUBLCuL4olBfxOA+fvTHlCQvi3wUc9F
XkhS8eg6VIiOvKU6C+mh8MU5CvZXE1cPooxXshCAT4L36gwTUlwoCGDbBk3r0dYCVVma8lZ12wRJ
1apuWIFTb3kn4bf6YVZOjgqxGgmlxVyl3Dij0Zxg3c4vojS9oz1V870gGT5ZW1100LMXHashnm6y
wpk3Y4wnYFEJEoPtsmK5Q04rVVJsO1DU26BzGTPgZIqOplXQqkW4k8ZYbY2onFfKgxwFKyT/glcA
SLw50cnHC00yYvgi0xK3loSkIcvgLM9MdcwyEPMV+qlNYiTRYxkm1h5KtLX1nSY9hqOOt5GK3XMT
NRjrgN/cVb0Oryw5T6cphLy1cj0G2TC92+q7m8irNJ6Dy0j3NqlNSjHWLiFP03ymxZn8a+tIlnzA
qAkG0QVTbedpyIMJVpmnAhL9VNldpFPCFDe3cvO7qKqq3LhB7euNmZvjcZZo6URltBhClN6TYjyU
wanI8ktcc4gGcXLfPFsYywHrWLWVeE8RBj0HlRagViZ+VIBaeMDtgtQbX5vcatZ9qZa6QMhbTF4W
jesImBpi5Hth6HJhm0GRCFh+VXpsnbG9xFe8AR2FsA0jtvGyg67DuFsjYfCuJzvODhDYxKstsBkG
Q4WMzLMhRngpkXKmiJuytGZMGrr6Eptcj81Z9JjOoG5bJ2qxFzaLDrGrYBd+q0vUh2Iy4jtRBMs7
UFAmBLFJNOW7BO/dexrRm3c9Z5lxZzRCcLk4aC4QBdkhCVyedUWRl25cX4tXLYZZbFOPh2TNnM4T
wN3pr+JLZjYyCmvqvok8yNGXejB7VxZJNWCi02RvKUP9T7qQlGVLwVhv7REpJuZr5dEJ/PqybNFM
uiYMF/SdbMZtDpZVCQLoNqnXcbgTtoXoKomGx8x2kuukotKoSem5YsC7fItIfnEMn7I0lnLZlOdq
eiO5ZZEXB5QnETjFDdtg/Q3NcDNujAT9XkeZeALIRtjxrgydOtgDqWUMj2lm8uwsaYT12qzaaZ9U
PuydMef6h1FhA8VZ3lBsPYkOTUA3LeUvgvSnoNfl0e64BCdxrfuw0tNbiLcBGSiA+jUDmZWVKUwp
6a4Xox7hlMfCjuRf3gd/tar/0ERY/9RDLOp9+iUcSNmBfu4hWjsqmiQxegLubHmKIzZDyuHFXyKX
7W25VDQzFM/NyIN57ia8dWtVc7OH3vtTQ2N91LQhinn/JtC+gJVxDPj5uwyNg9l8LvuDm1H5r/15
8K4DH71z0qMBnlwKwhSC05Y4HMJJkqba5p3nHOa+eU7imoVZO/LUOchGaiXkF6Zp7vWY2fpBUXHv
ft99WTTHH3pMC58y/DR9iGp4kn34sqgPimA0nO5gZI4Jjbj2P02CF82EN3JtwI3ZcBSxwCzozPeA
ieHG5Jw64abevOSCujnAWfcPoUzvLefPjS+0OhtOHl8qcH9pfJNBskaypDtUlYOuEapdvOlwfr2c
lTHu23ZIN2zN83ZyHA6eeKCCygXNa8BgmoShsbjLlbv4xBJETzpV801kOHyFfoLXSi9nLLbggC1c
EOMPskLvHxZiAKwHeEFTveQNfOjZPTyxRYk+46Ah2a2nIMMkR1bRtGsmQG2R1XBtUE69jTbj5ix0
kEZY9kuYi88KDcU28yiXDBRHm0FUzXlsbfdpFKI+w18uLkz0Tc823mD6LBLIuBfQj8Jj7KOaxoZ7
3mWaF7piKyE7L/OuTQtDrFZX1KslbuMUkPOu1s504aZU860cFGJ8dhg0Y8bdmLT+J+a001vFtAID
mhqXHcT/7LG+61P3qqZER8MGlsa4BqxolulLkmJhHrjLCmmTip34vVbX9SxvGX4ve0q0lO0FBX1U
QX91sXT75DoFJjQ6FjBDrPAyHyQ1qAXkkDCAeGREgvonwmPmGbVa4Z/6cg5GiOkq4SZlzAEM3fV6
i/o2hUQoHFwODnCkBqdde3aPrmzDBdX2YxO7FnNARxTHwMe+CaekMdvE8/I/Ygr6eGN2JDmvY0jW
ISQGKu6LyHRhCJaOFpzG1PTMS4D1IfFzxUkdNVvNJoxhkqaUh01lwo6nyKedNg9032yx+Gp8NnNa
TVTi3rqDA9OuGTrOZ93SuIVYhb1OOdyDNoMqPoxUV2QbsCLnnoYCJ6jhsc/K56Clf1wyYZ5CVZKc
2k4ZPkTLvYsKFWaneebmc+gYdy2w+dHi4LgtsMPbY7THphd6PSMrL2xeGDU2L+5kURvapQ3OiXP7
zunD9oZONLycpIlLj6Lp98saFVtFL6O15RxNoPPnfuntcHXGhb3qEU25c6mxXC/VAO88qSA65nQt
dbDYcGbBbeW0w6MJhr61a7t58TpSsEyXDktYdM8b7JA4AfrG6j4zBFX0IqUglykjhzd22U36uEb4
G/Z0RjHc02CN0xDvSGcONXoZi7/Efkl+bWrNXVnchWAjIXpD9H+oU85EKSSonK04cnS0HKHvLhfe
BMuuhHTwRU1BiIk5MEuH8uQysUR7yshEvfRRECA9rqZ9bdoeY3ym6KFLH90rfEzDBQGKcBG8qhDp
oFOmTQ6hlL6FvKXzNgtn8YQo8mbUgXiFZEm7bXr4FC6GJAzqcSlCMbqujaVwXr61hsVjrTDQY2E0
5fIMHFUereVV1cv+bhaF2gjAkmecqYadbqucmYyJCQQDTpCRpXkl55gGPtWuvCWQgCfT5JQi72ex
gO9BPFpiEy/tQL9fil5wHQfuG8AqV8fQ4GKGunDWI+ja+zK0NRAMy1uaBw38fXYTEA+nm+TtO+JT
OyyfSiEN8C2QE1nRBZc1Pq+lS5gHiV7h5RD73vodHsAjgNvgSjpbAEdu/QLkzVk47QoBIKTS9K0N
5+k887rVTMITihGlwcLCBPTKFLq4gwO6GEHBeaZPoSQbiBC5kcMIOFf3POJEMVvTM1dkkisDiDPz
CjYRuiSb5FXgv4JRghiMZhvlLMEa4E5t64o3JtGVd20XvveJggeWYOeP3ec+b0EEZ7eQX2aH2AvU
O0p+TZDPbTsTjw/MBMBt7LbEX5NF4cB4WrhXdnx6R2qMkPM8pNRosfzL+E0VyWs7yZxq61h8/Dt+
835I6gLstm5S92iYxnfTfBdnBIsasawolmRnFru/lmYGdIlHQ3msGyu+I3+gvhSNjZUHbkSXIXSp
L40FhoaDF5jasNTKqnLS69Gl01onZs/mbtjdt6aMmmedUOy0JuJPFbDPNirlFqaebL+aGB+uVVFg
AdjRPm07REGHPuedXtazbJdtuIubDuZxCSIZZQE1b9Hy4xyiE9ZlFHwwerEHlflyCtCgPVshS8Kd
B9Q3Mm5eUitOroMBQ0CrXdZP4dIAsBOtSp/LiRf06728DSMQ0qSoi7tKjaBILsekj6/S/fvZgOVE
exrCBOc0tnxwJ0DU0fDc6+A9rzxSUYhzDWUItgX2/bsRSlTha+A3VMIu7TAs4dy6R3vZwbHhQRIe
Vh6n0qwvcWevLz2bIrZankFKefjUwS4kT44sxk2l8Ku03WR8nBRlsijA58ymtO8ZU7LZso99abpQ
PKV+GZ/AL+CyLZDg2ANahraI8QFNFdmKlJ8duwn+MTg075JQs0Ia6PJDT7PD0Az5Gyylg2xKXorJ
HJvn0jYAqBWYMTJgWoWewtnxicuA0i22HPYswvdtVgfcDZAj7McbN/lMV8+wb7KrpZ/oNChU6+ib
FtDmQcAMOxizArIgrpCbabK9pSPvURE5nFr+KOjxHNaaYcZ3WoGX2aWuYOXiw3HCdxwQcdkq4fMt
/jJOcT2H+JrCYPNAvYzFGD/ifEiBTHgnW9BpzBWnc4CX8r0jg+F7UMd6D5OiXCF+4sXNInoiUTbi
ldwpSg6JXumY17xkmUBETTjP8zh63DWybJ0jnDFelbHgHkCRpBsalfxCVZK7cDUm9Del2UTULXhN
4UtjsskySx0fmyamgkSDthmx4rycwmI+FzaQ+vsf31/Mqco5YgxraL8iLzDuBIcKVORe32ib0WGV
IiNCds0LnVFVJoHHJjN6rGwXepUHiSubz8KHX+2oADoQkWeDOzf+Nu1oYN+B4qATz65NZwpxv1pP
GlvBjbDnYQ+QwBWTgFjmCuaw+wQnnlTFZRLTA6hsMRLiw8iPCE99jMLjvfr/vx5CnrOvbdM1b/3P
Y8f3UeL/ziT/PxpVWhFCwh8apV8soS+bIevw6f9JNPT3T/1bNBT+i+IQ62WX0RwDxkUZ9LdTROQu
Y8zF9SH0aa3eu9F/W0U4/zLhktMbh8yIkH8wMf1bNGTzC/8K6wV5Xaaf1n8yrHQ+DA9hyTouQz2c
fz2L+vtjBF82tWqAvN8evTqGP5PnhnVnpnI+h9h87hqZh0sMdmC+dkYQ32NM1B7JCo6Z3mdsZS21
bEAKxGWDge4edTPl5mjBHw3DwrgPkVfCnOQ92TYmjkhWmmsqHmP4nre4S2kqgUfXlpiekQ2F+qCK
z43p4gJRw4ym8aBSZ8rVqn1fGTMSgcr/hO2ovvrhkd381S/+6C3zYV7LHaB1tF2P27DMNxcH7h/n
ivkCtzU0T0fd4m3hx120TyYM7Oy+X66L7/37z/vg8vL+eVhBMUhlThwwfvv582zqBJ0UhTi+u2LB
f3hNZgZhWcw9+P0nfUieWD6JLtNiDk7Tvpjt//xJ8+BbBB/SlCl4mRs7z6cVjhbGPmR092m0S3fR
asd3v//Qf7i8wF1S2XwWEx3u8vc/jGlzE5inqjlREfwTjGsM2Fgx9wu8zaA9pPX/+acxKPDxXGTy
jQfCz5+WRKHKapRCR1Q3XnGu22reab+11PWAn+DvP+tdPvcD3rDczyjgbQ0Dx8ToxP3wYbpIMHIr
zOwoU106ayfFBpn+hFyfEGOGVYoU9XpoB+tS4bt6mEvSsAgj4uD8/ff49Q57zOLJQzThQEJY+PBY
SdoNpmpA7SPhdaUb3U3dxk/i+D7yBWTT33/Yr2vIMy0saZYYaobEH8f+rUT41yNJOAprnm/f/Q57
gzdYpKJIj1OXQcUPasThf/jcf7rIwLdIUCD1MYDo8fODLZJcoS8UOaogtBDYLeAZ6AxKoXXGF/H3
1/jhs/A24fcT7W3iH+hZ5kfGhourizWm6IoyNM7we2meFp76dJHgePfw+8/6sN++f5bH5MOFBUNX
+zGXIq9632gN1tA8zcrCEjaoTmXmjNbm95/zC12Da/IAxiKfTYblav98/wa/7Fq/0dkxNhngbLRC
qrFyp9pmtgwZIs2yql/ptseQYIYAGG+xc0j/ANB9WDvLtVoLX4P3M7DhbnyQo45YWGSL1v0YQ9jf
0NfBoFpgm3OMPPDUJKGH/NqZ/rCfv9/CH17T5WNttiDfd5ZwWfNjMuoIht3McZAd0zB2PsODq06Y
NU3Mget03zqihmmNkRAEwkknwTpWwzRik1frbxYMcMauY1SdihjRbGIa1SnOYv4z58afwOgPB8/y
PT0ezBKaGUFo8T/cnsKDskvJahzwlPVfUYm77XqUJQPWuPSVfyC5CdUUtMIg2BrYZZxN0MByhe9i
fByKxr2I+ig+atDBq8jwOyaBY9rkDOyj4E9pKr+u2hBqEWAl0uZw8bz6eTWZEfTDDidNLJdNzEiK
pTVZ113Xb3+/an99E3FZ4JEFAeAoL8iHHTYzbG4KNsxH6ugZb6oZwKHGS3pRtXqffv9ZH7dz7n9o
MgawOR3JLvrFbm0KO6/D/YftvGmLTRLG48aECLEueVV2mH4na6HVdGENOniikSMWrfH6/Z++hLe8
iT8vV0TlkM4iPHWgcX3MwynJ97R5M+JDMNCTUuLbbKZ9pB2BElXMtwZxHq/vDpRZhmEHvjUpeT1Z
VuBi7eOeevE+r4ngR930Y2QPYJm5wOyGXPMM9x/8QQmpQCCSSftuLp34bcTZ9zGcSsg8ZauhxUsg
3UBqNEmYOlyMrcmG21XKvvPAVT+BlZgHKAvWZUpezbAxoVTdY2A5305J7Ayrsk7Haxqz/qWMJ/MV
O6f43BkQwlcRBtvAxIYnTnUlqxmTaxEf5s5yu12OBTwqiABjoRUJDS7sF2mjA4xi6yuiZOdBOY6Q
6CUhVa1pUN23EsUJrTaq6nTbEVB0ThzebMCjZAMonL0OKZt30yXeW4LizV7XFWUjLjdmSLpRFiXD
zkx9d69ck2KItNTuWxgAQta5DJ5CqdrwrrFy1htvf1LsGAry8UK0xm1od+ydZjcET7MbextNIN45
WH628xq+xuQ5DGoZXynUwqVxHzXOdOacIS9PTur6/fbGvurBO1PzltF4WpwaoiDTYwzZyDnZZpWi
qYiA9CVaK7HFJpDdarDo1fuZHSq0tMGIv2BFNiZoMkRxpp14pHHvJi/MGImaZnqPeNj9PLQmeVp2
YtY3TkFrvMldfo/C5Ovs9yKB4Rxkr61JIMQqbluy/qJ5GXCjT/c+5YnjPABrtvYKQ5PqVDl29orq
yQaWQaOZexK/Il4aiOFxVs23KKp0v+6LVt/ADdTXGTOVFKKTlT2Xfs/WNFvlo4UQpdw6yzqsVBOf
UAQonDDSsGfErC0KGAj1DBzGkrUEe23GN2BiPhrTek2rvhvn28ozzCXPgDpnSBlGrnMuANgUAXoM
TTnEEa5LxUuqgNfRBLB6PWT2GIekujlg/qGvfK8x7v0UI6WVmUAJSYwyPxVhuY1mo9jo1tXXeDFJ
NEYB8lk1LzAb0y1Q8fY26dPsaBI/cqES5a6zqsw25BkwEHfq+TRI0z8w4ovvkz7YIrssXqSPJy6J
o5h+xB5k5znYEwor1nLBNUwCH55C2OMr4VZ7s5kIGikGyDGGnlHiIZy1fDycIk10BKqbEucnTCgf
oVlcZ0k9nXIr2qWpdHZqSJsTcWxilRoDvX+lFsyVyyqLsF2nBZ6j09gT4dihNO0996kNOueMr/x1
q+G1jKOjNyPBdPDPbGfnyewBK+Vqy7DXviih6JHPCzza14qIPHyOoFenq3Q2/U0k0JEQonLXpdNr
JOwXMNRumxuVs5l8t8ZnebSBLsMvElcB/JkYdAFlhJxqg7CfoVydcMRf1OKEb/kMmIiOux/H+AIZ
e/KlB+7Ypu6kT2lZsQG7S41U2dOVnznO4iokb62s7E7GCH42z/5lEciFkoWxVNBFxbKJJN13aRJe
PxEEjDiN5GK5mhInP1m4vFokkybB5eCVfKGmdJdh5mTPD97sOlBKFzpSP9rRRW9Z8ppCyUWj7bNf
FIFZPkA8SB5wV1OfpmbRwDedCCEVIJE9wyRwtnHlBzu36MNveZW1R136+pjKBcePqaLPbWLeMQ1Q
d4GaJvwDhwHqic6J820EHgqZkNVN1wczwdeeBJE0XEoBu0C/gADiAHtDcxbWfrf2zSBjK6rRCbkx
J0KQRAE5kLQ+A+sPUshU7yIEv/tBja6AL2FX12DUj0E5y42llhmRnMmeSRh4Q/MDbs13JLNUFwaB
Ebs6L7wbcyB1CfuABNw7URfOoDc9dIpTrgZI9AgWomcn1+Rwe7hxLObmrXGsozY9OZK6nfFKiLHf
WLEwc2oHWoTSuC3hZm2rqf0CcxABObOip8Gtw7fe1WQi+bVl39uVF3zWCkfmvektEuVB6RXqYOqx
WsuDmOfoShvSv23Lblo7TSPWRi+DAx10dIi0ZSM4BJ/7LiCCb7G7nk6yd7C/c81zFLeqhCGJ9MqL
akqYhdcF2/G2jCWoIGxhh+Y/T11gita6NzID9AEOFQRfJInaG3CDSuOyxypidL/q2exug94ANZB1
hyoMOWLoswQItFmUj4m3V4FBWlLYj1tGce5DMXXNTdJjMIk0Mz/GubTP3MFs48BnkmNs7UfPY2FH
9dkHPljHVWTfJLLEX1IGzuUi94XNPHvw6aS1qULVEK2LXxR01/Bl6LkkNhoJZKsyZx3i0gatKPZC
kFtSXdB0492cAD0/1ia8vMHEc9KcY8r+yGmQzXdGXm+nAin+CguUcl8WdfDkFT4gTiOTC20wJWS+
ueDhRjTBq2QihZHAcNtDa2XaIZAeo/ysOdMRxTPjaEbvio5d7IsqCGgArOZUWlPP29WLs8qr8kb4
Xn8dogY6OLJL0TFGIb4wc3tUYW1gGxZjRyB1fAbHD/dg69VrUcvA3xYYkH12E0/ufB+T8cirMizw
sKU+GkMNlpSX7eMCpAJr620rG9xAIm+GGtfhNPZiCjdXbAKdcUwgvRYcrjjuybTGdzOfhwuidLK1
2eRbnni2LSr7q4I/iNmaiCHTAYBv6yRZ0OqheSX3ZDzNOjc2YcQZSG7PvJ88xEpuWPQ3ljl2r3lb
sGfLklODTYDAIdLZ3UAW3kPPwDLovvouveLKdBEovqXGRBRv1pWM49y+pk3qjTeSvOqzRs59lSlv
eDCSeHx12yx8SohXxoq9/h/2zqy5cSPb1v/lvsOBBJAA8uG+cCZFURKlUkn1glBJLsxTYsavvx9k
97l2uY8dfZ5Pd4RniSQIZO7ce61vKSPbjObsS7Y9sOcepM4iLw4G9pUTPlIVbnO3/4qKLr6YaV5v
DH8xZic15HUGSKTyuHl4mcBO0S9HRWEjLlpykpCvmU47HpwiMW8J7s42WTqwZ5SkwzHO6zqX4XUK
G24lkno8iGBokeLlVbdBPAu2IMYR+AinzZrWo7S6o1Qks6wF3SHuy0yx+jSz8RRnytwhyuF7Y1Ng
ZlC1J6aa3XvF2YgTBgD3wsi5CtqPvwVMMrKlo2RCx68saPmWHg8QmYLnSVr2m2FVxg/L7YYzIv/w
SRa4mETJrx2dUX0RRQzotpP6W1A5MeWkSXpLE3+hMA62LUZ4lGD11bWfwxC6+jSzvKLT4qbKn02J
OR6r/dXrib1OPEhBuE8AqeCq10U7rZ2UGNGR4mTjefi1RYFAz+eMjdsQxB/k2e9pZkU4zTknr7qo
LdkqyV/G37/r3OFXwneIrKftu66RKO1S4YPsyd2T1eRyLeJerHLZ7fxQhWvowsaGoDg26GSE1Sjx
bs3iba74xRH9/z2i6HSV5xNu9DYeH2vXish68sPbpOjJmTRtbOaY59weC1ZMYxdpdjSeYjw5B2XS
HsCfMPE8625fRa35PW0FKcy2w65DIQScpnRwNcb1jgzy5my2I6k/YtynLlNAm4KL8OMRc/0w3g2u
iQ/MGd2D1HWEXgw3awMAgkxLtNqUgvejwIjYZkCcGFb+2gJ521ZYt/bCJQYkr9U3PRn5Tk9krbcV
vYM5NI/J0Dx0tvEWu86uDKKJOkVdYLqckBi/Dvl816XBqS3dL5UObllyaRhlcXvj6vkHmWrPQqkr
TLh9RTW9LpLsTZnxsJ+Jnl95rfoupNmsma10G2UI+QVItIb4YX0flaCwMkIW+cg6Zq7GUmCZu6Sr
bsbII4g+dN/zXlUrK6ervZKI6rfh0HVfZ3t+H/v46Cadtau9DK3spKbwq4lADjup9tOToyvUEkix
4zK292Le9nX8gkmkYewXnWX9xfT77qn2a8WkKH707DDCFqHSta777sWwtL8dIbgces4w567TxkGP
yfKYE3Ql7dh7cRun2Md57fqbJoKIEtcu7dEhWY4TnopGhlaCEjrWKTwG4c7ntpeG3kX5eJWWqz5M
15uMk1FlNHSYATa+ubd6a7BvWnDCSD8Zn433mQWkEn5CnSZvE03ngcbFElEagl8kzGBIK72iq+kk
7cpMMmiFTRiVOJ7lcPDszjMuaCI8crdgMYA/WNI03GbgyJnCeNAdPFU/TIMfDWkf3N2oRLHwBT4H
EcvnILUhyZxjUcht321Klhf6TMtMYyq74LULOSAEBkNtsAbyJonn8VKzxz37dYA43JGckmMP7OdU
u+YlMWTcb1s1cezoPJaloUnsdSGW04mI8S8kszXcJe4kzvBKGFiHGuB9OgSvYW7Q5A4dT1xFI9ut
i2N4Ae30Js7xwZW3bYSyemWrlslqJKvma130lA6Z4QJZELY+Utvzqw23ICim5IC+kRPplp5A12AO
bvvNRaCyiTXlH7KHiniFeU2CSnFEupCs0QXqo0UWBnQQG89MJFEeNBzy/c6jR7BMaj5fr19yaKbS
1QjCbGY2adbvTc/JXz7/EwV442q6HPtLL1F7D3jLAYxn9YbHhzPYqC26BL493MH+In6Bwyaznhk1
IKT66TbWkVyZUVvvPhvFVUbGkDWi7OpSYmmyPK5M3L3wXA2keqccVMDJRdG0d9F8fcVAzAeIE34j
68j80NB4uZdxJl7yzuRbL1KT9zyM+oi9AB74SL1LJgeykbRDN1VNeBhGk8/l5PTCK8mxr+4jAurl
lNR7SjXO9l2XeZpckWBIV/FMV4TmJYsBxvJVYGq1KZ1eEpWHvynn/jdn40wGWvVG8w+NUprQUfTn
G6V1Y60IomjjNXtHGy0Iq3LXpsPgnLMaDqsUg4SlhOOgmSXNK7zyp8/7DkMNGjZkEJT/bfac6Wx+
iFqgSKse2C3vL6qCH0ZBdw0nuTM/ZN1yTbKOKZvgb/muxkvp9Vw2mpRrRyAYQ0BW7MulFdeQxwRP
CO7vTBgg2YFI/VyHO6B1TH636pdfmCXuY2gpA0wakSBM1ZtN6yEvGwvPfMlNfgT3vT5+BoZUZcvV
EmDhpzUS1um25xdtp5lc6A1B3+ZLJKSTbNI2BdfUcN9HBuW18Oizbj4bT8Kwgh+zAPLboxfZQ5pn
wgjT+I1WYmEDvrH6Ly2yorMiX+HUoxh8Q0I3ksoX8egYEY+wY3fMJgcMZkElyrfUa1pUy7ALVxPx
rcjtdBaIK4cDPmFhubS/AqwDVMDBUOxVEVtnzi36a6uWy5sjX4Y6wGUCKmBdh5Skj88H1mrS6COf
8+oNxg0vPXZNf8raKTi2tFzzVYcg422eQlQzdOTamp9TOk5vWHy/d7JBOSJijh5t9Q6Rh1wZhnn7
pse6ZrZ8O20b8LAvBqSgm4Cw5YXatwTCbcMSgZVNC/y2yvvgVQ9AqUBgzOIGZRYJsbYbnGRm885b
Tj5yU7Ac7k2AkmiaNF+xXO6CoaI1JytJS0E6yFlSv+VMOKiOu8Sbze+hmVRvjCKNcs0slme61IRA
lpxOd53J+qgcrlToEtoycyD44QUVH1i1yz2oTcKCPIlAJQ4tFFi+PSEN8cip8TA+xWuEY/2vvss5
ec0BY3xpynj8NvY+U6iGglzTSq3CLaE+FjsjWmeYHH1xiYa2e8Ik4X9UvRP8iMtRnXoZ4bUOB3Ym
LGT1bpLeRDhVwR3Qqzp4TVyJdnRBKQUbr6TBjWUtLqff2s//K3TAcfPr//0/bx85ej9QFzp+b/+Y
bcEo06ct/d97so/Fx19kDr/9zL9kDs4vHv10m6EkagL6Xf+lcvD9X7jlUYxDTiU7z7X4V/9Co4pf
PMmomC484gMXwtV/qRxs7xcM3hioXZvWvMXQ9T9ROTjOz6MotOuCd0FQkE2UC9PMPw8wOouYg5lc
32NASMDGrrPsjdBRknY6EnpoodGzoghrphkCwSK1S3n+zm6k81vY0tBIhChS4rXi/sPrRH43B2MB
+oMs6lVInjw4yc7IN2MZtLu8mItvuSR6wnSFdadjdm5iQLV9SzfUZ8dO8jCnhM7cfez6j55Os6se
u/7O7N9y0PgrzADpM4Iv/VqiRAYR2mckhKZmNb41WZuPsEwMmuuGTeznZiS+d1zZrYePqXLr9Dsw
H0y7tl6EXRPIb6xVU3xMSZZoOM6ojnY1DEKe/GB2NlJz+NzSBQKuook34FjoJ/a+RmYHsy8KorOd
eL2/tRGok55ZZC5IQvhO71WDKaZEaHvpmgl1tY3BKFTN8O7nffHKwYMGYu+HqP+GtH6YqiR8syJ0
xZD+l8q+w0sI/N+ll7ZmfjXA8hzLe2lPpVoN/giDbkJICvQuTi++nY8PTgY2spraDRX9kYy0DihH
2q37otMrzrn7gQruXtQNDbPEzvHncsK1x9y/d6WojkGbtI/2NDQ8G02zdYbJRklNajK9nLQ4yZas
5YQMthvasnFwZEBRn/oZ5hTNYqnCVUwH5uybuVWstTFlzwQXdI/EPEOG7ASM0C7txUvspcELVcZ4
rAYJuYJz+XmY4Z200LlX5TxB6hqhfc+h6L5m6VTVa6lyfR4CXd9QV/Q/FEwu9qOppSXdZM4i1Cyy
bVUrEk6KQcE+EQJiYGYgVFmRsUineUqybdiMsNSJt4LVbXE8+pYkWYavGccPbeHaDu8Ln4UU2/wU
X5na218tusAPapa8GoMp/YguPNl1deTcCCtBaQguOzqAC6PjNBE6YLV9fRiISbki0UGdmSfjKw5N
fbLNXP066MHTO5fxsbMSNq2u7YCb7KoSdx7WUHdK44W5gnsP4bGA6A7YvwCoPqfvTlXa+K0jQtBC
k9wuJVtBfKoonvge0y80rKJ7jwSZ20ZM0cmjgFVbUQ41HvjC2RgumuANt2v55Ns1SB9G2RSkgFHO
ogyd27rnqEoZnVcXpOdl3KyGnKeczFeRYAXPQmayXJ6ROWR1wt5l8qcSa1vLVFz1U+Jem1KNZnYu
THME0mo1Rgu3eOjoCvQzwkfoifZ0imQE83dw74WfIOJz6N7aNg3QydE0DZkk9tuGcdsrAdETJWPQ
Zxuvc1QDMdIqGVE18rHrJG3SKRaMUkjoXkcFjBmnysdzi4dgD1BBrnATL0zbiXiToE+3PnLUteZ5
uQbNyGkg7vvsyxgMdn52u9ZM7r2F6a42TjV35qMzo8hBsIyhTALArI3D0OlnJ4uGByP1cS2j/RyO
tu5PfVi4t/jd9D5vU2uTjdlMcZxPDzUW9yPq/HpF6zY84mXOHgY24yuo9pHuRxLvAltlW/ITSTAH
uZgHOANFHV2IkFx1JLetzDYG7nwCy85vso2a5mtQb1VsvboBpwaZkD6RWKtuSbph2IgT1DWG9Vg3
znOEQfMYNLpcCy7LzlN+cxebzqvqGGgN9E6w1fbGLeBE2uTLaj115tdCtBW1ILCWdPrQTQ85mWsY
tCYnQIuWjSCGZ8fc6AvzRNj4SfkMKNE75n71LvnGtmPMQWjiTBBQqIe2vnOHJLlv6+KFGeC4QjhP
Fpm5y83yEXMguOLRI1/AxFBgDnDCgDr26aobK//gRQSST26BhaJn/EaOj3tbx6I5abu5gWoHCVP5
UMjs3tmIZsL36kD62HgqjU469BzUc0M1v0aYI28JdHN27gCJltvoxuXbPpsh8zqT3ufVRDC6N2Rh
7B1S29btVM6XCRB0wP1DyJEfy+qhniZ1tWedkmMSt9lDaozkhCj94ZWReUrjUNwQHF5vjYYUSshM
o1iW2Rpugs/t9+SZcN4k4eDIZCQe+bjJN9SO0yXDybeasOd8mdOwg+ToNBfMWQ+SyDkeiTRa675v
LrkGRaXzLH8kQCV4kFbgrJxFIiZLE9AoX5MKTGZClh29ZWPwFkHafrAqb7i3RjXexLqxry5x6Y/d
wICstd1TAzprDXeBld8wvxJnVNN+4Q9oDQOSaHmnVuq9D2PfXH1DkdWMCnhHHat2oBGzH8uM6jIP
HJ7m7jy0jk0gc9c4F9YY45y0sWfR38jrq8xoRRL5nt7YHog6iT5gr8YmencyTnErxQls7aXdlZsw
uyg88fcJuVBMNVxvCwAWnJMw7z0H11GLHPyYz7Z9n/m22hjdBN1rEN9kr91tLYz0MVcA+WTrWV/b
0ql3zUBQKndGlGLP6c3FKuIVO2AOkAGRAO1xqGCr7V11ks0wHQo/Ho9uyxY5prN7NAjq+11c9L91
8j/UybZEZ/h3dfLXN+pIokXK4o/l9e8/9nupLIT7ixLoTIl9Bv4vl1r1d0WwsCijOe8tWuA/lMnq
F9O0HCRC/BBuGJu38LsY2JHE0GEfBfeP5AlJ4n8kBuYl/qBEcRZnp4/gDl2qoE7/i75xLueaUW7n
EtObEQlTkL+0DNqI2xqHuvn2hwvzb2S3S8X9/2Uvny+G5G6p/gEy8XF/EqiFcnQw/bRQiQ1oNoVT
wqNBv/Kc0gZyIeeY1WtIX+pN9Yk+/A9eGt6F6fvELf5F8RsbdKwxmDkPs8IkxtjSUNt+glm09ZDM
Ptk+g0Q0qxrvATMjTt9///J/1n0tnxzTqoXwl5MNX9zPgmOL+qBQSWY/ZDnEkrVv9C34RRCQ1Sku
l5ejcPXPf/+aFvfIT5ebF+VWcYTH844s+M8HoKIqQFhWZHJLui5PBWKvo5VjRth5CNSeK1yAZyde
Og0d89NmH9GO/XArApdoT3Idavh++8oLk/HQEEkUbLEWOm+ctGAyB7I3xQ3Snkls4nnJtGqqRdcx
ZjB1/yNJ82/XzuV4icQPBY3t/CRE8wdKn9GLrAfRGdwrXUbKXNal445BonjK4qm8GVPSG/7+6v1Z
TPn7qyoeD9T6vPDP7mfytEitkFo8JKKHE2PM8Z6tIPrBCIbTjZhplDuVuEi66fMK7vM/sbf++mB6
HF9tHx0sKlX/52elh66c1ukoHlzDHa/x8sBMiu5o2Nfin9ST/+ZGsUkf9dBu84KIfv98owBmaCl5
O/HgxGq8AhuF69DHImB+advNBwEWzhub0PJ00iVl8Ir3CSIOPWoSAY1/+Lr/3Qe3TYfVkjx7+y93
reUYparNwAS5WvOQOB7Bhmerzen7cZpQ/4OHhD7q8lzyf+8vZggie83YsHvrQTct1v8J8zje5ZEw
I88sb3KdEFBO5/CmrmPucnRT4sLUZ1yCfcjqYxA6lzeG24/XsJZEEaamxZQ8Xc4trTveRxEjGn4r
zWRCgAoAkioyCer6+3v1J/nr583qWXx/Jn1VHA3+T49IkoVB509KPARBYta72dP68HnfjG1evWqN
KC4jjPi1mLiA6AgUHB1yjaA1KBQWE9ygVZw6ZCgTf5HR/g1MlHLaHK9//z7/zSqIjo2eDww/snHM
n96mMZInQGtFPJBHyQX5vMxUMoDNTFhMdab/6c5edtA/LYEIormr2XNJI0XJ+vMr5m1oJSYyjIeh
sssb2ebyLVDj8gc7oRFkLgY4DLAu4rYgYO7XJxwMBoImH2PIHxXC26n9sEuGXQmUsj1J39Ur7kYW
zuWe+LxEDbuGy5wI43DTe2THCds/03l2jpbHB1oSBX8LdPpvkRZ8gp8/Fp+E79nmzrUwA/wsd579
VHl1PIUPJdvvWiG81JuEhIQ7sjSm9lBglh/WHESTFv6IkbnruAcEulNRSIQNkCe0JhM5EmsrscC3
5623A/MCIiNymw5vnginJXpdBvPGtGe6IWY0GF8qg/Q/iE7Yk1dDOEUSZY3H+Nu0TJ6MpBm6LVuA
y+ErgY3j+FXxgDgjuvGbPDkjMy0v0LrhdfqlNjtoQJnxAmQ1vRPllL0DaxEbpraaOfEED5X310cf
kyTa9dROES3Olv37hKI2Z5ptJ9V9bXLSB++l3IC8F+KS8cP5New6z6ieuwLX3MYOPO9RqTpaYE1h
yuAe1W3PYD3UKFVdBXwU+Ib/HY2j9peTeZseZlL1qP9BazCFqaeY9iG8VQIHmNOg+6K9DyqDmM2e
Q5LngEZ4MAZbAO2WbSERF1gce3JAURX8jjyD6K3IRNj4yaCew6hj2025R7yp45GDgqYgQKBh3FIa
qK0nWtg0eSnlW4P/MV4XPqsNJSALcQ/E/trEEz82QXGJNhCPDZhIAUk7RLdkNKtSziLszCISPr7I
ooMzdYI+kEy3AIjqszESV74LpxJQ5aqKR/9IGEJ0ASjcvvuEbtDWtCJzESvqjbLRh2jL0TtN4kZZ
l9XrgCv5RTQQBqzeHxE++db3iTDytYxrUL8geHbWbJffctXIlxJw2qp2q+iDG2X8NewCZsBzFBYb
k7lvtY4CJoA6rKAZ0d5ac2PlJi3MoBgRFk2GMa38sv1wag4+I4Fs1RNaJEYvfeGDLz4VRabyJ68H
NqG4AbKp9Da5hyYU8/WE+w4EFnqvwOLPwhos0g8wFxtoGYmpnQgp9lOhqhcDf6vN200TcLNTPeX+
zjCX4ofG5LVMU640sq/yxgT+YLPaGw6DogEMG6J44g1zYG5fRqPhG5uClk1hmmyOzZ5iXYHfF+/R
cJakB/p0kXcOGkWspsIDK6QbvllcWnypcVIaa9zm/mZQA7cXUQJ89QsST5Pl8wBqliP9jMLyLUBD
yHzbpF5tiRK4Byst32gtqufBws7dzFjH3Q67veGwDjHaJTRJR6QX1jyh/hpYCr+edEfeHCeO8oay
LnjuXGZz4ALLG+zV1lNtLu7VCWv4uW171meWswBgAFQC5Nai5Z8QeMRnwiUoILovA0aAeVAjfMnF
0RY7NdIOm/9CRyK5dMROMxfDXXAO4ZyclVeOV0u6bOrkRo/3n2skNRwkR8kmSgyMPgSl33wseVrd
WmlM5E3T8Zef7zbvOvrbdo3Kd2F20TaS8XRff9YiaQby9w7+nT6EYS8u3cw30jtUhhM0c0JJZ8JM
rGS6djHHDTtLsI8HFttzO8IzmJbqcbK49iKf+FA8krxSGvXNByyq8Zosf9WjSUFOl1B9mmkv3/yM
XRQtLpynjN22VmH9mqQkT9PdbqbrZ6EwpzXy3THJ3DdrpL5PmoyvtubN0INMPmg8LPwuz7aPZW2Y
FzPikXbLwLw0OktL5tDo/NbW8m6LsmbjgeF+QKM8Xs3EpAgvyW3eSpFWr0GXsZtjcTf0NrAUVXoz
M7vrmTWWx7rRvPOen+lXqBKm8VwbGkzoZ4FDH1tt0zlpP347/NhL6TMlKgEQKSd0dDD/aoQylds5
t8wq/XOUSzT7nq2JfZ01b7AiJ21e+UYxJLg6RfCd3G9evPh8hEQgk3HXj3opg9h52o0eHnxnaD5I
/+I7qgKf4o6/VaFgA8ZPztpWLkcVsqbjvZgEhYHp2keXb/pCVrd35OOUN2Dg3Gs8dWhojAiaIhbu
WB+gpIlLu9yektTNixkm7Eyp0/Gbk55y1fGTqbuthtCIDnkUcAZEec1d20WkhW99/kcItOQGbp2U
a4YDQj0j5fGAG/h1tm1rE487k/QlETKTb1E+cE3Haml4fi4CKXiY6xQXXBUg7urs4hM4ogbmgXOX
l0dABY9teeqzVlSviSjLGxXyrVLu14c6sPlWYwuSEqq85TqAJLlhoB08G9GE5XwK3TeNzvMmRYOR
by28Mi4AM5545Am8k887EXmxaG6GmCVACmr0rdAZiw9AubC5V2NgDUe/XL4g+KgsTVYZ1IdcC0W4
8zxCEeU42hBchkJhZflLKLs1hPnjZCbyjbwESBoG/No1wC+2ptEXWPQ0F9m2lkx11nmV0ddW1StE
JR70Wgzj/ecnZCeiRoaeGK40QtX954EXaFP1OjPHe6INbT3FLN3mauBI+9TV/EOkSnwt7VKlzf7A
9/RZMX5um9NsckdVGe5/218QPLOs1LmwfIMBjZVvdNdxklmuGlKrUW2SQWTzBpMoD/1CfEjjwEHF
DlthXUQh8eeIja/mPIGT8uyZYRnjJH+F0YTlKE55uDC+sjpGDS34VcQtj8w8DcZrFCOp2Q69Vx8m
JmD5Vqouk9dRE9HCgNxJ5zWKGfkGcpO7hv9aPRejybE165xjSho0KBIMrdkp75H6bDNmI/WjMK2B
WyRIudDzsrmQcr2sfaOVGPsyFCzylCLhciR3QCAtDJ7y5vMC/LYWLQf3PrFYF5aFlX4yO87nvRuE
GFpXY1sBoaKV/R0La/DweX9Cdg/2jLY6UhRqJ71l4L8M/81OHxyZ9qcohIz2+w2RD7n/o0KS0q9z
3esDOmK1zaZKvoUuvZTPuwLNFg9FSj7yxSU6fi/qQlwSuXQb0saIy7VbIGLBpFCwEk1zaqy92qIJ
oSWimRVGRU5VEGdJutLMFbUzLJBnCiG94ewpLsLhI3DLiScZudA4RBbyZDFdYIfB8G3vwMmN911S
strbsbiTnoW3LJq5qU1DQLFvBxbtzxUQ8X6af5oyaS4HxrJ9twlXyfYGHptlA0IZGjJKXFfomJtV
Geo+gEWI/ndbdMu7TbqWx8yuJ143rKbxmjMKQmDNUe1ZjROFnwz53FgOfe5uy2nJbXT0KFaaWmh+
hLYUj4e264vojgATMM4Fy+gFSxbvQuKZgWsTk52yMUUw66dWdhQhoZEqwoXA6RXVuHxeTw33Tmd5
j50/5nd43t8jI4DUr5LmILPaXHmalR3eb/IjBN2FjpYQYdvlSL3uCQjh5mJ7TFCH1uspRofb0vJU
VCiT+5wmE9c5rvhCSznMII27xN6ZBTGQq7AmOBgxYH6Mqyq5RTQqBPE0Mj9ysh8PhagKInErMGUB
8LsfaswWapg1shhSZBIf1FgtYkawXeapXhb/E8MRGpFEIFFTdU7JCSYrAOyUFl0YumwdLrdgMB7h
M/P1ID7mj7USXCRbzojmTHNAswJlzdbL4l/31Dj5UtIB/x+viLGp8FAOkYkz8MwsB+UUOsjNYCse
VRVh2EFnw9uDvUmzySqpD5xg4J2On5tJELFuzzIu019Lakx2F1WpbbLs4cJIgufAD7iDPg+GoRkW
1Qn1VcWS17Kmle7oBTf00zTzIQCUGNSc41ApcQlHqZ6F0TYf1gyf27VT58gZjO+1cC32T52wuXV5
yGo1u1C8e155/bluqiRlcVRsmNupLpaQlaXerAK4Nzn66XwTVLSvhtGpXtMMuVDZsu7pmkeoRU2z
jwODvPFS7txwWZnJ6GIH4mwXHUCIxb86vWs2NxKx3IX6D0aXTKEFGb9VGDU9EoOdOU8L32FCP5ve
kQPb2B4wq3crH13qvmybbpc5luVzVmnlm4mn6Mn3BS07qViV6PNwSbwE4uqKoBxOErnLxuL2k/sU
0bEmhMKzj8tI6kK+zLIcfJbM0sx/kP9H5KMqchM8UO75W3dqrR2vHD1Fuhu/jBGyVmxF8ZeqC5mu
84SwOnPagfCcWZ3HbDQ3rfXkVMa9NvBNrymnC4QP2h4PViiN966y5QeZhvOvGVXlD/TxDeX2kEGU
dyfrRlRL4hBF2R666PDi8Hb1pgsCpPxgPZN6C8enRo47xpd4kduFiRt/zas2fHSp8cd1l2fTJm2k
uZ98OV2UXQWE2Hnpe1lP/Cb057j8yKhU4f1cGJxYMzMcxNprTWZnWvXu62d35n8nPP8w4aExr+w/
NLL+gny5S7M3eglvf5zv/P5Dv893wLo4NkoMHAeCml8qVE3/mu+YcF1M1/XYYsxlwMK/+hfxxVv+
jf0bIobO1e8DHtv+xRVSkgvJiyw/9x/poKT8c3eXljkp04vlXPAOFknUT91d3ac0Hl30LWw86KCI
y0OV3O7svPUfZFREJT6NEIVGSxaB3Kba7QhTbCXZx55rUQuPBh4krEY5EkeWfsPWT91UZzd4E2Km
41gXv/U69l7l7BanSITZTTskFmr6FKq4CXTgBNCRRT9V/abtE+i9VW2UrwU63dt+wu68zydBNNBC
YZsjiyxPQozVK0g72z/4Jtp6DVTMfemHsfPvJ4RjyAHj6IyuqHW2ttsXxVqFlR+/9a0RvUDxavJD
qcs03FVNl7poKtAnhzsjy01n3ZlpDOuaCGR2iUsWObAUdhT3c3VhnsvHZeYOTxx0VuIEB6pgW49b
ossWLEDBYM5nT7EC5GsbEO15cPGtOVgEIhnXs6bDkHfDMh5RTLS7vgcJLqJAmO8DPOZh3qZRLAdz
lRaNnEndTEoSEPOOODjMcF1BpVHg9aCr1SqHvSXy59oRG5mgC16nLjUyzr6wsiK8ycQOlXPyMQfT
1Mh03eZ4kjd9WMYQoC2nD/dWOgb6grvWOJoUo/dm4germUhAonccZExNVBwjA2hqiNHoMTXcLobp
SfZvL4rhQWQEvrp0Ft+8Kkm34KFxdKZTtInZIXa9n6dnDRcWFbKTE4XXdvu06Ot2VRdYy7I+644+
S5zXEeKX50W5sd0ovJNw5dd9lI0bFzzoxmmppRM3LA8NCdcPmrryK5RbNBzI+f3VbPTVHdrlL4RK
hQ92WDf3xEd5D1mV9q9RThMqVLD0dRWND9wP5W7qy/g5wziOM6GcvqYRLvs1jowltQPdHEFO3kUh
Wn+OKJkO7A/GnQF5v0Vjaqhd72n7HLhBRnC5Ec8bgUxveq5qX65obLhfalcUj800EhpLLzUc1zIh
kQtvsPbGdUnP8lhoy3WpHsnJ7Oh8HgecbfshS8NnG93TjZoXYJeo5PCEJRGjs49fJVl08tkPMQBS
peSkUFmFZVFsqTw4UzJDvdfx7B2RCT8ltbdpks6BMU402llMVRiuqD+zxdaNmLALQzalEf8zc+Vu
1SYT33UHE+QhytziWZOrtO9JC/s+WNFXUeseYrfvn/imsQBXpEriA/Zv5ykbHwK3iU4ksumnUNjz
S2fPiOPVMFrvCc3bG2MuPDwgte2dBvT+Oyepfl0kuwea8PU2QoPAN+glGAT87sV0k+zrlM7xV3tA
JLiWtZ9+rdnWiEvjCXONVmNGgBunvKHdAce+AdzmrsFDZftE29NdoQriC0Zy1VbMLxJE4ujs7kQS
pxz65iRagUWJ74sgGU8jWjzYmYjBuYs5MUXSH2mzQX7dEIw7IarpKlRyQ7Rcl3bl4SMhltdE89IM
J7qJxcbGVfbsAJW7aw39JZ71Y1IZ3scoS/QZJgh0HIEDw8q1Vc3Jk8d46CY3pwBXFNIyN2k4Psbh
UTmNdwvqt+bR6JrHOfMxdmizfHc7GKYVZvN7O1Dzd2pQXa+EQXaxyoeK2jB0voQEzazdOiM/c8hr
QsPowN8yXO5eFypxUWbhmpMh5nhySuY11eSJU3r41tgUbNlAgdz09Znj3LCV7jBucKDYL1YET93G
ikYAFuONMzTIhb3rDjQ5WsvgiXMiExT9aOx0KQwgu7hFH9KkoRyssINxMKUE65t4IYgGMedteh8M
hi06aNdycGh4pOFgP/Zt4H9Ph5zKu4s7SvPPNhmQ3OnqGLR6yr6Qb53UtDXcgDMSFsWl/bKc8ENR
INzCKEb0+YB59xMOOAmjueB17hCKdzbnPFtiAGri6Fjmfk/yzoQplQNdeWlifMxqkHDozfG9Zs+7
isGdjqEBU55fio4/CZqjxEq6b2kino3WitfKr/x3B3X8j9JwPrBjW3gZ+qZdT3U+rbAsbmuOETzk
Rno7jJF/q+w0PUcmCdOrZH6PTAtYtLmMO8bxS2nqR+LFTPylOoJCwaEhhoi1i4WQ9NVn9VADVdgy
XI/oxzRDA5Kc4Ny0D3dOFwdgcLX4Cj3H2SehxGlWe+/JXPjXGgPlOqqz8in0BCtIpKvTQK9xq3Ug
s1tZCjyCTdHfloVJZM1AivnKzQlQd4QoH7hz800B/eGeSbn+QBRM4pyFEpayx/l/7J1Zc9vGukV/
EVJoNMZXzhQpUZRkWfILypFszENjaAy//i4oybGTWznDe158TpUjSyKJ7m/Ye23/OWIhd8NPOG2s
oS4h69aYSvPMKe6L0CDE1mKCKMrOWputOaLFNZMzYgAPlVNZ7bt+7Dd2P3avVtPEm9yvcLV42Zeu
Fb+miuhiMJDzmcD0qF+8XTEDOFWsSsjRm7GIKb7l2H4XEnljL6b+MTVdZ6vp9beAgpia+9iImC6F
j9gh2zs8UN1+CCTZFm3SXHSUSrFN5wDfpc16iTlLbByH/sTsPF475QDygkwYNcIkjgY/ey98T+Bk
MXlfff9L7Offmixpj9Lguje9bGGo8v/ANwQQNhz3oJOOLA8Gvht24dbO6hJxnmsjfQtS0LNdHht7
xhfGymYJc00ZfOPdRBRZd6k69hQk2x6wzwEzaLvzRiovg5CDfWbF+oRuF9pFPpJK0gnD2JiLdG+s
K72VZMu8dc5AZ2TnTwnhIOt+it0DwlMmg87tbA/1oSQehrCKwNpVwnlTZn3te5/SISFPEkPzniPa
WE2S9VpCYmoMcWGXZDMVRm5ipTarO69urt4S+9wqNr5FvzILyMKMn5HLddiWqjnalU1NJHlAz8eM
wMJ8FmNsyqMdfvBbWRjGQ9COwz53++BgT2kEQ79AWlreT00S79jWsxuoCPR28+ka6F5syFHI921H
Pmo31+XGjirGa3Ev9iWJNRzCnrwYZGSuONu9J+zExD8Q/sv6QHxToWtscXQVzIV6BM9J7XCRZTH3
geyvgyWCt6SY1NYz+PiRwXNwR12im8B8SrcXr7TDUtMM6v44Fk1wSMvIYKIy+zcF+Xh54iy5QZ/+
6aU+8gL/Uy8Fz4hO5u9dJXff9Nf3P3dSv33Jv5RyEDLRCJDw57sfurQfnZSFXuAPG4lF68T+mw6E
aTD6JuQ7f7RPJAWaLJWQei1zhQW39key4e8SNUIR/3bXLixawZ8kBA7COG/5NvSIMgAy9lfpFnI1
Pk1NDVIibD1gv7ZznKQwGoI1cgJuEIoqgjirG1cESqwqodioz+S0D66f73vEUmfyLXrrxYnnDCNf
3sQnNWrKLatGT7vpG3t6RgasXxhDNpsumqAK1pM1rgPta1AjGBk2I0AADdpjEg89w7vXUof6gicv
HJGSlUNPEmbjzSsF72KXkEV+oDBhwUO6FnwdPBR7N+BHXEGRguFFYgcOPoOz996eJs/dxaM/RAfo
h3MP6Cg1fyW+i/KUuN7sXXmGgkLj6AJZRDFeQqjPGDFYfpobwp+A66Q4NrxjNTU23kz8m/WeVFX+
Vrb0FTe40FnSxY5abuIScCB+3dG48fkBq5ON0m7JzWM9ebX8uroGdho9zGmmLyqHlpN6ebcZKPWp
eIjL26dD4x2KIC/VOrU5pA7J2DHg9/us3BhMVMFMAED61NU1SJV6MxCc16lDKJyk3xehFUlv7zsl
faHXJOZsbsa0aEo4N5gv76i9i1IgoNbGkSFm1bMkj1RMMBwmphInUIJrNx8/t3VuI0jWrExXSEe4
j30nCfFoZtgPgnALKqgJVuQRNcWuprpAZYJ5yuWGNgBvXkIxGTs214Ir3Wk7SS6C6rXXnVtCHNFn
s+vyqgPpLyLEaUhS8UbZrV4+OBCa4U44884YU6yssAJAQN90Xd/XVG6AijvZME5t9TAXq4w5VSte
ohAHzvw6JvlUNu/Ay7sCE3U2z3l4/efA+28OPIGOlYHL3x94p69l+7X9eXT0+5f8GB2hCcYNh8aP
vozL6seBZ3LKwajFqGn7EGsdjqY/zj+Owj/OO6TFHJYkpUN7hTv8v+mB8eD95bwLUBabJOUAcwWl
6P6V+4e52c/TaHRPhVUD6mZCJSCui2FirtEDeWPKwTJlmXmw7a7Cu6qciLNoHNPAODF3cIcf89/G
Je1vwxNjHhsaPT/shYttTIP+9z7mLdlvwxd2SIU93HW/DWYmy4O4ZbeGy8imw/TvnrWt2jfai2tn
J14IT8QgQSCGu4Q0gfiUFgYcCKnp0fDnmRINdhfgrUCUplpZgUVBZAnWo+dyJOhqnbLnNliG0C8c
cuX36j41wuyxUWHwinVeYlpoFfVC0xBxdGK4FeOnm4IXkHx2xbeY3Hk7Brm1SGM9s1zJqSy2skr8
C8t+91V53rAxgmr4kmhCsWck/buqx+KLT75ZTIEW84ZKxga8v8oAlTMXgM37PP7itg7Rhq3ELSeq
JHirAv8tH6c7n3EvhLqsmI78Ed7q3pWXxEnMA5RJse1SiQgGWxb/jQzUtceJPazNaTIhcsBkX9k1
g+9V1aPayu3QnQi0dvQBQWtxz7qvfR7ZBR+tZgKJMXsUa601QSRCjMEeF1oJY3lCOFmxJ+98Hpwr
h7OWW11ZxiUuoPSMjosoocLQPSDqeYpnL9nPfl/dV7PtrfUI8mFt+511azva+mxUeWuvXNQwF5D0
IDdwo6+hBXlHauz5lHfOpAHv2EjJrJK4m1iTFG2E404OciZVIh2r9RSq+YsxFSBEktzYq0TNoPyt
+Q23nneMW1E/UuSHd72hqnNlRH2xh9oyXcZ+drUQu1Hb3aIN+uN/sT3BsLs1HKuGBJmYhZfQ1Gmy
/5qbFGbHUN5gbRryauN1oUqDHSYMCmXhM8jTv431zI8Z3z8n6n91opKfgj3i709UQKB/KiAhNC9f
8Md5av7CoHuR9P7Jkhy4v7hM0wUVHAYECyj7j7NU/rJUeb4Hrj1YHMk/LMm2+QtJTQs01IWEvKDc
/5dakiL2/52t4OMk4nmMHQSSyaXW/AmUPRUIq4iT9G9MVYwnI20pUjIrexilQ39a6hlsN/ml8NUd
ZnvZFGZ3UhbNa5oS7bAKvda4F5FnRkuFqO9t2YXP2Yyf6qSScXyLuySNkBJJFa7DspfGWo10cr0I
g2045hSv5Jdce2pZFFpgowCEpn7+rvXknLXq/WfYiWmzQgFMVmWHX2Vi2jQulqvhGAd2ctSOzrdp
LBXdfBk40BcK6b5zJ+XfSpZ/UZ7Pd2kw6s9douyHLDQAqPVIfL53DBAvkaFvyW9HYDuVSfpKYqH6
aoeR/jwiD1tbEGS+G7AN2b9HDkHKzejd1y5kzs04yRZrVTTesq8Vwwpl2PTdowe9VmU66JWnUStq
uBNHl8POhXnmi4RIQYlsM06zFGzSDNGIQUAMNCkqDznE962jw/hVTAie1mRzwm5Y1OiM4dz8cRJx
fMGiCROrr6gyWfntoznwb5CPQ06pxlpumIi6jwjFUPrNZZwD7Z1iFpIV4gIK+AwN7QaDS/A+gX5H
zeo3nrmOc92fMN51ayvM1E0fZikBb+B3VlZVuetcjcGpmfEQOqzdS8aNtX+HiC3Aaam9/kF7hTqw
nK0OGUpFbN+h38GdKDhC7dmtH6mZ4XF5vrGuOLivVZCDrjPqMr8IL/SIoiEO55IgCevXkePpl7xn
FoKuq/NPIq68hfU4jbD3Ii/A5+uG3SZiyLfN2xJtXdw362RMFKAol7mFzTSsWrGh7G66FHXhyo3H
6N7v6u9skab+YHazSgASsfMnbxORqkRZPqyIZOreSupm4xDC8nkO+zE9almq7RxMKZve0tVfawjT
9+7Q6E1Vl86OlUXj4fEGgCmqAJnomMB6n7s2Sp+hPoajvs4GqUn5VsxG1+09oZOHYfLi+8IKyLd6
591loohKpkl4bUe7jA0wVnMzVeDR3GWJE7UqQIpagXixO/06OIOL4VVYnyKf7xG2apPm86PdIvAf
yDxi+iOA8BxC5A07owoZafGEriHxejcT0rFdW2SQFVPCDBi5resoAxML1wJOnl1tW7Mu1orB5y6F
TroyPPL/kpGJfRNJVHeZOFldIIhFEN5qrOwH0w4O+WA6DJ/scE3+tbkdzXJiyqF43fsR/dkKrWO4
Kf2GTyBaU/POWITTm0W8sgafEeyII+5A/TbFFkWHd5RjMJyZ6iebQRXZXjl9T1VCet/Jpfi5sdK+
eJjIqSoBVLnOHsBh92AE7XWOeTCzKv2OXO4T6ZCMlBis+ZBiN6lLolSVpO2TQRLcXT6M3rotyeBL
Rkc8NtDSkEUUGGKD1g5WLAXYtzMMW0GG9dcaUcxK99m9tMvngKQlNoE82EYlD2kXPbhuGbODE+k6
VCz7UubPEDTb3D80s8u2jFAiXu1qeDKljDemnoKjV9nz1spdvfcRuT+4dQ+MKJ+zLdIc5+g5dgGs
KVi2LXbb36JFMLdqTMfzVDjzZ5nb9otX0K3GLGcQ+DH88hD5PFHG96d6IIueQ6rlTMEXylmZOKHx
ZqKNRSCWRfPFzHh68QxS/6Hq+kbGtn+gHLIPGJjSM+StYMTCH40Qp2ekSKVZrIfWYUKdZArRC0E6
XlP4p6yxvqI2n0CNJXo3htCUnYDojKJd1hCSF+U6QCzYkltX4tGPcl5tS6Y8qLhemYlhEOA1l5py
ZmmUUV0b5Tlx4vaStv7wrk3H2OoyY//aWebWRLCPLsnrd4g6ixfs3z762Aj0bsTb/8LMc2eRYXjn
ZGN5EcgtN1MemU9U2Pn3drK7V09E9iNM6fKqVBxtJ6HMXV7b/a0mVPmYmnZLIhAoiS08u5xDN076
x8SW1Q3TeflVtnykJSjR82ip8tZHXXEAQSku7bLeHDsAEm0xTI+RKFx/VRigDTsdYIXGHX9unTw8
mLGTrnXaZiCdfI7MnKi1oE0PaFySe4C7xNlnGsoewppoI9POAgDVxfMNAPB4V8DouEusHAlGObMf
KlgJfaEAXpZMhk7Ols7aQ2sRqgEvbfy16HqG27Ken6SWpDuHqUd5jX8hordpP6losM5zHA7EUlYM
cQj1Tvm8qfjBcXvxaEXa2s1VWm9oqvClo1yJP9eqbu/lvJiG2gpKCQeTOnCjj19hFOZPMra9doVX
cdwORDOvcY+y/OFTeeM03bXrpzYFiCBF172Yyl3cxBOe8cx8mYwoLw/VyMzjs435usQlTu43N1Fm
+ullrpYam0EqS0ux5EZLxFzb2hzndzim7jbMJrgDTcIRHNPbAV9qlijqeOr3g1mgLBrVPsmwMPAh
DY+8lfmmR6B/lYyd0LB4N31k1BvlNr8nnfwjV/lPI1aLwei/q4/vvv3a4BL4U43MIHT5oj9qZOcX
LCkMFGzU90wYlr/6l1yF+avjoUvxkbGwyPy5TDZNaZEM6JFB8jFX/WMEgSXzLyPVfzdiJeToL2Wx
jxcMmyqOJlO6TEEowH8ui+HsGTRssT7LYg5oxWAzWkuHJgFhTOVZe+wxahSGVGzf4t7A5cM2YXhy
/MY9tnMXPuaFH4Ka58e/bUTqXqymdc9jGrBC7XL8JhaOGUCg7JJ2JPH1L3ZbFHeN76l0A/m534G+
Su6Q6IO6cZoIqpeerW0t4haQnCPvOjKW0RDgrDNRPtxnGaT1bhj6h2CR5yH6iLJnGujhxjYYRhKx
4ZY8hAMOCzM2MBP5VfCQx37x0Fjds0vM2JEKdaRQ8aJ7l2jKJceveRgjGe4kEBVQQ4SYYivqbthW
zutxed718uTbH4cAt0T+1C8ng7ecESjQOC6oAMHRLmeI67nxZ671HlDmcsbI5bQJYk88eh8n0Oim
W20iEVkZZjmem+Ws8jm0mFxyfAlc5xQqy6lmLudbuZx0JkdeNo5Nu2JX1x4YVSZnxboJQt9yTkK4
48hUvIef8uUc9Qcd74zlbG0KG6dGvJy4+XL2pmVGEHW6nMjWcjYbHNJDlqY7zLbAvZcTvMVfdTCH
iosgLvszGYtAwz8O/W45/6flJshGWJhArK2LT374YVpuDE+Zw9lebhEaEvk1XW6WNBDdI04lrpti
uXlKq+4Y28aWfyQUvgfPxB2lhMdaPczLq4HU/BELUfcql1sNSwj323LTucudB7jFuAOuuWM5273w
WnE1ctsF92q5LyXF5Q7nVblhWWpSJnKvUrQZW6rX8V0NbXuBTlKd0+UmDj4u5fTjgg6Wu3oJqSW/
oQGfsjI+rvNxudnt5Y4vP657d7n5p6UGAD+i8T5jO/ZxegCx8k/lUjPY0qnv7IZlcL9UFMZSW7D3
HndkeFJw6KX2qJcqJF/qEXOpTFiFpfdsEqlWlrolQ2kEvXupZvyPwib8KHJg3VDwYJ7tT3CNPM4v
6qFkqYxQ8KYbZLbOSyIK8zMQ0vHM3WOCc6eqQvVIgVXVSl9JjJxfVV5bzsrI6/FU4+p6wuPmXHxl
rxq/jvaIpcr7xGy7B0vH1jZzZEflo+es4DNZetBC1NJZdexM3LZDAdUOJQZcPAPhEWMCM6wAchxr
QuLWfQU6cRVCwKJEbcLimWOkvp/KnEBYRuxbUFTONoGMewuoBdw9TWqNAD3xt008qQt2tOjSxLa1
cRUesRxiMZYyo2H6H8YeDYjfT4+uC3VrTXdlbOdUxAfHJTOmn1GjUZ14Q7jWhnL0rqwn85KGqAcB
pJRZcQd/J3oGI61qFKhVSJqwUiEnSVLPNJXVey7YbHHRF+OtnD1UCEnmJATEs5h4jnTbojYWKI/X
oGlR8yUirdZzir9sx03M5J+dw3hl/yI+N2BO6PRqq6nVLncrxxxvBeZvtgFEshf9aO2glUZFsI6G
yfUjuoq+NR9D1jeT+ynykKo+dJKQ9yWGjaf9BuBwa6AM99NirDe2trLhsUnHCAUFoFZQx7GXm4Pz
qdDpoLytXztGtjNoLdL3yatrke193qKGi4vhzz91wH+oA3xG9P+uDNh8y78OX5tvP68efvua36sA
j0UpDScJPzZ8CMLof1QB/BU0RxcJ6scK1vpRBcjgF7LX0VgG0qZMgEHyYxHh/4IXFYkXlBPLl5Yp
/5eqAN3sn6sCRmSOKwRmcVxWC0XwL27xLNVxinEPY407xS+sQct649YA6Fcjz8magrbodrWa7vPK
gjvGDY+X0guW+Jd6l2qupxUoZvESEqEDrxWLK7x5c/g2Ese18fnHAYZKWpKog5ZmGDCA8i/LBb6R
6Kl2JWy7/STNiJj0gKk5LyJhyYVDZEo3lOdx7Oa7HNMvboPeJPyZ8BB7HbJQZBFMBGlfhSOtPVpw
EmrVitVycwJylyLMwWxhjE66Z6LN3Sgbtz56M7VzZTTdA2pv+4blxJfUU8ZLAi7kKWKvsLK5afZ9
YEVb4t0lT3lbX+YRp1gxtlewe+88a/ySIb+pAJVhWxNqKGhSG+oXLFFR2e3NKPteNzIZGCxBIy/N
uds6NfRXS3U1scR8d1qBqytHiL1ed9sxSVz1lnVNhP8U6v6WOWKJPLZ8HBR7lnGo8ZKj+lwRDbH8
UZyrqTjj+34JaSixJ3TjDfyoLyi9cO9VepVLeSWO5QvHIo7CqnoEoz9jSyjNTS3jeJP5db9jJkUw
YlKu+Qg+jTLcIiR0kRO6y4+gVgQIWOtAjXLvzZ55kZlh7DqdVY8ReMXnikCtZzHCOKYjZglEWNGO
yS8hGh1rqxjXQDvX96ZLMHhoGzcLe+1rZYvmqQ46JG1JiGKN7BLSG6z6HgXsIfRnnwVvpy6TjpsX
O/Of3Dap9tWIhQ0NZ3R2w8zb4hURh0C53B+5/wktsQHQSw6fyOqIbuyiahnpRm1xtYKwfzNM1ZTc
Nqa8kncs74pExWKDKBPvc0UM5zaPy0dpUO5JFGFgdSv5AAUy2LV+iEBRspMOeXKQfpJZH+eGXuti
VMG+UZL4+qgWAnULlEquCZZMvnYrCHBjf4pw+Pe7oTGcTx5w/5NduOYXm198005gjQtAjcnG4bWs
qGOasMESNJmnAddwd6xSQngdJyXDnC3+TJ5kQ3ru9wnN5i0YcOZQUWln29xLWEJjxlrjiRSP/xz0
/9VChJ0EZ9/fL0RO3yjC37Lp55OePfDyRb8f9b74hcQ51MLEKjqc3v9q9/zgF4ddCXvn33q6n9Yi
nPTQJWDPmDRloKFMrocfK2d2LiyKF7YQSP//bS0ilvbuBxaKYHLLZC8DI2lR2Ahrkfn83P5JV8YE
v/OkEADSxWsphXcdBBh0OXBsJYpxtEaUgrDxWCvbHlZp5QcPBLh2h8Yr9F4qofawBoGV//Qy/i4G
+jkm1rH4Hf/yo/HLOSa7dYRG2C7/4p0YW/q/jN766Gmnri6cqObFn12W32yNHfgCffWYCGJ7tklD
5FIE3dKoiUUpmOeG7+hGxLXlMVTNtp68wvvMyUDwRqyGjg12K16LOO7cZptrctCZFRo4f0nlMZde
w2+Nje12hn8YMkActpkB08DoiKeURA7by5pP8aQjJjsGqVgI5XL14JNOOm0YFAEnRIwX3PgNEe7g
YMk2aYIn1t1Yo7YBRKV7qP/9p6Cq8xUy5UJDtrEwNhERoH4tpsJ8sENZpcyVmzpdI65nU+Bn2LDQ
rlhxftPJKs92iZ5yyB8IXK7lEphEWBa6wfB5DCNjj269uVFRKvY9mqW3xIybS1A4aP/T9iSi6qau
3PbJgzh2L3BJ7r22704ohTUqbm1sEm9mBY0C171TtpzOZURLmaQZI9ZeVA8EJb2aMm1XBu1vtZmz
PH6xwpDwRLN3hlsDBul17rMAD0I8IcZK9HiOvPnR7KP80kx4HUbcXh5NhCuinZ8Z9q8NnJJVUKM/
HiG4zUgVzMR9MP2sfqCYkOsipPd3NCp+zVBdZLfcMa38lEYwS2ixkss8qy1zeEIfgnx4mkyTeyeW
5XF0ESzmeVHuaq8jIkxgsVm3bFi26OjFgUuO/DecGSs5I58fTWJtWJMMa5JJ3Suvujrhi26Iz8vN
G/T4wU0gXB+njZlHm7A08xcU2i1maebyasCktM56g21Qm8x3srTGs9Sm9x55sbuzw05tYfEmCwml
W+eTbnCRV9DeeN3t3ayGkQC8rI6/ZnzsMXU345pWi50ga/AH09PDHTMVfXKGtt/m0KL2torxxWMI
QLSdSH6hTj7EwMi5x2cSGRCD8pFuCi/cDUwOpjWGFvfF4R9ZG2OOuMAPeizTg/hqRSnglHSavllc
27cwGOyNz8jhYNc2MJuOBcsr0oS5YRATi6OlXTgl1SCneD13S9A9kgRmMZ7TtviUVeFZa4blKLMB
6UybPMrJ3gD8aDw5Y7uEKRg5UPmxEaegdipnO/I6HrUH0GBViDw+Q4spyfkYePXAB4CE0suqjrFG
jgEpxaYT2m/FYA/uKsmH5mlGO30Oclz8q3pW2S1XJbOcijbNwoTJ0wWaxl5FCDD0nsZb5hB2g+Hq
4fFz9jA03GPWNZ+CeJh/9fQ8bsOhtY+Bu+T1uBMr0FoY1R0n4fCqY3aJ1H/uZMIgmctFWdtkSw9X
DhPq18b7Qqp30G8cRTvOPlL4+g56MdA0wTB6VbBMT1dCd3FxBpwC6yaYSJqvIhrEDXN0VrEpm7mL
w0ayWWkg8BfAxMPVbdBgr1h16pH9bZtfbB6M/WD5ccqqVVcYB1BekF3PSubO5Tg4FXGQ43oO8+IZ
ZYh6SHrZVdsRGMFtqGD2GqoD3+tJSL7JwvT10JTkG9En9sZcmL8un9Fg2ywkYD07zS0VUnyfWEP2
CXt0+URVJpjl9wU6xIGlwgda2Gmz7C2NOuxsyQd8mOmLew83B9hQLVkqrUcFqdiSC7TY+wAYR3Xj
NjvbhGvczFLdTIUYXiM/hma98I9FBwmZzc4G1gKiz2jhJJsfyORuoSfHsAqJOtHNoyPxY61C4cZX
4VjW50oXyYM3jYU4tE0b3TP2ZLiipy7LCf2L2y/VZJbFyhaM0PbNQnUOF75zrBYZqSNGfdtB1obK
IwYnRs7tgwLNWBTgWVpo0Y5u+XY0LxhTLfiugREPO+W57RfXCPgWUWDOZ5uzeZdO5EY3mTVu1QCl
mrNhPKYLuRoDv+APPnSc8zzkGczW1WRWC7V2husWfOCvCabDbPQBxfYmawFkt3gJgdLSsmiGcUTC
uO7H23Yw/Bg3TIN9BDr42tLC2xIL85ZKzHCDTyxdRuH+nDAHOxJz690HMiZdBng3xl8w3oGTyQsW
nnMacvTPTn6OJj+E7F0dAw/ht+sY45r9D92bWdbbmlivOwzH3t5GScUXzKN1KXnQ8c0sgHFnQY1b
Vm9tingCF9PwR+Kbxhfkk+raWHI82Y4CcdICvHuFGKTf9AI1zyQOw6aoxv1Sl0AzAX7Op9TBs/HB
RLcBa/nbaUGlI0rV8YrrtDlJf8GtOxIyylq0s2dve2hD9gYMcyB3E2a5ajOCZn52064rt2oBt9sf
DPfpg+ce2QvbPW0Xznv3wXz3SRlCXOgvQOYPKnyvzQYITJw9oxLk7Yq/GnaqL4ZpZw+T6T5i+HP2
6QdrXtrogZcsLXnbftDoF1HiJSTnAzJ6XH2ZFmx9twDsIbrzfoUfXHtDpuUX6aiCfxPsvYWVfIsO
ALqyt2DxGRKLc8txxlO0YPOjD4I+dRc0/dzvGEKT8Zt9RX/z2hrCJcpGIHMe0qC+wXtoeGgAfAMl
ADT6eN3j4i/JOFbFwxCb3V1FVP3VdkUCQlubkhmfYNWPU9uAxdE+RMHAZe34zm1MACvYfR6xc4Lg
x9mA5AXEO4CyLFdOYcPLZhSwCdlzv2FRUr/6gapZW81GcAOMd1gKTMdqtgVwCJaUc8f8cWjmo5+i
vAXd1GMYJQbGhpGV9xbu19lD8Zim+qwEjI3VwDmSrpvSdp015Unz2UrJSrqi6C5IX+TSB6VazTTZ
fAbCbVDl7g04U24Cm65WHTLF60k2dxiHXK029VeVS/9xHIW9qVBbtysb8QdoOSziqxhT+N6v3Dy9
ZTCZjcw2vAK4uT8+N1agHoQcvC8q9NN95UJDX9Yixhu8MATWlafKvWob9DvGQtdaxWLmyoAH1RMM
VYt7K4ni4savk+AS9V79PShNO1njMTePtZ/m5pLnZ6xa2bsIpSHFy+7k+pOFTuWftu6/auuYujHy
+vu27viO6/xPPd1vX/F7TyeEYH6HdhwEMLXiovv91xJPeL8AOREO/Rv25R/TO3vBCpuBSTvjU8Mi
avtXT2fTIi64U1TEDsIHRnv/y/SO6defO6dlhyjZIroQemgS5dKM/tzUZSJUveOF7p0T2+QugnZT
p9KbJmtr+GJylim6VWSyvBnNAMnVjKmHLDbL+xZXs/NIe0PAjKjkk8ve63MGLvKEPAvtbG75eKfQ
CaG7COY2qDaGnCfkKbkVMeKJhkF9MksVGiRPJ5iyT6SJtSwX8jS986yYAm1Qub/jGC2PRThJkleh
5uFAR69V4PWiXnJ2MYYvawv64coCrsMsbQ7hOZd1fW57q9tPrlY3VtAM77NgZoiR/h2+v/maD1xG
ZGXXX5oiM9e2U7hHV7ZfQZGIZWsQTxSoqPpP8xSPB+p8e8cbZdyVNJPjxvP0Lkbo3RD+yqBPN2uv
7kWhdw7TH0J9kyG9GHFsfdYgvOxe1hvCyeo1ZkjzYWrL6qHrVbnRnfk5d5Lg0+iM02UsmZTVVvAZ
sJ7L1m9ah1IXVzs11AEGu3XXFEVz7H0ZIpJLkjNH13AkgiC5JWLya9ChDOK1rqmu3OzETjHY55Wh
f20zLzxOoSNJjhL5t8XzwBLEF9+YF/sK1EdTHQIr+db3HLTBkIwvDnLZkrkUkBGFKYLQh9z/wuVM
4eZh4R396nORFJ+VwbdmNTIvyEn9GnaGs5WyrLbgEL21UwN+X3kDGWqrvNCOWMkkKB69ebTpYMy4
Pi6fyE9Kt+7OF2HCvdbnmGGsXsFe8rAP5pX2SJdEwrw3tXQnCFLIAlduJqIHOxPZPW76+YJBGLHe
bJM7IS1O5MQcHb6LhNXkefbeTvMGAKAhk8fBbfOzU9TTOZ5cebvIzXcuuo97mupmV7bt+Nb5Ng5t
Ycpu3WcG5yz5eT2xR7bYF146nJsZa+7olO0Z7+xcrUZ3iN5ji0RvsDnOIRaQeFZgEjyAIwGau6Tz
zLuh5Cx3CQ8BXV9aZrlWrg5Wkd/2z0ztGE8oOVm7TGaKKE6igzdWFOsdezWaQ7I16QvQxp10UdAi
dGxCseWrighq+p1E8UN5wBvx+03tp6jxqFI1Uq3vVU9Itu9javQSsAqNY7y7s2OumN2mKbzQyGWa
bQzcmXNUMEeVNWtdM/jMmIAUkMY71WGZ3AO6potih/orK+18ZyXCfeNSnG/msSAS2dWxu1+GlKtG
dMNLUNkS8U7oAR71w13fVQRiltkwnarBsLu174cIiNxsqDf4VePt1FvzPfKuajsTorJ23bHcdKO0
joA5ia4wHWePJbl/digjrlzI8cQ2OsMQEETJyajlRAlBIN7aD/iVXIREeGUh1aFRH9RqbvSEyFCn
+7ELp20y+PMnzZIRGbgSu5g50iYOJt6Szg5vYx/ogouihlTb5omL2X0IZH9oSjlfSFQe1khybqhR
mcenuTUek7AYDv7gVsAdLWMrBtGydK396TEDG3iL6Mt6siyVfklMQdSjm4VMaxpgblMSh0cMvh7z
dMVwvGrXcmS1WRBwaJbVcI1s1ZynlEEOhydwQeAE+HxLLMoFLbs20T5GcjCPsxLvNBvuXW2r8mgJ
bR2LtqfDFS0iu7K2SKgLo31jheBHk/rJ8OqJAAhLdo9zEE/fCpMt6mx40wGvpn318FAzaBAUY1KS
SCoSJ9t7GMQ2yQJdMK25OyUxpB64gPZO1WW0dplW35K9YgAq5CAKonjYhFngv8rKjA9TTZozYwOa
QrubgGi1jvvKJTgf8IEY38ikNRD54q2eXLv/jsigurMhNT20yhXEiqNpxpfyNZqLiMyFnBac6n3v
65bU5zpU8as1R92ZoApiYKr+Jg7c8v/YO7PluJFsy/5Kf0CjDI7JgceOeWAEZ5HSC4xJSRgc8wx8
fS9nDqbUvZVV+Z5mlQ9lJoqhiADgZ5+910bnaaozwlgHgsctd+PkL3em4MjUxg2lHR3SwNaJPMpT
nBJGnD3Rt6n8YdPL2PkWzQVF0HJ6J95BRxv3TCBHigNowyRzExtOzXLcHV+qicJLh2K/B88fgw3a
mve5ZwDdWVhtNwvIkaNI1HTBg2tww4rG1egmzheaAQu28nVyFWFR7BezFG8krZ0Nq6nnsOeWbo2z
dXAHD4OoiVz5mCRi2lT0Bh8J0T0spjhyejDxUxMGIhg88wEXaMggDAaAySp6YU+FHNDnlALhRLhL
iQUWKwN32ycz8hgC7VqeGJVJCvN1DA7cN401JK+bFoDCw7L0d5jCYIJkZnZGeVQk3vr+KZ2t/BSW
gOAMD3wZQZ0bb4niY+AbDwqxA79LQzjYtsNo7RSRT8rPI8Ltd9mW02i+Nv3wBh1QceZt+yOTi78q
FhMra5U7Ry6oeNfnAPCirk9pts1Q1Pwwv4mADvAoCse3ODGrvQHP/LwMrXwXMsvQ/iqcjW1zj3Lq
Pi6+82zOtJmoIKxvsNsB4EDj2vu97Lc11unnNo/7k+vlbynozGOcymhXK/ZCA/XSh36BnMPgELWn
xKJd3kki56GNivJuqamwZ6p3h1Wa3gt2858NdJubgKcyNaEiHF5EkhiHbBncm7xK0pOVuLvSTikL
QBVWnvNpMka6o/0826JJhvTAD9lT4EfVvu/8+rbyEUWmtgLPVofffBrP8YXG8d5vAyYXzHmHtsw0
FssZ8WCo6HUIKO2R7VBuqiXD1u25y3ea6J/I9hRrS6XyUYW8hE6obs3rwy+e2peBu+q2isWXsHUM
gMX0VqVYW7LRmC+Th4k2FM5zVtOzVae04rJUHfbkn7AhTyr80vTztHempPkyGWw2gTtQ5oON5SjH
FFgYCsYouK+gPoArZrOoHMrTyA28Gb07bxp2sivpp8uJ7NdKKnBDU3eWJekPMND5cHWyMlrHvlmu
Y1Nmz7pb9ZFDlToXtc+j3hUh5UmjwvoItkbsAxlVVzSDXe7pWWsyEZpwIW+KyTX2cerkOzO2ohsK
LrntYIymbShNXO74qXdXu0gpsUO1LY4QIMJp6jKHjl8QwtJ1KRsXgWwUy201ylQ7y8SpXJpi5/rj
9Nb7qGyrtiafHqrWc1cqY9G78uaajrZymd4L+DVfPJahJsfctzwKwg0v5DsJ+HqX5kVAEAoq2BEi
A3zfVBmHiIYfj72iQsYWjiou1WSpNSg5Dz5lTh2z4URfw66xNg5+LR5pHhMjoCKoeCq95dy7ZpTP
dqPlLTszrHiCjqHA9KHo+HU4bca+bx5C2zC/+9gDQS1nAD+7sdyURPW2AhDOiqNHs20zde/KBQZL
a84Tkn5rUkNrpUeTj/oLydeIFmxq6GXRg1OM5lax8O7bdYQtf1NDGnKYUkP5Cra7CXaily69rea9
rHggrcY5Sq9i7MT7VMmMFTjzrTlQjW3jJt+FBTQc8ehPYZ+Gm3Dw4/Kd7f/gOSus5xoaPcUKgnT4
gZPuJj8on8Z54F0DN00b67wKPhDUaQOgGfkhE9Cp4dq6Gzcg5UzaG4S10Wma9aDB1tUH4jrgFXJG
cF/5mfKLEY3hbrYGOujmcGIbqnHZpgZn94NfX+qKP122XvnZ5sqz1dxg3PGNi0I73vTRbO0TiZa5
iqqp+NqEJkEAzepmQbdwBbOgu8ree1piUEJ143pfnaxq4TqRdz6HCOlbFyDGQ5Ozuk89zAgGIe17
c2S7DgSces0yHvuDk3W+vhvMG059FsskjjDkhfNVhAP94DWZsyWBZJ3NosWMYMJpSVwTPm4WTxvX
m3N7JQ1+n6mq8nki5/jSCnZDYFmqHJGGBli8gBmuQd65h9EGlpHQq0qqIryNUp+31cyC6XEag2gz
pLiG1/SgmBdwRtY67dp209gQGrXY4+lm18rH5McWasVJqz8Sl+GM3FZFfpryNH2K/Kz7jPTkMTO1
w3UuaKDHwt/ufP1mY4dI90bQMX25Vh5fjXAYm1VZTMPWIzZ9xCxWP4ZhDpY4KfmjPY2rR9U2xUMX
BYi9LBY/kdsUr6Ly69eijD6FuTRvHItKM7Rw0zjYOjQItMIEXTOYZ6KW1eMAQqzYsIwq5KWfYpZj
cf3GaiEjUr4QiIRYbC5r4oM89pMlYqFpZqEHjmXOXlKzSp/9dAzJLQRY+eZeWHtGoe5ZNT2efUPY
68pyonObRxXxrKjYpU3KRTg1BeXiHgHKFaMHZx1ykdaGmrXxl4VTHyd+g+BtU07zXS19jCEF6vxD
EwWcxPB+AM5Pe2vbkmvcWiyjjsCZkmO8LOmNGw/JMce8e81cJgcJjGDjmcYv0F6W5xiLg7sid8c/
zp65aZiuAr3FrYIszTBCKUrlcmtQS0YJfBXuO2vIHuivxGWz8L1qFoIfmDCjU2iBg6w4+WL+CMpD
kYZinTKWQS0o9EFWuM0N7XfQnArT1XcwdL65HkkttUma169lR3nZrQBZZMOi9RjGasFTAAZ2G/vr
PvZawKBIIstXYy7MkZ2jkR48sH/8hYMxv3TFVE3scYyU56vRMfB2d70Jb9ra9r20ZLUKMHKOZ96S
xvd35QcbwP4VFPB/c+ogYo3Xuy7RtEfqrAH85tOnH+Sf/2UdLf5c+6DX0HRmoHHizcJ55epl/Y+a
SgXLhqIAMV4jo3VJGROfEXSYSuirhu9vwuiLldua/HuylbuDiLBzY7H1ZXip+mXblt2Wf+qexsmN
qv9eX81vr42KJuHgLw5Y4P35teViqAsTuPS1qqDOVZwVw0My/IemGpSrH9fxH2+ANq5LH+ea+T9Y
HPhPJoZetpCJhUeJ/zwj21H1uPtHkvxvJEmLcCAOiH8vSUKQ6t6KPycLfv2Z30VJk/gAYwn9vWQI
RKCRBb8nC4Sn/YbaTWIKUzoWzsHfaQZ/IUs6JHDZvUALZjb/UDn/RtQAKOdP3yDyDp4Ay4HG71N0
+3NzSrXAcQvDOb7FkBoITLRaDBm1LuLWnpoPskST3NHOERO6T+zqEn0oMWjlX9sPeYZWD6tag6Ws
OfotNXoU7i7vfUGP3+ZF4tNtqOWgssYf/ZJoDalsF/NrSs40wC6icCSThZDzJv9QoRLIs8+y6yQK
RR0MmB/spBkvTeUV27jDds58TUu2mj11qUTgrEUfcmqbjRuTEkHGay2mibRYrE09A+LUgpuFQ+Po
DBNq36xFOQwuvcsGkUNu4EMEYbtcuPHa0TJfpgW/PuvlwWhoXR/KPK1WTVJM90Nt7DnvcjxAPhy1
jhizM8/XeVTqVzUv6cvkttXa1kokR/qbGApzcyBq2wjsbAjAHS7ILGUrJu3G5TZfADuxyqxpEQlC
QMArPnneZXPpBXvdxD0Br2rv2oqj9Vn7GN55R+azaoM0ZMPuVcuxawBDOGfZwDHfplTiVmzgIc5g
IMeGYE3WeClTJ0uc7CCzWQiz2HkL85bgWI7ThjRhQmy1ntatqoZenimGLBDRWNgReyBYFauesgey
fc3EPCJyikKGM0UPaUKh8yQQuzHY+YaUFcQJ1/lMSkI8tEAh77I6MKavQQEt83sAgP/7HJrWaF8t
SJ85yYs8FDuvSySA0UofbpEy9Dk3D4Yb8rHq5H0chkFOshqbsz49Jg5rQeyE6h6IG81E+ngdxmq8
bfW5G6xqikA4qXIz6wO6YQlxoo623EYU6+6WJFF7VcITT6rpoSPjm2xCFPJNEjT4tLO6i06+z/pp
jUuR5KrFfu5gFib99BkExGPOGLRb9NxRWlX2bnW1sHfBx5hCfQWe1o/hJergM0JzC8SptTHCOnaU
nVJ8hOLgFP0Xhic8JkvpuHdED5iZSqeKvkSNY8I5ZK7K9YTF2qzYSD11UTRd7cUipvtCz2Xxx4jG
Lkuu8o/BTVmmOlsiqpE/rHagxcUrjpww3GvCgRzRscucG08PhkW4mKslpVxUMTXyGtMdTc5i12fR
1YtBwm56x7sxpWxfYVWGX2I9mpJ+HfaVHlepXStOvZDVc9ouFElI915/s0H3UDLEg7nYerW4cK6B
rZZUSJB25YKiwGfPO1CZ30uB47/Uw3WEu/bc1M4I91AxemeUI82JF7GkHdQ+TDi4hyR2vuJpaPcV
T7bHyEH49OCy6DqfTwszf6GHf2mE3o3SokCV1MYhTdvxxa1LQjfgvwnKJLb1OXd1eLuflzJajZlp
P+BoA6NBZcZ3Q/oxMX7ejZ2u+jj2Xfbu+U6wbpIQC7EBzjcgG+k5j9irpxh7wlC+Oz7dr27qROaq
VI37S6dFlQL1mr+jMo4gLS02qZWh+UXZcTS98kTlOMppmqbbcIBabmvxBj5IyM60AMbWe1O669wI
Hwm5xeQsgrh/wh6t1sjy6qmdahTZtHzwrfmGPhxj7WpRyYCaigdXS00+W/RgFTiZ/3XSelSQ+ckB
mFLxVSZmsMk+FKwqZwmwnUvHxMsgjqGXPuBH8oF2DdNG8e1+xEuDIgbRxjoEWiYb0cs4IYvNPLkR
XHAtqaVaXCt70/4Cb3NcIfcYLG0F4KzJ9NzPjPDBxtaSXfkh3slmhDfbsoC20/JigailcQXlz5iQ
AAcU0u+RotIBL9eyLbO43U+OZb9aBViERcuJgxYWZy0x6iaDO0vLjqExmo9SNItatzVq464EvcUp
Dg0To3Szcaa+fEipy4NWqVXPOO2BEYou+o7+bh4KSBOfbatbjM3CV2u7aPU0hm/lAQJAVy20wuqj
tKOmoLpa9RJRtmTYOycSBN/roDr7OE9OZdBQtqVV3K4mNLSdtdSbzE336A5Rna6hIccbJn2KomMt
FJO6oQ5Ni8ck7Od+7Vj1t1wLzWIqgxWr9/IyaS3asFGlF61PZ5zv0c0CCrwtoBLyQ9AGEaAusZa6
hRa9My1/6/6ci9SSuPmhjhteHDw4AcT5we+mYzmF0I/L0BnXAyLfLekW9ZIHZf0SaS2+wHJA/VaY
nHut2cdavRegJLbgPNP9rLX9kHQZ2XR8E8CJaySkiSxXdyQ3NFSrSPbPjmPihEyImW2MxEVc05sG
msjMu7qVkb1lR1Geio/NBEjF+QzIIVewf8Db+nqTUeudhjMhAbh6z4E7iJVHqrcfQu9BLP5+6A16
TRJ1YHw8vT6ZF5fInbPwoPcLygNXlJIkO0+vYCSlC0+hHEBgGm5DYjIKfexT6Es3lGo3u/ZjtfPP
4fi/ORzbjmcxcP37w/Fz9xb/uK7/7Qf+OBlzyHVNKoQ4gLoWiMMfTsYcmlm8Y6fmgMxowy7995Mx
BDAB3vBjif+7+1pj4zlG62MioyCu7r+3qf/pRMx93gbB6GgSPXYB+6ehknI37L2zP1+CYjG41/hj
Nc+ooWPwKc8d+0juk2YM2maqc+s67Vcxz7T3JKRNPwonKHYqz1ZV0knWI+TmrBge4nl27/CYtNhO
aE1IQh9xYDQJ8x2gplCn8cCSaILi18M4DJznOJzQTSi4wMDpIfkSgkQRMbALO0N+Kpu0aekq5Bzk
f7crbg/9YeRMOw1HLkmBDS2Er5qeCC3Xw2M18CY/GkXJ4F45seVsoxR7z5n30rFvfXAha5NfS2Ch
MhGfc+0aiBztICCrCjNxzJJrmOfxvoZyZq/HwgufityKn5YOGgX/qHKTLb3xC1jC5MmnxwVAMirT
PY6ka0fN1ZFykGgXl2H/hreeA3pLRpIMH/l3IACUwJWYpuU6mBZpFacUQpf2QixqnCyC/eZQn5Ff
NIlQu3yucaTgEU6kYTnMKCMCcjYL1LINYZ5Uw1gr15J7i1MtxT2/4g6FGYWCiF+uBvpjH4C+Jg1S
cFsWfAo5tql8OP5zR/hv7ggWoc2/JFVdv43/5/Stab/NP94Xfvux3+4L0v4XLCjid47DTPpr4v63
iZkUHlYcGnktU+s9XOd/3BYEU7GQ0mcbZ0n5cTP5/e7g/yvgr0MnCiyTyMLfw5/a9k8+Hp3CQ2ih
I9z3qRuHMsjt4wdklUVWKbd7tzkEVAJSltXYxJCjkn1KHA7umZM7F13ktiH8dLa5cNyK7j6ujCHf
q1TMat00NIvDRUHslGwlsWSQgrOqCdxJFDoJdODWxAJd2GyCOE4sLLiukRKxvWELFD5NVuG+esXw
lglIJPxVT0PNKrNT5XLfkmkoK9x4WVEpnvxeFmLBFHAyOPMvlx5WKxtSRuAH9HYbo0NnvgYKQMCK
7kHroShGdWobhh5g4lyeFT84ehxGSD5O15yqw40whHgIF/bxeWsE31urKU3gnjZNOkO+NMdoIPG3
ciZVvdmD6FiZcKdanBaHuH6j1FL7m0bGv/D5J2vDaPnpUQzElFWz+Hvu7axx0rw/Lip11tLu+cEW
c721scgN67BgkAcvQ7rUmB4y33yVebdcvGoI1q4VcDcF03GgPY/B3ej57cKnJhI3EVDEpAvWY1La
PZHpoHFXuA9Z744tGL0m9XFNW1VkfO572330ITjhru1tcdOwKDT3oyuyT7PKpE+jRC9egdHo3q7J
5G/L8ni69avM+L7EoyYP1uFJxVP81aB54VqRL95/vL5Wvyq+2ThlCLTQpQrbD0Y1U9ZaerIYd2bT
k2ikFGtd+qRfEtzfyM8zGuUy9PFKdol1E/kCgDpbJqXGG4+DZnwIM6GWAwnwxsZxQbPZ3mbrQtoN
liyFnaU6LU55HHAIWFQgDP2uw8L+Whnghneimn0TMy2OgR6P5yv0d2jX2EtR/zUMHtRMsnVoIn9k
Gsw+NYadPcZVM7/WpEJu/MIOntJl8He4ghpvQyjaphKkj85h7cQvKR0KrIFmFxsJH7bvpRTOqs5N
6NfiH5kusADcxWqLvWsGzopRgJHZC8hecBxePi/Y9/e+0+KwwiH/ffTssVqH2LPAQdrLBBrWovFg
F6RmF19VVupFT59VO6/0rNFijh/4hHHZlDLddpFqH8I8mC/JMrICLFWyWTozvORenkw8y0d/L2BM
UYQU25+y3ld76jSMcqU4UGf4BxJ4aEqY7WNXOq9ul/U3uWu+8ECa0/U81Hru7DksbJlqLxShQi+H
YubtElJcFHajj9GyUpw4jLKUTXq/IRqTlXett+T3LSDN3TjPRGkSR0CHKZDFiHxsc+k5h0V63dYK
nOUUO7U2vKOhrMfMtZ9RX0y8OTNhTooDuFC1bwukEBeGVSR8qUY6ZopumLa6FiZbmWFKhGdsAUTC
u7v0gDVuJ99mDWyM7h1TqLWlJbnjD8rWxI8FDi+lxDJwbrKgTvrNiG3qdViM5BIKEb3PTZoSwyuP
zcxHv1SB2hScpfDuCBZHK9hluEVMfuYN3xEXvZE2U3GIyrx+BKJepaxgRbzt48FOdDJrwZ43m3jm
6vg62FVzWnADfjI8d95btTStrT0z10EEq0xjW8yLIDmQdc7Giot2a/cF1jeIUaOgx2I0N4PnzeeR
le19PC3tS8C/3z4CV4atVuWlbDf4KxpwcyRsKMCFoqDg4XesRF3OCWbd9+slliXVUkXVrLFcx0+e
REZaTxmzudXk6XmgEm9eD8R5VmZqeSwuvapl5TZM+5ias/U452/lQnqpSWbrSKWkvJLFNZ6UYg+y
wpOxaG8Zxx9ZZB0mIX9p7hof3UsiDBDj4WZueVAZNq3Xh58/7iy16kL64nJ1ykquUPafwvz1Kqo8
bloT1stPzZj7G88wua0OuHm4a8w8YZrSK/YT63BwcrRocDmM1oNw9S9CbZg2BZx+e50NarmM5shk
R7t1UFx52s80r6py3pQl2ei2L5ZL4wv31/ruf4AF/wFYYAnXRPP/9wPUJWmh7rIlrpI/nZd+/bnf
zku+/y8O8FiK8SnbriDN+sccFQgYn1CSfzwpaRr97ycjyKCkXIVeTukjkvu3erU8Xw9GP8ZWAw5n
AbYI8ql24JguL+THk1EiqeqgJVYdSRIsFxkp0NxWS//KklOu4naxecA/y+rZQpPBklHPnFGG0ipu
Sqecn0EoA9MroxZVvFQs3VeB0LRApYuJm8RRG2IFdA1WHBWsFc0S/XIOE77g26KtuEFQFn7BvGIe
eJU4oueYU8h1gBP/TbJkpyYxIdrfxHbQrmDheA+1Mct1k4bTnkMCnYGS10vsnuDl4HB4cyce8V4x
FTe8TJ7U7Ag40zATop3qm11P0yp1u6mA9OgYRXWg8DPqm0c6KXviBkTlBM3dpi+/DpEdcYsPpGF9
MocwSrZ5H00c+lRsuJ9jM4C7uArGgGr4srOVTyFVXlfjXW1RF4WhCRj9lTRkzJJVYct+GCPT2+En
yEnQJUQZ/B3yb2du2KLb7pHwLX8yEnEgX6dGVcXeq/VgZygUZ8AR3MEQbmW0Eeg9tr8WisCnHo88
qgc9+qqiX/Jljm4HOZfb0lyIrLU4F6lZiWr/lQVBxw1YjCwHilrue2/ZdPy/VWkOzTsNUMMVL5LZ
rsEb2nBFbXG/JFYJej4cXpvsnhR1tge7aF6oTs/gn+yqZvDB1GVefabwalc7NeparCy+MBVevK6n
G9WYqcMavHl6Vpi0Xk2iHyuZYdi03Z5+G4Aw34xiSh/8tptWdTDVLPNpsIoLkRw7ctufU3JwbLXi
khhtUxyToOhOFIodmKGzB1jO6n6YOkA10ogk/pZ6b4jROzEiHqdgJpPbDM0KLFH7C90y4UOuYrmZ
6FE9qsjLt+bY5WdpZu0WeSnHJ51kz+UA8bCmY31Pf3Tw7kUgqlYwBNI7eprrt2gQLr40UDjXYPb1
AiEVxqmIATsi0hbmPf67eT/W9fLJtrKn1Kiszx4NwhG1u+o9IeYDNks3FmHNAuwX0o6pSFV6NZvv
xh6/4THy3xaqubZBVSLQDXHUvTVLSz0MKykRs9JX1XgenNi9zbDT7uyBvhK0hrA8NJGjjiWRWhpK
pfg8Wb1/FRxQQywxRERTlR0LZw7WdJG2Ty082FublqEDsTX7PFIwfEUJ5yQeVe59hSfuCksofa2L
OP3MJ5rtp6m3z1S1ZQeweNVVLU72XkWdB6K3ieQpaewFH1k33FAfB80jweW0CitfPsxpl0MKId2w
M+iQvPhzY98HC+RMmhi47LOpIeRA7V1yKrzIvu39vr0Z4Hu8TDT1DLgxRvNCVVpyIXNcP/WqHzGA
Yuu2cQVujSkJPpfOnH5qBq87d24ZGNupl+mJ3NJi7UQec0IDrnjEsjLuu8WMNmYa+DvGPfe7OzT1
3pHe/DKllqKHzTgWCkJb54YX2lQxv/Qxk07g0j5dRJCZqvPs6vBBALqEPu6vfYFN3FZFdjAjthYF
jieSF+1AaryQOyumamiZvPqXKgQ6BUotgfU+M6IVzniflm59jZU/U/LX2/fhPM6vfZks724ohnve
kPCWvGb/sshZrGkTyjdcJ92mxOt+GEGI78kNevUq70uSpAk15nzsXC3GWO8CqaqvtkF1EltDFpdT
iO0JR6Pe1DXdHWTZwoK2MdMKAaRq5beu9X0hVGIgGoc9X+W53ID4f6omNVziML+rhi64WqUVvVoY
5/cLkeTdxNmODd6cmBdEXPMSdCq4Ghjy7+dpwLMKViS4KUuR7YNsus3qnoyY4EI99T3m3sUJaIUO
R/TuBHsMKfq02ES+l6x5M4pLTwcfy3RuNUVWnDlQYiGtHfGIa8uF6NYZIcsEb36P0xFv2mj4DRHd
Nk0P7dzWvyhPkj9P1YlnCcxozGFfUtBix4xg8L5mwHgSTUoYT3byanUzhJu+JoKAeF8/t0UfXCeM
f5cBM+1bxfKEJ5oYH7KkrOHTsSa/KcZx/srJNp2pC6vdQ1G444l42rAPWzFcB4a6k5VZBeu0uv40
um57xzk53MzOsOxtVK57nmzVZy/oy1/8rpDf50RxhPdgAVMFG30d1ZRit10CyJ7Vbiz9/jzDcNhI
YXZrAw6/WgdGaxx9fEK4rtoM2HDuC6K+zBkgVBdkRCoha7jEBaqAJInvuzkONZdp7nvhiHrXBkP9
4keF522dMsp/saPI3xf1FF7gbPvnwce8nlH8BzHbZ72kLPrQLZ5vwPe77No5ZnCb+nl7UYJRt/fb
8kQJeHch6eJBX1Xudcwk5Nuh6F98x6WDvUIgWeOzhQ7TAj+6r8Bb3xBmnL8xjmf9KuhZRJBbrCM2
1Z3xFMe44mtwyPtJGSWqSEs/t75pVx4RWXyXHdVut1pwuSZmWHBbGtAWfdblzNCuv5cd9ex8J4jz
r6m6JxsFHHo9ldJ/U+ZS7czEfnP6toSxUKAdRFFLuGWyb0Y6K7kNzha6MB1oJL4u+gM81TiW9kvX
E6cukg3FAtalR3E4RnBtQPHhii4jy36WfjdsJ4mfp67pyTJgDmO5oludcIcFFTlpN+CAq+O8mO29
dCPnnbM8fGvCxEDGxyF4FNDrdgTPLRy7jXhyGXecdW5Uzp0K6xA0Lj3w91lUyP0Y85AdTfvGpzCH
jz2nbq7Gadk53nQKOsvHzWrUoCYTC4D2POJs72p5kEZK3AoPPDHMub3DMF3dqbmqD2lsWWAc2Ach
/hrrcWR1vg9FI184C1hQjIIUlJ1ry+9+bvSf85KIWaiqV4zWcmukwT16QkslT2nSfck5pT1Y3PKi
Vdql8WmsGuPoMbOgnznA7Hho18t7UjU5HskkHE9WjyuTnurzDFmOr6bT7vADu3chZ9OdSHhY955y
0t3oNzLd2PXC+WPiJny1o77esFr8VJhNfjtQC4risJjOnuddsRscFuVZh5ZkJEIeMG74t1LIiaeC
TD5zQPPatZEyjtdzeOirNMTAq0hxs7EU6uhmVJfxzc7uxrJix9U4dNespFlyfB3aeQuNcXzwGtAZ
4wJe3jPn4rZT9ch1YnvoalYgv3LwjbeOo6y9MrmtoJPqFB0nVbpqLXN8HABgPJuqzJ4dizOgE7WL
s3bDGhu86oLzojxOK5EbHk2CdJhbkd+pXqVxcVj5Q3hM+qFZNlA301PaaXJDMoik54iJ/TCvraj9
ZuepbEH/qW4WfrWya/8GzZPuus5vTnSV15SMtfbFcRrqm+tGbKi0jtZdVE+nuKDtNeLg/7p4/jl1
vKfIS6iEtZJrkTC9Z7ZzypUUXxKcUtD4s2xNzRl8LZl7+IjZns6GpEyPxe6m7o12W9nLGxngXxJp
3Pv0wYKUGDxWEQIDZJ2Y67KDY2jahsOSOdMRAOucZALjfBo987HYu372HSQuyBB2xuHGyJJbJCPy
4fhYROtQcD6QMsSLkrFp8InE5BlvTD4GSH4zLUfs+leldJB1YkjsRY8MFhXzyU+G23h2rE/AqvD8
+lOJIZvalJ2QFhAwY1rgfPfw8ssZxLiT76WPeLokqf15NqxpT4FptSZytQ9o3rvFW6rWeJ/UpeDr
92a0EjeqGz7lXesdKiOcQfC35iUmcYg0CdR98Rsec22cHJNK+ru57ZY1hmiXXm9ScFXZRdfCyHiy
U2J/65r846g82CZLlzMnVJD4P1TfH6bW/8Wn+ZNNU0N1Lde2MZfZkojtzxu1OHTmDNUrOaZ5y1hn
0Pp+Qu7lLu1SR/zoEE99rzhLwVVGJ9v89S//ySL58cvZJVomvmp2BMFP67wlKRpvXqrkyLq9eV/S
psAzksVsvgL18Ne/6mduE/9O6qT5T0+/bCh/+lVJnaTexBrsKCoArGTpfey5BcuBb3/9ezRT8KdJ
m92khFUoLPKvnqff8B92ECgyUNuVjI44iOdd7DfO0QNfuc2KpLvDGqGCmyGIzYQPPX+rZMREPZIo
ujUwuzFchzGv7q9f0v/8iCWFcA4rGDYiPliDP7+i3uz8uGPKOILlWy5m3sx7Ox2ZoB0UYMF2Lm7e
p37gcybOe/r43f/oR/9JP7KFzfv87/UjvW67fJuS9z+l5lm36R/7Yw1vsz0nxqRbrrCTmnxpfzeo
mnpDjzuVr9mvoLQ/9m22XrmzGwt8LLI/7dtYxeHE94i5g6+2hPO3VCX3p2vKpMrLAQjmOq6LndCF
rP2nr3qNe3EZoyK9aaw+md8c3HPtqnAkTecmcwZiuU3oM50PiV22uXEsrbhyG+hfEsb7mJh7nkjz
14ZHO9wHs3LXE+DY5TwVnvxWN5ncAPD1mqU+FF3kYegjdjTO7MvBCft9RAeDZWFIy5AAUIbniKue
JRYly8GtmRidvB/KfhD2Fnd8U82PNrQvbqHEEwi/26zO59XiGEhgDcQwIhqJb8AK8aXB4Qt/2oJB
ZaE/IL7xBkLe/mPMrrscKWjxbTRvkTsdregc/HImbe6reNeRrjLzBfJRt/T7ohp8K1+3Zl6Y54RM
ZL9Fc34nN9TsZF3Nd66VFXK9zGPKj3qzsXypKKZJLv9cgP/Nvhs7918SZ/9fo+DRvLU/ire//szv
2m2AQKsd2EGAmUYzXf+4+ALnX4REAkCDer8GC5AL4zcPjO3pfib23Oyi8c3Y8gdJl4sZBdbVMEIu
Thzdf8cKgwP8zw8aDMH8D2ONBGPLJejpq/OHB42OzDiV1RMjpSJ43bvGcG3YKe2XMJ5O5PPcw/Ix
vJZ6jnX1ROsqh+HW13MuoWGTuYnZN5OZeVGuE1yXIgRhkaYc5j2ONZuodeSVGqAWeWdInsD8ZXul
J+w88sSXsgp9DmyIMBTzbTs9kQ96Np8+xvTkY2Rv+4qms0qRkyH1ZGG3U9Zj0ybqFOiJP9SzP7w9
4J1dcYGSw1ozC3P2UXl8EkM7HoskR0DIDc/eWFpVAAeHwBAiNZQVEkWV+cHN3LLYBk89WfeTwVhP
3h8FUysW84d4MZR2vaNpK9sLrW2IIAmuwvj/7J3JjtxIuqVfpdF7S3A0kg30xmf3mOdQbIiIkMR5
MhrHp++PUZkNZSivdKvWd1OoBCTRB7rR7PznfCe7NkfZXYQIIPOihJiLJlI2ziKPMIT7blORhNaL
euJ/CClq0VR4XDorM/XsLcBhJBfF1mnv5kb9ldxts7MVTKpmUWnKRa9pPqSb8UPFWfScYFF2hkXj
MRa1R9O+9FQtCpDuYvoCF1UoWPShclGKokUzsqdUXUo7HW/YxVGzbFnJDkMBKtOiN2F1GDd9GXm7
us/7PcIQb2NRqMhT5od+Ua2aRb8SCFmJcqe1jbRlIXE5oRi3XZJzwFj0rxYhrFgUMeFjlc08NLKm
mp+cRTdrFgUtCmC7tSkuWC2dYS8XpY2EWnFtfshvhJOyE+DCUGztOaVzZlHqognNDjJDscWPXp/C
Wg7YnYbmPsBHcYEyaFwMH9Jft6iAoXba87Qz8jseIjUBdQJlsE8qBgZ0gaHG5+B4Z4hWFxH+p93k
kYMGXonyCIocEbJc9MiktftzyXPlmppt71R9CJfpomEuvUOXoZT5YVoUTrlonUUtE5LrXrIMzM3L
ctFEi0UdHRed1BC9fWYt2qlaVFS96KnpbOMhKNr8yMGYcV3IySQoXf/SapCAyYbLi2bRZxMzr7E9
54T4i0W/xc6PksuZ11q03b5q1EEY6CmL7ht3PhLwtKjBVh16rw0CsbsoxdFU9yvglu6xAsK08xZF
efJKji6IzNNgIzeLyLG+eH55X9FK/dguqvS86NPVh1Q90qBzckVrxITBICnEH7L2sCjc7aJ1MwNC
9sbnQ/lO6Mf7clHFaQjLH/wEIn9vC4z8lDiepYuOPiyKuuxyuYEQAsXEbvWb7QdI7zoz7zVifGSh
yoPC25elL9ezXOgnyaLeM6rMb10EfTlR+SXDuTw6WVFt2pra2m6ZAMDJSI6eWxBFTWhM95ZJAQye
9LZuDefbPDYVyWDmwfMyW0iXKYNniPGBCbC4qS3w2nyhjCPUMpkAn1BfQ7/fDcvUovkYYATBzsU2
gm6HyuwvU44mv+mXqYcISSNmyyQkXWYiJRvods2Uur8kX6DeofrzShxjMxijt6+WyUqfm53YAk7z
n/XH6AVEAWOYYZnIlMtsZqYwfg/2bk5WOAuZYvWjDCg5AmcYweFgTtuCJqy6zt8EQf8QzZOzoKmD
GvRk1LDMtQx8gloRPKBl52KCEL41TfGMdq18Qq+zvQXx74FeaYx1oEqq2ERCiBEmRm60BmOhlCpR
0hVvuYyZwlVxcOMWUGExjIzFagasfJMsUD7Pg1td1u2rTD2Otpyaro1WFprDtG1c9n5lwBzHWgIt
O5db6lODR4BjxuVMOuVJ+Q4Anrl/CWYtDzwRZ+I7ZFrbyMF4T+D8vE0xGUC+CM6LzlHXGk7eBWii
5lGESX7ZZkW9rYhX78ygopCdneHWbRv7KRsK6yA171KFfrWL0ey/zV7Uoc8F9atjN+h9TBed5+VY
/aAts0dSTbJgZ6dBRCaWIgqiw8NamGF8bZp4AIbAIQKPzgFPlY++jN15M0263raj5Z/hOKU6a8zJ
n9gQbrjRTPi0Atjeqja6eT9FNnu5ZNTHLJjrh7wL9wmJ+S19h/N11hPBqPueQO2kjTldd6J0VpT/
7RaG+KXZRxb80yh7GRomD4NFGVRv8rhN+ImftaFVHziyjVhZGhV8QQFKNkU5GM95qKig9ZIY/p21
mSzpXs9dKt5rxzNOtfbFroi8lrxMmR9dR4Q7iZx0k0+D/4BbJtyZRmPcEYSlmqH3QrGeJiF3wP7U
pZqatxJUDgVgHct/p/QMnWh0ov1oD+aGmaO9slpx5paG1Wt8YQnh5q4a3EIQieqwiBZZYiBsG3CA
yU5E953LRgSHTZOjNNqBvmmiJj9UMT9pusi8jEqqVkFT8kK/+Y47Pzv2eQz9YBwESLxiO/llcd3T
7HXQbvfFVe6H+o6p1u+G7i3T8oubxK9G2H338vmLX423pTlzXJhxHJV2w0gNUNdWNck9vpz6VENO
uu/rzHpENC/fYTiPTyrkL/Ylh41XmUxaZSdK7hKjO9VN2/RwliRlFPKCrVYZITtbmUHfxmLM2Urs
xlR8gVjshrHzrxvdTPK5leF3zju2f8hJaAdfBGWKVOv1uMXCyth3E7uefRHX1UVSN6L6UrOAsvcK
+o054vtp4MzDshOZ2rRDam3Y5GUwhidyPCrxvgBxbl4ML4zS63CM8zMvdmG+dzENXXs64fK5RDAb
ZrJZkXbTrz75bfHgNuHobsk9hARBRJJVx8ZLbOBRxrRXQYVAKtsnBsvDSo1RvjEmvkkdOU+jsIaD
RI1aU/fZXfInx12AlQ7iIa0pyjnvAotWcENUMB8injLC68WBvchDORNii2kwPfEEEXexSKLz0cuh
nJY4U1AbmkvFt3mCDUyrQDK8OlkwnVQgwfQ5otub5TitmMKw3bJni8mAC5cyYWob7jJmdZse6OPB
R3mEw+kne6ATBmW6zk0xx+0GeE50nJ2IdFAYolcVVnLSRnQOoylfG55Zn8eh1Jsp8pqXzpY5Sh9m
paTpkx2h/WArIiPE/YMxbcCVzICc6ryVRoNeu3zNh86o8ePlVoH7LTS+w9RlBgRpmErJ1YKQ+yp9
kG5PWLFKr33vHDAW7gO+OnYc66TJKblc/c8h7r9ziLMx4fxSRXn8Btu01D8e4v78O385ls0/HI87
UNqGaaFRLBnbvxzL9h/wCD2MEw52vH+Zc/5KMtA2snBvcRGjkfztFOdYf6Cm4TBG9PBN+si8f+cU
90lBIUXhYvFBpFmOiuRlPp3hOFp0c8KE5eAz9iW4FdM3FYHD+EFZ+m9ovD4RYt4jcQ2bY6xtfJIk
Q7Q9y64iJh8pkPdVbwRk1MawelksiNeF9OxjDggaRPWs6y+/vvbyff1ND10uzjEa4w0fm8eH/fdj
aizzfMQ4ExwiJ6iynafaYdOPJtdF4b5NTat6jQhUBKu2ZMXi2ZR8GwV+j61UnPpyZc4A5dJkr3sf
cEojqKJdwqKtn5ZiTXCfftNJ8TBnZ3TRtR4OEJkPm//gTTDbCEwQMy430qdP0FBObeNmDg4N3N7t
6FTzrhAQnBJvmB4a22DlNzOOhaLAPbuU6H4ZAjZ4bhXRpq6TYLxmKDZeVy2FYkZPDW8Q4DLswSRj
YukzACCDeV8knd4BBdHw6Uhn73/9Hj5r7cv3QE1OYJLqwe3wubigdWz8yx7jQYLiw0axa2WIghS8
kNh/faVFSv/Ra/ZxJR8/k+Mv4sjC7fxRmHBhbxM94Uq9jfWDlBpfnvSbk9J2c2O44PZ+fb1PPyJn
uR6ABfy53OIo3csd+IMQYpltWRYC0l8fJeqGFYX9dRcF57++yj98fg7ACHjKPpFW+7PYGSiWC6BR
1LhaQwLnNv1e20FyyFr//tcX+uhp+PT5uRZVFljLWRd+WhRSIo3Bslc8WNhGj7PXWts44J6ZYMpt
ANqgdpogQsDO6ex26l3/vM5ltnFS7E8x54szin9gRk9yMcn1SLK1mRg9O0/s9FFe45/LQdAn3JsP
fQSNfm0zRxUrokcImk7ERcbaQeH0rYQWUTYOg5yTw6/f5L+Yqn97lz7MBZYGcCQ0N6H5/v1bC60Q
TNasxsOQ2iZ0eAKeXhS2R8GMBDNdaxEtrr7j6hUbN8sVvg0vPeQF1K3erPUuq5W6BDUN20aXjB1l
aTyZYFku3WByXryhKAgdy60yB+vODIrF4TWwO1EyzO8JZ2NAY/q0YSwygoUprU1JDc0+4ziS9tEL
yxloIe260IYt99AnFbExGcSHog5xMzIdPaBuT4AJk2JLbMvct3bl36vQTY8p6tWmpBsPllwUvsc8
eNYF1u+jU8/9VZ2bA/ia2XPOC7/JyUFJlxMEFQPUgXdr2ckqRxmK8GypKnvU7RKAh3FeFpO44gSE
IwXq5wq6kd5Gmbb3buikmCZlzPwyq+VGeLNz48a2cV93bfHkMef+TjlkNaL1BNPEiTEuyThXS9qt
jMdn9AOOgoWlPqyZx3RKx3Nc4fIKSI6/oWpyUfGLZLjqwOK/lWnuvhpNiyUrSOnozb6JTPgXgmK5
jRMl0VZ46kRsjlctzWabWcFx7EV5SXUcFrWxHDQ1C6R4GRfDnk3BxoUwG3KsCjZEvVVbDRg0CvuL
G+NWd8bYWLxz9DSF9fQg8kzD6QF3fckRHDwhLUcWyG+2fEx+7b1VBf6Rk6H9qkJJBzufU3nU5OfW
jdfa95mzK+OaO6KH/tM1tv2KEFPtstgSG7seIfTidlUP5dR264qgOl8NvNF2pFN9mLpdHNs3Vlh0
W9a2/qjzCtWGU76P6mB9hZlbbMBw1TeTyi+SEGCFoEKCqW/ebWhOV6uY7fVaGRzfLKiyRuQ4qzQY
o7syjS6QRl9i6osOsdbGbWjOE7gI+QR8/9WCbLcZ8FvgXpDBI5Y1H5VRmefe2A3kObJgVVHBsIaZ
TR/KwpTUvYHrAkcqS1RHLUdRpmsnrcYz4UfBPmvHcj0JP/wi6njixYzhLrYy+sazJZeijKbn5uoH
uLOzpjMFrxY9y0OSQPuS1l61y9lwrqpzjf9jrdhVv6bIeDdd0tJYXE6o2LAyU+q+KoNvCFRFczYh
mh7jcswPpp0YQEv4uUggS9RCB401MxchE0KfuxcDLdWQxjF1le+qd6JnuErdV+m107Pdq+FU+H5/
zChS5jhfO+fKEPW+0RmOp9Dojx1OBOBNlK50+cSxHfO/15pIyAHtLBtzkSILIyoWSPr44PTgNpjj
xEeDxustHD5nnU4dgh6FantTNpRPk6miprWAYFLxn2nZZdBAOSuegppJuMShhfPHb1dNa2S7MO2n
73jChuqSUVS+CWs2BXMP+VZVnP2RqRAoI54c5hzS+WF0NeraYG15x+pEkIRApZoyMhPGdEb8pX2a
g8G5svihXiJlN90mCzXpIqOueuChatgEOU1uUPzUe+yNEdGaxHuME12el65n3guD/UVe1fEVaSR2
Jz1bPjL0QIgQc3l1QMs42JsMskAEZLcwBZvnNLWzDbapYZMI9oXCRVCk4d0+DsRbdjVAvMdKo342
idt+nXE0H/LUYe1RC6q9Zvsl8yo8zQRiDtNk15d2PIcnr6V8DL3SM9ckIaiGrCA0B6rnnWdJfAU4
cdi4nW1tG02NLS3AKGheTTSO4BN/xwry9imS4OvRiXklWUfkq+81b0ngjV5p2wMFoLMU9HKAzGqy
MKznsk32tbbmg5Fy+KOPITyxV3Ehp8pgxT5SnXrJ/WriKP/OHrh/THrFul5ZzSmFWELlpOtYe9Mo
mn1YCvdMq0rcTlwg3giYj6s59Bpe9hS7L0NICe8qlLG+xbnD/8ui7lYZVrNE6cxnw3fPWlJ8GNeb
at+mFrB99ov2mTsae92wKJio/cRqGmdXx2B6isySOK7TGJJmGG+rsrsHkW/BfdDJys0Gd+shcKuw
DIBNxhEm1Lqf4j0fv5e9K8dv4nNSvA0ZrgmMjR7LblqBlDA2yrZUCLyzcGtWVoYm9MJYTnw5DtZY
zP+TsiUwlejpN2P/5VzIFPy/HvtfvCbltx+Pq3/+jT+Pq1L+EdhwGKRtuUzpPyaLfx1XIej7oKiY
a/6Vsf/rtOr94WBpsXyPmaP/0WX5V4zEYeboeh4uN8NkWI8R7d85rf60BfZo0jT4d5aDJBPQT0e5
CZMJiriYD1UIWWPrTheASX/4NP7hqPrzJfDMLCdrTsUcwT/q137Yy4dDR1XskhbtQ3uVzT6ORlKx
ko/0/3/m/8FVllfxw1VUGIyjy5764JUvrXipxm/a/c2h5HdvZDkk/XAJL6kcOim4RDffeMbNlGya
+e3X7wIh8KejFsNaTnO407gzwD59+kZa+sJJ5TNQckWp3itPGsM2MXiscNCbD26Y5be2UYQnA936
ZCNY7cbWHrcyHU14Hv2wx5qpHkm82SZ0R2ydCtuE5QL93cQ9sJ5AyWRXhSwfth6pjGZocpcY1hJ9
Kbr0HhPnSN2Il561svfWflW/FH6Na81vt3ll9ggOao2NHH+9YDy2yeDjXECKhxHWdBW6varOpAIg
FRu5d2ZQVvdFFB4SRczaemE0Qp5RhkURl4GpkEBOf0a7ecdWFn7Shsa0Dn2ymB8SzX/GNVtgikjf
pVV4pzApcOOKhr5ICAV7x2rP8Wbqh7GcnJsh7My96Lx8W7FzOzoFW5G8M50dOOwGQmFtXvhGxuTS
dsbVaI39re3hwaNQU597czptq9m3CG5MrXkRhpyqKmYP66jq4hu2AcN7oIvphtAGnFgZjtRp9hTL
iWT+tgAanmN4OOkGqPX8IEFD2JthNr8pNYoc5LSjv4uGjS9WmFw/UksAf36U2rlhyMA/tHzArgNm
dXJx+xa6qNdyciWtUqE+z2Vo61WyEIhDSFD1mteHh9zVHnJuKi7TyPmmQZLBpdXd13TZBc3Wt6AM
XIIkLvzqTiTPYNyA304NH4mKG3NfDkzgcFkHBA+b+ZA2FMWlec2X4BKlfewM/r1i5HWko5edisBt
H5MlvMUGwzsr6PC7qIsh3NquoluPQpubIYeuG5V2v2EaoCD4knKmDQ27DUS9aB0Aot2S3TVI1+d+
dHKxax7o/+MC1izXTZPqPUHK7JC6aX9HsL6703XIHwapyo3hJy62aQpFYXJkJ07yIO7w0m97XB5X
fsDHyePXDDeFqsmts3ZeaohpnNosWezqfJlljE1ihmw3QvMW5Te6maLEuFt2f+MKkqp7ZeU8zuMo
Mvamo8K30MO+xV0iwktrCKpwTQDJI+3LuASPeuhcEetiiBPhJAB15JymWjXnjfDMW5P52VEGtbwO
hS32NDvZpDaK6BwUAOzWZr7RVG/hSXJ749DFjbSOjSJB0HUjHfHsnsI3PYLYCeqB+K0tOrGvptj/
7qSZ/11EmJ1a0Q5nipThWxwY5jbqSFegYPvGVrSa3AEnJj6P0MjoxJrHrzm9wHTa9yPKPmHeA9v3
6VCATzzPGbvfG7BVoA4hWnIx19z7GK/2LoaGZ98Ke5rc3PiGLZPBedliUOx0I8hY8Oz2qoDV8G5m
rT41IKEvO5AEr2znyosSneaKrjf7Pg80w1368Ej2NMRYByuarm1ir7uoVv51mqjylf3WgK4BwW5M
Y305Eg45N0dvuoC9555lNVW6ZuP263rS8q5mQLPR8zQfGlSbfo3UzAUaTBfxKrdCfaNmA9PybNCJ
uyIh4W4S366ojBxQ/EHogYFgKHjHBDn96s6yPZg9ixCFFO2eW8PdMNV1d/VUt3tdDRFh4BrXP08V
urQMpyHeIKk8g98HjMUqqJsCB8G/6YYx0YnAg3fvlfOJVxvdW2Y1n6ZsaiAwWdM6d8OkWTM9hYPr
Fmlw9Nkx7KickhvPiYKjS4/MTsux2tbGUl0ZZ0nBG4BDDN0tnXfsEvTWmJQ6CmUsNIvGn3Y0OIkt
SIsQ4iJE43UfYjrBnz4DUyYqf13mqnkbGq1ZxvrshuOQD1CcFJRmFXhJkgAUWO95B02b3DfPIGlp
RWxtrdIs90OV5AjKBA5e26wy32g4bCfoAkn4HQc3cIZ2HK7gy2Snjz9uldK9ozERHPgI0obuNG+4
GuZ0RNMlZoIoWk1b7mESn5MmRmdGUCs+Lon7mlSqbJ1+3U0WWVE718Zblun2ibaddtO78QK4ULbY
JomcLsoFt2G1kXXrlGP4JXXi6rHHUbTXATgH151DzNWmQT0qhoehMQJC8R14w6p7xZagj8ipYGii
DqS2H2bGgS42slfAty4DdIV4GSULFKYguZDZ2F+YAhDzajKr8VARebFWfs3hie62nhO/DxwIHvRI
OBIEeYdaN0PDwD2oVph55gPIbnlnkoZ71m0/3yROy1dH3iehSMYv996wqHlz3XHZJBvC0zhz8uTs
AJHCa8R9nUhoGmLkq/ep6j6vPFuByrTjr4HJn87yVN4VSrpnoVkF+0guIfUmIhZG+ZC/ZzeqjnYt
sscBdxQOjkbe0RANA8JReBfogNtHCxNFLQ87EIo0meIZuB4W/ohtAviogpbSrhDOkq0m59VEb9uW
NTc4hWxALrij157h6C3hlfJbyjP8iDMe32Qm50dupOhaxgKXTdoFKCJFjxgGWyJRBGR9ZctnzYZU
r0i4UGw0lNG0bmHK7y1sTNdaZ/PNLIz+W1+G4qHg7EjHJpHNjS/kn99Tpkfqnw1e7AhCcmc4tXkJ
TYC28jBjkYFrfqLVpNsKd0y+lF3r3wA+GncCEumT3U3OU6+E85RyHr7kSSV3cROLzUT3wYbATnzw
wrC6wFehbiuaCLYWEJqtyOwR8gWfunaLeLMI/1cMlndGWZK6Q9A5o+LBXDUMytdlR9VjxY24G90K
LHcTl9syAH1YTBr3alOQRlWGw4/YY4TaWVN+FfpmBPITP8z6416efXO+wbVAKJMTytnsJ+Ol15bh
tsg9kKuO7puV65bZldGkxZGwrnwO8L/sdWhgjlh4kBta5Pj652a+yFoi4mYDHCYaApuExJTFLIHA
ZZjyvqkMexSLwnTEsFReeWqeIZJAFllNOJAeDTIvLh0XQ7qdu6nd4UoLoFTAh+kyL6UDPaYjz7ZI
7XWFe4bkTKOuN4htqOrxCqGOR7cX06TskcexKecpsKNZ+NITfItxsOXZ1B+xd3GMDp22vhg0DP11
6ZXVfQfqddex4LAHYi57ZjqWvmoipvKqkz2Bn3y+mAazPpFdGXa2ZULQh54p7lvDIMoOeZUds4Mb
Me9ZNoyo5aepXVjuc5tgEfF75nJN3Zd7bZb5o9FxOxU1CgdTAPMNRW+6cAqKhR3AWG8T5uxuNYK0
WQkH3FDc8sNMGDmeCKjON+QDvJMcwPn5DK9oxYHATwa2r0l6BpIuPd1XrHTgMOcbQ4785qG7VERS
+Y97h04TcpOU4J53WqR4DjLnGg29zFbV3ISH1kydfcJU/QgolXoixi/LO7ry4hGNOHDjS5PYd7vu
kuLOGjO1rRilQVyMxZ5kLQVitjtZL1M5+aCPyubO7heSeZaIsyjsrzu6oYnG0NAwpOKb32hvZzrl
M+k+ckLpFJ7zNohiGRUrpxvhdfZ9NYCRjKx9GCY49diXnIFhVx3CtuFt2SHGp3qmukXH07VVE3bD
6V28e6V4b2f3arRae2eNQ7Hs25qjH3uktubkfqjiea18EZHLbOgToVkeFAOm1ZA+3yDzn0Vpq7VO
F1kzaZsQzmAU0d+p9MbwNRFgt3aogK95v2XtwmDpmC6xYpcXYw2CvIyjddaTPZa4BJJVZffdfrGW
v0Rd7x6y0cyXsSRofliY1V2Ng3im39RoaOS14rM4lfV1Scr4WURZCVNoKr60ou7e696TCyaTVsUc
ns+x66eZ2pQg2zt53B1ETDXBBly7c+34ar7GeqfuanoOtn3RebRjjaqAj0Kcc/RoXgsVbSk5iPQd
9DSO5EaenOiwnjqChs1boOYCbKmwD7hG3EBthiqC07PzuzHLztryje09EXJZ+hdm0GnkXIuaqb5J
0ecttOPrcJ6qo57iYJ+KuN1pn4ydVVCctMrQl+m7xODRbejxfHNip1k4lvN0BdMzvSldXe2wyKgv
UrG/gkYcW5eTH+gvVF97J2j95VM4eSjVTdnZj8byhJRmUVOk5seHsSy7szjxHaJTrX4qte0eRt0M
p9yN+jN6W7J37aSEJGOTL7fqdHjde3XxtWg9Y01Pl/NKa1lFRSsN2yczs1CKdQxfQXDAZmhAMnad
tOBmJ6GdB7v0im0WuqSqk76PLysxfct6z3+2Ko8kajD7oL/yeee2ebpOiVNTuM3oiNAAmNVVJ8Zh
IyfFSpbm6SHFiLuqAZ7x9fK0PWHdorQ0tufVYPr4qUl/Ukl6T5ztecSyCkSMcg6EGx8mwsSh2Kyf
gIHZOBJz5loGxhKqkdkZ76tAFvcVrslzPefWUamQrdQ2KqYwouk1q/2Odod2EMWB45IU3yYwSDRw
KJATnfQftaCthXOnv+cUM6wskYQPuS30OQ/F/JqtYvo6mnb1kDZZ81x3NWbHWriEbJOwAc7cVy69
CVnGlsZhNH/j2OZQrlu6Pl4yJYH6d6Q8Tr3VfcN+NhAe9c3zkcjYmc3O9r2EXYh1ZyH7iOxyrnp6
rltb5Hudec164Ks6z/oaTFPQ1PrSwW90CTxKAgLJ05YKN7e5UBEIglal1i2//6+6xNPa8UwLVh0d
ris71BTsVG13nRmIDE6Ux4+jam0eXJ5Jpr8Ib9rart5sUb8wLBtenGm8mzurxVYrQcWKcjD3aTOz
stfCJjLf5Xd+4FF7H8eNunWhRxBily1leZ2xm/ueYh7u+IOAkrqPY+mdW5mkroTSC+8YFwFn09SK
3jByMT9gJYSzK6htj0bvnqMOzxP8Di9LN8cGTf3JGak3MmqaM/hX8K+Ojb5zEuerl4Oi6is9vUVz
SB0eGCRoHzjCL4JgZjqFvEyQGoIZtfWk40XAh2KH3pPXx8590gNUTbuEH6wKsECW7KmmWOKDFe5e
27F1zRnkkQU5uxrrWZ6aBlVbD1pu67wMX6sAimauBv8gGju9lCOm3ZVLn9oKptx4IKXegLcbylvM
rBE7XHGDTV+D85iKmzAR8tprQDDIVFqXeNLs72ZEQVOVDvVWdQn1GZSDXZUu0Zrczdw7h3whfWrT
HJI3xtWxoMPbfcFyu+1reO2zHo2bMOzkIR+YkTL1rvYT7cd3mhV31VH2tsVJa+xV3t1H3Uw41DPk
yY6qaa8H9RIDOj+kFEutBzaCJxZScaAhpD9nK+edBqeIcK02GfvfqvzegWFLSBLXb3aT1l9an55K
jgBAT94w1qbGmVl3IazhMN2glgzcbK1131linNZUXLjBZYKL11pXZQO111ZUpu2acmRC58cquCwZ
DwLoJDlLwCjYx0kbbWokrHtptd/GkUirMbNVUY2tQFsM757LqcHFiMak2eWQ1PRklsABHIskMKl4
Nw+CHvkTv38X2p58LCL2xk7IyJJdYb5B7nhvLfhgYEaWzkyer9MwHLpRvnocQcZ0PneVccMeCkaE
h0wkOt98d4J8OHMq197KxkZIyUp1BaXz0Aci/B4zxLl2DWHdtGPwvRkd8UgEuX2wLE/FGxfgMxY5
NYab1je9lQASvTeCkRFfQt2n1BFp5hIF4NdC6M8qqIX/w5WB42NvsbxPWqscoTD0xE4OA/OPVS8Q
4xL4YgXjG87jxb9rpPGXqwUmPiq5lDx80ly90R3ZJ3nqMFWRC5eB/0kKb9zmUZ1vfv3GfhKRuRTs
KNJCrkXG58Mp8oOIjB2bWqzR5I3FfnQ/pg6PjLQ3LwzdZ7/xiH1GZ5JH4lIexhb6B7nip8+QTiSo
2DaXKlXZnWe5XrqVsD2G3LwYGcZiX9Ei9e+K5FzUMsk8osO5VvD5om4SmpaokvYwZXyKNAXxlMZZ
vuJM6vzm/QXo7X+3m3ApTDMkIslROp8dXBmL/1zXQh2KKaaKDmJvyuLmp0dQ/eMqR/64ricTBTGf
44suJ0Xz669yuSt+uj6pTCdYUtbWZ6ffFDl1zKi5PUBVQIAveYOyGR5+fZHFWfX5IrbFjekay6zo
c9J3NHlc6AAvh6YEAc0gZhcReXZ4mVsMi+fJov2zC8Ztpdgk//rS/3T/2DjRLcyDZmAuU7Af5x2k
Q0cTNAadGkM2AQBwNUiIRQj2hAFt3Y7YgU2xDre/vuw//fTxYrE355sFrWT//bJ2G8gKp7M6eE2a
nyggfpABkl8kuWsDj/v315f7px+kzRpjONhC/Y+s7o/vMlKQNwRwo4PXave+sZo9h/9x24Se8ZtV
xlw+sJ++y8C18H+5LDTG5w90nv/8LuXcDe/tx705hd3XUXNvijY3L5CUidD6s/Eah4uYBMn9P7hp
Md6QsnVsC5/dJycfjkZNwNdQB9uLcBV1FWp+xBL773+ofIXL+Ap3qvUZQeCModM5BUvPxyrQp0uV
ZkDwhgKD+jff3z/9Ch3DRwMByMeIcfl+f1hQKbQBIJMPLKgUa29wV7xIv3r59dv53TU+raSJqy3J
gxqUl6UvZupWHb+4+fUl/vHm4P7D98it6AJQ/vv7CIKUMgRLq0PN3vUi6gzrZFU4+eZ+SJ5jwQrT
lL1xFSnGLDUuzKMf2r9b0X7+6dGZ7jJC4feHMfbz7NFx684WVdAcIhNHoq60XA9m1pznIm2OVJGX
v3kY/vy5cj06n0AiYo/0Pts8G45VPtja5lCUVJs5crrBYOH9Zivx8w8c048PqhFp17JhGn/6YKGg
0EyZN4dER926rSnKBQlDoyazjF9/h/9wJd4E/WiONF186J9uE6pMk3ma/OrA0gY7RbRn9uTd1yp9
/PV1/uFrMrEuU2PlLrujhdf/4y0va4rrA+VVhzkxqOh5Fdio06wkqPAn6+F9/D/RN8BGOTCM8n+x
O7uuwGK3//d/Wz8/Y+2/XerTcoFGJUPc5NWhw25E7Z0TrYrB07QRBT1dtD0k2cllPwbQIFSbxkHd
N1QTfpEcWbfYf/Q2Zfq7t1pktIJiRfKTzpydXD+tT9oexTEa4vkizDkHUvpsrzrqjbacqygCsnSq
T16fj5dD1aFgTx3GH2Q2+HMymf8Ftfgv36jzqZjL+XiCM9ej2cDFwvr5YZfns4A22fGZtrF+Ckj4
k/XybycSXK/F3EE/yzEZqjz8okY8pR7gJWbW8rgwfhKXyazZ1MBqu4eCMuQ1vq51WRW39eBfzCHC
UlFlzbbNBvTGxPZACKe2RQl71a/wTXknkYpujQfdOTDbHjZa+xZWvCzdIOF559n/Y+9MmtvG0qz9
Vyp6jwyM9wKL3hAgCZKaJUu2Nwg5LWOeZ/z674Ezq9qm1FLkt+6Iqk1m2hAh4uIdznmOiZYhIQzY
JXIl8hy8cPjnJs/k7eNwt3SFvnFp1W8yGIsPXlpvfNfgHWsoOHhnUfKffdeCfKipPmbuS6K0F4Pm
GAd+65MfEvtIWHxgjB/IiF8XPIaB1x5ZGAB5Uh3PHte6NIeBKOXSd+zOPDBvzbd12HQXwqi6fWAT
kR0xen0wYyf8C4z7v34H3nh8qeagcujkXbzuOZpwHpSoFyDJ4nn+PIhR+1qz73mAlJG8vP8Ev/Eh
EXhwGjHr4P/npSN7UfrNuS/8fGjYigwaSzw2QTDGkqI5iDaNbbdlwT5vRp2h/fsXf+NzUlcZ+AUs
OgN0Jr8fH2QW94ydisJvScHe12PxEE5wOO1kbv5xGYC+nudJojCSGGPODkRmQG1YagngT9t+mudi
9HSbALoG6/c//ppSbiCYQhhF94HV/PfPVK2R6eHQZ+gK+pHAIQavRnI9jhZU8FR8/6c30FQxH620
FWhA1vlrC3xrVZgZnkhkNYavVHNRskNkp9NmBsFL71/s9QPIxShtKA0sFtrnr68abUgk+pxPppgP
kaE8AVD7nkzGQziKD2qQ9Vn+vT7lUrSlgo/G6+WcKJwbUUymM0IMo8q2BrNSp7QyyK/DQtjscGRM
+VE1+vYVHUpRB1usPPeVKGYl7XK9Yq0NRwzTz+WsPRhrtD2Jqdkm6vV/avlAzEfhbfysOrji2TfS
auk7ukCmvtL3R3ShPny361ioH1zmdWGzXobWEH8O1cf5QGGw1SmO+av9QdGVB0UW5qGaeCO+/9V4
fYpwFU2l2LB1/Nj22Zcep+dUJImW+o3BRItJj5slmGoLcZvUyGl7e3GNufzglNRfvym5KgcHnBSs
U+L8UcM/3jm0fanvQNQh6g0JrUv+xXI5OWzpl4IlNgTRTN9Af0wjlzDfirWXKvfdVIeHjD3ybqQs
WjDF3gGoBE1RVRQHa1kA8NM6IYsTnxx9FH7YtX/Dz//XM/7NX4ztrM2PRrTP+S8GSUK0AjYzn+l0
sU1mJzkqE3PO938xr09YbhG6SkZKcGNelZy5WfMaCcsMypHMEGkPvgpSwZbdR1XLGw+s5QhqW84h
QQ/7+6lnycwoKrwkvj5VBkKWIDpMQp1273+at04gDJWM4cC+MOxY7+kvHRZJhvoU9kqKeIh8kEHy
mpos4j7aNvs2JOY/r6LpGS0N2o40MRSdd6h2F4sBwVVK7xh8X+9dE4vbvAme3v9Ubz08pEBjyOIO
8sHO7t3UprjOSx6eLLZsOJoaK7bA+s6ypdw1oWX/OWZVcmBa2H7wqnrrzEMRC7yNl+/rpofRqRoZ
5pD6Yahfd4XyvJCkVCWPVbLcc1x/cLW3vvC0PdCOTDrLV0OyjM8oBSROvworYjaEJW9HPVG8928m
qT6vXx3cRKnzOiJ+97zhd3p96i1G7j4ef/UxJtJup6A43gSJMWTs5uT4KdHs0u3Lbriu5yK9sjJJ
pKuNpnOZQcNaYVLh6Aj6bTYSlRL1ffJRd6u9eeclHTZPJgbW88KnCVrVwkXG22YyWRN09bPWEYCD
qqzF9mk/9RPTCVlFLDEKI37EZdEeAqf8Csgc+knVHasRgyhTJAeyuwIeNuJzvH8j37iP7LQpQTEQ
Q8U8fyFmkp8hnii3x2L5Xi1at1MrxJQBKPdyfn7/Wm/cDu2nxthaB7VU3b8/1zo5oappd5T2gfZd
ZeDg4d99Jt+18KVTJFtG5d0HFcYbD50G5EpQ0fDGejXWH5psnpqw5OMl1ucoDhWXxEX8/UmzbAx9
rj/VzVh7qDEG/59/Vk1jislEigLx/KQ01wRYwoVKn17tqhZjw1Q6u2UaHxINFT7ONpCK96/41m+S
ko0xAMETDkfZ2d0VbBtbsy4BA4W1O5O6tCkKo7sdayf3SaH76HpvvHP4gNRQMDGZ1/58Qn85pfOg
McEKc2unIWRzYeInUuuy9gwUsR98tDcv5aiOYQMwZM5/9kKopAnVt6BF06BL3FhZvWwa2YlT3Gva
B8fXW99RSKZ8PcmIWOfBv9/FAUlcsTAZ8Nu8h5hRvuCDfchafn9xWN/aYLL/cXPEAYbpQscTzvrk
/AHUJnZtersU/qIvaPzkeNeQdVoxB/jgQm8czIzUAT4aTJ6xcaw3+ZffV7UAQIeBUvhZaD2B+Nrb
S/3w/ldwTTs/L+h/u8b6Hf3lGivFKzFNroGgX1sjuKpja7XWnd4TihtkODPjUB031thUJN9A6i3H
RiIWYlfb2yRXjCsYqSliNr3mhAIO7tN2hLKK4bwjM8g0o1vdCSe3mIfgC/a4Yp+3iLPobmcXGWxw
iCybJYU6QW3W8MJtEtb3d4uTI7YqNPDQZd42e5VENdBgSEevk0ylOixJkipSIo+jSUZ7rWnnQ2Yh
0RyMKL8clGbwock+xDiKXe5wusuZFa1+TFn5iBNxfY5LtSUCwEIsTHAXwacxWWTYjN+/vW99N38i
WPmeAIM8Pz8FqJluFnw3kQk/11P3bEfVtWkoOyMvt6Tnlv8fjx01N8Ue43sWQmfPghXNRW0AlfG7
OlpnTlejnh7GrvigeH098oMAytaQwR8zAsCHv39pQO9HRjM5hY+I/JasnAbNoP1nnX5iCX2JIAUu
oU6MdvFBy2S8fV2mtEBtaa7PCzKnyuu8Gi1mIuW8kIyt4hJqTOUWo4uabdHM0OPUEMW2XTrUXgb2
guV2wUFek5VuofK3IOAeDLVXdlpnFm6AMJQvXLVn38kG20m+WdpAoz4hBUyxGHpOpwlmL3LxQi24
xzLbuvZi1eC2AeFvuqUKtwk/j9dl1QueD+0GdPOyr6Y1qMHS+Of5YrlR2yVbqUj9sQbA/sGv4q2D
VqyYX4c1HL+Q9Zb98vzGKuHtRToUvto9z6x7N/Oo7lOtGz74Zr11Fv1ynfPCaKiGPCudsfBtK1Nd
clF6F3DJ9v3H5a0XooBIzV6BfZuwz94aak1Ka202hc/SyXZncNQ0409lSnxZ1M4fmM7evBjzSnqW
FWl73kSIhsOoyHhWlEjkdKLLfjDJDghRHxm4Lt//ZG8dBIKxP28LLHuvil+syYZIUFGRbNjc6q0U
rhbMT2XWvHQxmoVIfHAntbe+F+vOmwYWCYE839MsLXQIoH2Fn0xZhMtL14720owHnVm8VxpK5JtV
3blT5Rh3hCxE/hxiaghZAlzaoU2KX2nOnySWIOwZAfTFD+7Hmz8eByJjJOa3r+gd4xS0ShpR5ox1
9WI44WOkD/eZgY7k/fv+5nWAhGB0QbTxqjhoBzBdFXo8n060YprTPRezMnpl33zwIn2rbGU4hWgD
2LbD/35/Do3RwcGB9tLv8IxEQOHtsbhtSutItud1VtYPeeZ8MGZ56wv8yyXPC9aVcYlGT819ZZz2
YV++EDuPuF0cm3L4oOd4lbEKPUajI2VJRvlIL3zWCnejDchikjnHjD5/7aLqxxg7q2VZs13Gt2Ap
KyV2c07kbVyvXgNFW5WZDaI/wkGeTIYqT0FNbESv41jA1YbPKOqa+3BxSo8gmMzNg9beTXK0H22L
U5OgL7Lqc6UlZiddR5ul/kMdCeCUpQ2pRP2alP0VUpxq21HyxdAL4GYa8bbPZ/2+QnTNy163Pvg2
vfUUO6tTlxEH39vzBWyWVW1b4E/wl2o5LN2ibTrVfLIq68TM9KmL5/GDC771K16dWQhlJMPW89te
JRDiaoohP64JPxqqvql2C92vZ4RkTG3aVZP+/gPzUztxNuFFMUPMNphjxmjn79hQIftZ2Fnui3xx
3Gjsxb0ZaQPYPXJDozLLHn9SDRIT5eRPuwCY+ewx74kj7JD07ZVxRLn+/g/1xn2n2Fgt0IDnaCfO
GiVHzHbe6Ubmp05obiMgN5dFRNk4J2X7lACL8tFFfnv/mtobQ0xUCUx91lMbJo/++xMdTtZSBQNP
dLsESFmN0NwhSDV2cFTbvSOFseGbgnLSyrZO2ETuzE4G54Wpee//IMYbZ9jqC1+JZbQ55vl4X0Ua
AaAzzvEtJwarkdXXEBvZcou2urBO3Bl56BLUyFis4ANmDJE1JWePGjfRcDMao7qb50D9HJkU3jo5
WZ8pi4s92bg/HVPpDlGftUeS/zIjxubIHramSKItWmHTa5Si8yNRk7oU9dKzw5NepsZ9ahTTNY8t
JrSZB+EpsnvnmKnyi0qC0QeN+Vufnw0YHnS5bujPB0eM25Ks7Qw+f5ZO9xGyNJ/Aq/gp1pRo9/69
futSCK/RGuBG57VxVoCwdKrrfH0tOaUReVVtr26+iQheJ8rCp/ev9SozgjOVtoARDt0rr8Hz9r9Q
RNaPeUxzMEB42XQsjDF7LYBSyEkdvAKu4kmDqHLTTfp4pYPCvtU7xXHhzVd7qPHNX6Xk/6U2fIBv
WNecnCj/QQl4z93zv/4CP1w95y///V9PL233r8e4CeMiZoD21786fP/v//r7T/6bOiiBBDJkd+hx
KWBZ7PyHOmjrfyCSW4erP1Vy4tegdPUPsW4KJTWDYFyyzi/+HQcq/wAUIVYm2E+Mg3D+CceBcpMT
67ej3RAcZbxKgMeb/JTr2+aXXiGczTEDPRQd2lz2p9IuLGNTEKaABiU3PdK/QN8QhKPdtZqymfOQ
fAXgl9h6tNFPo0ZJtuix5a7pnOae+ZICNidzHmO7y/YEP4QbI+6d8lROVr3rObFSMpwi69AGi2x2
fdIHi2sp5ijwIlsZcd8pFvbBAX9jVfnkw7s+Fjak+U0zhw1px3b4SStaJ9gMFq4XRySfnXF81Nos
EBszaIkn7YbF5SPNu3hQVA93SH+LXkI7AqaGADwV7bjtAiWDyKME9Z011/EFf0SrvEaVw74qlds4
qJLWAzc8rgsy/Hwj4AlgCerT0jTDKTHU+QEKlbGbmza6wXxKKp+zrJ88K9J2q+fAe2O21zuyXAfM
Fqx479E8WjvdmPCut/xrqdbaydHiT2UKTjW0u+HSxtVnYwx2lVotvXBAY0tOltndp1Uib4JSIzLQ
NBColqIxtR0xxXzizFYWz+kZg9hyMLd6NZBzOqNn42dOPcjcpmuWTo7NQyIemYwn9maVDwr5Qpoz
WJs+ug7tZeg8fVbNzMMwQCQ3Pm7MCuFignZqBgqKQnSAN5ZuE+SdT7vXfTJbcEObCsvsVhn0BqzU
bOSbpiXz3hmt/gIogt8l6pc40S2v57Pgq+keg2JWj87YfMLhTKYTCZpf10yQoxZVkkLNRjWOYBTd
leUR/xTetWZhFN4gywy6SF5fESVKeJhDlLvED1sKkGytuEHPGxCqKocvsJL127kuk60ViumCOKEX
CoQQuOy8CGIB4/AGM2J7nBwQcIkwXJbnE6yEFBEw0H+vL5TgVjO6zyGRoi6whPQQkVwWnsZOzYbb
yQnL+rkhOe4r8Or+R4z++lbkFHorqPM+FSZZaBaSaavFju52AxvPDZKU5rLX1a/jZPZXBIQqMK7U
F7PIv8pxLFs3t4r6wDqMiPrYUK8ptLRV8jTbX+ww6h8WhejUZAgyJPhg8gjp7XsKbrO3kl0gyiJz
M9IJv0YhmC0Pv1cM/1KpV/4BJRCpJrO+tSBWbOOiHVRiUJaMzNdIvahqRxrupM0ktlb6zWhpX5bW
+aI21BLIa7aNVPPKdwAC826Bx9XsiT/T92qoiydeTLQU1Yuq98G8SWSGmYO3mW9lw2BfR5nJ4tbB
rpwABfZDzpw7/oZwI402uiL062QLZzxMuHEAFwozmtw+bEf9snXaJdzbAZN+mAvVlzzGJ3fXdLgM
G7XdIXXC3dWjmWjqFBr6gKCxHcS061VnP5tGdEjTZahv9UW3c78PtBy/cj8np9QgGnIbt6Rqbya1
tIgOM4KtNMoIi06gbfEakWgvFcXTKli+ZpPPFmOcExEsyrpLjvbEDIJzErqys4J52DjqPO4KM0FR
PWXp58kyZi9P6vFkx3JnFnj7yXtiL2i3zIPSJrFuozJPt5VIyX4do9y1BzhrSZ3DmEqNhcazr5gz
kJQ3wHy4HAdr5A7gCn+oM9U6WMS2XWLnVh7H0Iv67ET6VujlGd08c9jS3k6Kke+S6oSZ97MeTMIr
m1Y/TEuwMP5qq1NmqeWl9rORhhGOQ4j5vq7C2rIMeUjFYHNSNfUt2kDjgV4vcoUgYgDYdDS6c7XM
+0AhY5ZAjjT9siQORAtashMbPeikzfAVOiAF0dBHgECk0+xWoQh23eEqW8L5B2THgX8r5S4i/RBZ
SFz1ezr9P81A1J6QkZNuIlFoXgkJ7RDkc+aWYGYu4qz/youFROYOuUWx1EQsZEGpLJuuGkdAinnc
/akXvG220pQwXfLA2Q2hdh/SqfiGkhO1o6Kvawo72WdSgX6wNH5b2eqGfY+9LSQuWq1QBh+Xtgrn
BMRY4KTRATMuqnxpq4RDQEmDvGTv2krVL3roGSQSyXg76dldIJbZlW1ILGPltDbSvHhFgcOymakh
N3nF2TuCpPeYc9SH2gHxAdA3rT1CJ28ajbTkcgLxYPGIXkYYO0m1nGw3zSog7UvqeESgaEeIqcFu
7OvThINlqy5T+90qm8kNmXhuE1rPi84A97f0ZnRoFucbvkryIqzme+2E/bZPx295jr1R1WZt2/e8
brQmOthNG/r9mBleHthXaMjuYEsaV0auMznF03o7mnG+a5T2KpyTu15tldsxSm4m7usRtjixf2p2
Fcp8AUeTYmCa4tCCJje0YmctbeOB9w7xiA195+JunT+ZKYZGWsbRvKvxfInjknRzfzm3alhuATxp
zUaPJ6OibzbmMNqYYzmrW3wRi7qNAqda7vNYdZTPY6tPM8nQ0sZmbrXEwg5pIZcNiRlZZm5lp8Eo
qaz43pKNSLxlWChl2jQzr4YUXTLGKQ2kPah6nExak7/MpTbh2umX+lov0UJ6FevEJwOgzVNeqtNR
gg449XXR7mvGQx1uQDkxopvT4Qgob+Toz4BfTEPU+TMoSnKgODHtVBHPc2InHvUcTkjV6Y2Npcv8
zl76+JireevR1W7ha427GYfj91qH1tJ2o3XTznZN3GWtAXbsEgYd5HWCRzK4QemcTrtIDcNHcw4q
TyawCCHotxQduWH6cbOYA759q4fn2WvMr4WBL54AFePUECIZbTu9qYA16HMP/o83l4qNdU3ltMHE
AHqRPV0GjtwjoKCCEAa7HfqDGs39KYtSBRJrjawKAjo5HaphOteapYgO/91Sx7vUqh2c487SeJHR
g3YKa/VLayWRhq9MTW7xu9V3iQMdkmBU0pBLwpf2RIBOu8ZWBcq7iNjnGmyGuoFVItuNbObuKUP9
7QWto13kBM9agFqm+fNixOZOtNbe6Iih38Tks87YyFZ5bErcbYs52w9jgJsbBUPdFqFwfmXObKjW
CqhmnsQw64ClUn0Kgihxw4ohpxv2BrPNajaLga8L7ue46brPHN4LrKJWnAjZ/mau8QUzdLV8w280
qInpUPElOE0abceuJye1Yb3hdp1YKtcUUX5d1PjeXJFG/bazMEtY+K2dMe8uxl5aBxHZ1ZqSYFu3
bdb06ba1imxvFqLZOvzSjoRiA6zKSDT9PhHJ8tWh5v6kz0KeAjMi6COeB3kBN6MQXhBqoXOZszF0
9Vl+7nKjfZphD8J3tMxdpgBF1CdLxZs5L41LLpP4YlTmMLqtXTVs5CTnQKY7l1j25xfYRTAUwR49
c57Gx3hUtO1cm+LzMKQEyKZNLoOdUscRQB11QYrcYR+a8WXf9VppbC1BvkM5y3SLsdvZOxOUVGsa
htMih/EK0uB410oYqEkxTm5ipfqmTKvoea7HiaSSsjQJfsU9sKm0qtmyn+ncvIS0j6233ioiEjud
KeF3HYD2RdXGy5VdL9V9NWrSAvwAh7nstPbBKdTsc6iRsgqXMXGOhIAEx5hsq6NaBTUSbKsmmzsU
t8bSje6okpask8e2VRaLaAtpVtu5kBq1vyq2lhVgM5VEkXM058VuFJW1TzKFxHmVWrzCIPlQokuF
ENIw6qqT65ixzyaBXHKVMHk+cUgMHg8gD4scdAoWTj4jbWI3Uupqm+aJ2M6mRnBNOsz1Zt1rUjGY
yamKqVGyXMVT4XTZn1EqLBh1WQTUDZHYjwHS0HeRT5HtVpkzXQ66Phm7sTHLv4Yf/9f/f9D/Y52D
kPhO/7+mNvrPeUVGa/Pya///95/8d/9PJ4+8At0WuhV6738jHPU/LJalDC6ZYeFkWSPl/s1wtP7g
m4X2gwJcY1FjMIP8u/cncQCUFP85evOf4k3jn/T+69zqt85/ZTiijljVcoyTz3ddpiKmsLbl4qcF
lGJjYbevi/Dxl5ty89df96sT5NV4Yb0I8wpU3HzOV1vhrhyUynEYyxIpDlBNtotHqybJ0IAB9P6l
1m3K+edZQyglLgwG4+ez2TIPpjohmQQlSwz4JYvTE1L6YKOVVQ6RI+58nGXKflosk2kDIU3vX/7V
7USvCeeeeeQq34Hl/fsgRc8W2xqFTqx2MT4AHnyyoYC9f4n1r/jtE66XsJCGOvAfX2sPm0aZezXQ
at/Sxgfajkdej2jjUAviFq9f3r8YkuPXl0PObVsmS7Kf27LfP5EBfERMTtv65mjUR/DbWgXeScmP
qRXkx2wwP5nBWOeA4utOBW1QJqBZgJA0RANhK6UCgtUj9VCDGJjYIE5G6RAnBguzdqcsC9kDtQ51
jl5rFZuayKErd/SDnuTGNz0Z9+HQdj8K0wZ31XSqDj3MqVxldvocfCQVa1T3jmfAq/Z6XsaPc7K2
DSIcGTr99KCbSKYeBJHeT/EsSyqlhhlKWFrXVlekd8JSUKXS7WEeIm65H4BNhrkTeKVNaWGpDKyI
5FgOqR1eErk0IM/If5gyuytj80+x2LeggGGFYek7Vur0NRzMkUtwnisWf2cOf81Lq6Xep7UFI4QG
x2qT8aWJnPogk+gaaZDixU7ZbE2dt+RYjuJqIh6DxCkRHPXQeJQEVx0TQM5u3cpqZZK8GEJxHphh
xd6sJcnV4tThQyfMDM126qrOEHqScI/NNAYDJq8s2CbqFF0WLczkKKB+s2f6tpDqFcS00s0oNGYw
cp2d9NMuLqXzUMuBzg9XnKvTzF5UP0EHRaUF2q6YmkZ8MgupPEXp0FwXpcbfY0+T/oAcdjhlTdz7
+AQQBzUNPbBeW9EJdmFzWdLFbuEHobgZGUbR9yY3dUn7lYygS3gj6ruBCMJHs4QzPw/15CpRrPdf
emjXWgi7Q7tQMC49xFG9bIsYWFYgmE2CQWyBsMWac1gUgMaUdM1ttRTNTd60F4EzG1/wPHQPZm8g
3VQi7VKbDIFnkO8CKU/xDo79tC9gzEdpY1Fpx324I9Fx8mnFnVtVhMleMapmBXqVN5DEPb3t58tw
KqvadapM3TG9qr+UwgInFAuIz/QT8b5xzP5EwH26CZZI3MSy3UEGLfNN0EmQi1r4NelpM/ljT0ju
jtRZNbvL8baaU7SuwJiVIVH2Zl6AOG0FLJpoaPFqh+MtEXXaXl/J6ZpaEWCYY3Syqhau+k/Euhpa
5TWzC/QePWMagLlBqN4aQT0/tyujPeOhuQD/pIBOheBuTE7kiYyJlZegFtmlQS29Wq25WvgTAe8o
IFDKlQsfVBDip5UVb6cdChkbfnwYBONpopsCRQpdXqyceUZMAc8+CWH4e0nvCnp49CuZnuCl8Uiy
2wqDMWwI6RDs0RwmLhliwCBk9GwExpOz8u7DrlPvkLKqvj4YX2EbXWBTDMF7quRtSu60gYmPEMYe
cCGVJLm9nReshP3a1phcLMml0tYVToYg84p6+Q64nu4cwz2NQhAOh0ChM9YU9XYC5d+tTH8GS8mm
BJ25X1L+Wpbl9adGU2TO8TQqLHzIBuj10nhu17yAck0OaKcdmHPjwbIYjxVa2hSHQg7tTa9UxjPb
Q/sQrzkEqhaRac9QdRtFPRB8i335VfAzvMBYcwxKzc4uOJCWgzY5xL7r1pdmzT1gaaBsiG8rXTI6
KBrV6CKE/BfxAtjkgzoQnRDmjENyrbhqc/uQDfqnNAetqwda4YZ2czThYXkLI24vWFMZoNshRSKn
YSGwQfa6+QyZsvqW9AY5FGabOxtrzXjgSBDX8Zr7APM5O4g1C8KwQcegjBs/lxN9FtUQV1YdmgWC
HXiAIHtMyQ8nUbIn8izUh0AuJpU1iEr2AJqrkdPBmM/KjD3Va0dbz/eLvNXpe77mWKRrogX7czoL
mTxaETKu2YkJviD0GSC6OTEnwzOxzdaEjH7NysiMmNgMo4Lwn4MI9XE3rCxY+ScCbmBog8PvnWDU
5GAntkTyCd64sMjmaHSTec0wxz6KLSJN1gyPfk3zKFGg+9aa8CFiZP3QB8OvtrXN1xSQjDw3anaS
QQixyT0dHPaOm5Q9GHaouZaqMYJTulS/NwkYEWvSCBY98+s0iOhKNGJ5YrDilT+jSRLwyle9tuaV
rMklTDUT31zTTDLBl4yX5w+WB/omWDNPxJp+wvtxZDBscGbUE2L8U6chY8CqnrX9X3XF/xX5Hxb5
CBp+qYpeLfmuSnhg//Ke07L7bcens+TjD/5d4zskPSNqx1MF8gaD9aq3+7vOR5T/xyojQxm87o5/
q/OJbcemsqrMVExz7Pr+p863YL+DIPsPxV37R3X+T53R/9SNa01qIqCj6EFSjmbnvDLmW1u1YpL6
xYJDK1z2zEbmjkJHV1m7tJfAz5xtlUtwiYNtkRkKM2H5okDupQyINb8dKuUioEdhFKDkO9QnJYf+
0l6WYeFHjdEf7ZqcEDNzGJawRLlnZkalWIS8aWJb21RmLu4Hu5o+JQwoC1IkecFpVV1u8japXdHC
iOXv03Z6XcfFxgH4DoQL2zI/9wQAPPQhHF8KI2+ObMwrMLbBLXjK66ktPXoodWMSMuXXkL1YU1EI
yUwcNZOjr2eOSvzg95562esTQv3wzSZuYxTzZcAih9GN6jF3+jNSREzp2gKfxBi3m9Vl2VslCdkF
sELQRcWTMw/JtiVlyFuYNWZTcw390iQ+MO2ewS8Yu0zm9OIWIxUjF1w/Z9rGnTK9riDxjCiZ+I4E
ntLLNZQppFI6LmNO4neqipFVl1w3s6NS6MFVzhm/bHrEOBtTxZ4V0ep4DLUsMqhhbQ9l1h7TWF5G
GmtQzcjv1uAMdppy7+S9X5lr4QEFaTNTWyILCFVPD1SY4wkHVjQ/Wt0wu0O3fogq7byuNwIvm/vQ
bRjpcc723/KWqnqaKGsLLT5VTUwslA4pZpE7BQsrQ14ATn0qlA1iYom2VvhO4Bw7qhDXTnUqVfBd
j+iuyg2qWmvbEtC9IaB62oH1cShvcoChZZQ8yATFVKvZgycl4liOanakrTJ77aSacPAs7D02eaQ9
OMbaEObW0ZKvFYlUp1qxD8Th5thASAnu22YEABzuGT/KlR2HzDdTtmlSP5SteLSn5SLRRwl3WZg7
pQB+oKlLtJdV/rxYyVdMj+Y+YecAx3JcQX+Jcqx158VclMQDLWd5fCfWNwnLmzU0vQkx1STUBGE6
uzqaKzcl7XGAu+qC6mW90FmHWk+0r7O5aLzY2tOkpN+WmbUC85qKFOxk9gkYzd0F1+NGYfjmxkVC
2nFYmX60MLA3CZ521Yx/xuT6M4RuOh4JSgv928CUc673VA4mzHqHcWjCCC4wkk8N3fslQLx8Z9jf
QqdVj9iza6DBQnlAgZTD+RSR6cksju/yIbXdohUQj9No3lex0zyoxWR7qK3Su4V20Gvb5bLtmmxn
J+m41aFV70joyVlMwOosQPxsOl1Rb2LRLGwmYORrLaujnqGeF3UGFZVMxEEjacSlBGPLooeHzhr0
UwtM11NI+f3E/om7CI+EF2siXfJoSFIZWfGqFrANJsjqJ3I+1U2naOx7hnrZoTFkD9WjsWuWtLhP
FWO+CapePWpdO1qMl0WEZB8R6ZYNFuFlXS4A3hfp1phxDfCj9heSzpH/ULkoYFXvy1RcKWb6LeaN
7SaFnR2GWpKfZA+KJxfuZ7W0li+jLNmwnf0xBQw+pxEFZzUw/UxEd6/a8QGUjEBJK+ON2Vh3Ikjq
7aga5TZyGGsu40pAN6eOjsj5s++yuxhsOXFGNxk2FKKJYgIYYuUFJ+u8y5rlRPDCRTzy37cQMEbB
8qQwi2InwQq7dDaVNwfUUGvuNFyc+LkuwxEJwXLfUqv7cmDyS3L7Wj+ygNFUe4a4VupeU9BXqaFo
Lmdd7vpcf3Zqdi52nKycw9a6D3RAp7l0tv1MEiuP2n4y65ehzUYoq3NwZcGe2KuZph0DO0t3Saaz
1Qd6Tt4xaUiUR7ZP1th1melfMT9eEDGQHFprerTHVrL1Y12QoXc+kBxcPADpeyLaePSqSr6IaIQY
GtDnjmH2oGv9SZpdc1XZ+jEGT0XmEgIA9IckMDU3WRQUXmAw9wzq+kfT9CpNtBlsrKUv93hWYi9g
6Lut2RperHifvTk1NrOJwPEzRg2twSwdidzDbM4+4XfaaRFrjhweMqimjGonmysW6+p1MOMbqNQX
icZLaFICVuojBW2qhdmOYT+bo9y6ryi7PcHA/DTX7QEoVLUZyEtnLt7rG+pd1UOyIL6gUftM1ETv
y1l+L3s4mRFoSrqKbtxPxaTsQpD5rswH55pt540aQnSsAU/xg4+XFSx+t7P0CjnsXZksRNXSvJJN
gGaW3v+gRcpT70AnrpXpuxETWGtkfX+wh6XhrImb7RwEAtTfFB8jhhTIcDnlRltZg5TIOrMz3djH
i2HtQjkC2M0qdAFwsfehTJ7GIbboru2HuWtJL6qbTaWEPwwFnGpWZKwCiGLemJXQdnDw7K1GgMbR
ZlnK6ok3+cKpumtEU3q4fxaj+EZi0qoeibuAzh1kS41dhPjn2Kzc/8femTa3bSRh+K+k9jtZuI+q
TaqW1GFLlmRLsl3OFxYjMSRIHMTBA/z1+wwGtAiIkh2Pa4PaCpIvCakmMJjp4+3ut7dF6iWbT8WI
NBtHkdh+Hg5Sdl/k3cAR7G+WA5f5ZOKQgTPZufkmNRIYMIbu0jFGH83VJjaJlkuKcrzpKfSDaG8a
P3YMalhQ0DSyb00rcp3sC3ze8S6+gA8pd/3hHN5MF5bqeRj0ZgzXW2YU+VxVPuM/7vU33Gvga/3V
Gro7GHmPudf1Hz6512x1mGTAvW3ASFHpe+hew4pkWrZPwyRO+CGMXvFDeCbwM+4vwPQTis6IL5qO
HdFPogmk9rd/N5gA8tZ/HwLcwPtNmBSOEir7NI3WSeo2CQIEjHpQQeeThStGo7R3aVn6+gNwanS6
ww68jZjRfeoKdhZttzZuoURaM4mPrKK+LhnloFPvNF0km/ty4USXZg61p54WHr6utrZpgJ7HUAHp
wCtOPDtdFNPb6dIkYqSJZ2SRzbas+NNmtXi/MawCzTT1hr0Fs/PgnNkOR7nlg0WK0NpaAMSkVmjc
MbRxNlguDXe4M6ekRelSvmdM+wwzU1gn5SoLH7XealB65sc5qTRoc1JGta8+lH5Z3M6Bq87TjW3F
A3O+im6D+W51gV8H9uTOwCO2aQQ5sLkLTuZhTOkV8wDeRlBFns7nuwI0gtqMIl+ZsBElO+dkynJe
Zw48FAOYz0cn6+0WiN7dpuZsQFVY+WanZdqptrRGeNSp/U7LGLAeGrdLDaTbLHz9Klrol/FoG53M
t9SjUEBnnC5mQDxpytD7QltGzBqyklMvJneeThebAaDBEFiLBCj1OZe7wmL+sN1zLyLyofCmj0CB
LXd5tjWmW1RSDL4/tPPt9BQSyLuUEq2TTTn75Je68XET2c5bGsHXX2IdaulZnvonWmkmo+tlVhoa
047ASJg0CeCoXTKJwNzdxZm5YLhhsEm83sMi3OpULSThqrejJDKfM9A0TvLdEK/HInFtFSnT2ux5
eZuasXftT32th7pOYW3LAEc355GRZ28M196eu8yEjAeBbrk32ygubntuoRUDnAnyjQNvl5trRrsH
9jtSrtpwrm9hD+8tdj2a1Nb0Ug7mK2tx3SsDxj2c9KLtlsgwkfovqdXhQmpHBAlduZSa0x3FhdCj
QqdmUr/6MEALdZsVSTbffBgVi+g8ThPPnd6YLjTJmzNI6qm0OLd2y6y49SklK52PG22Va3e9demg
sem0DqnYMqYEOcYZDGbeNoBr3qGZZXu1CeJymZ5hCGNQIWpPPyeEhh/IGu+oNZ/HqXFGoDoni9qD
34pGD4LH3orswimJ8t4nuNQF//HOhbO7IGt6tWDmLkMq/ZRhBtOUCqzUGN3G4azH9FHXxojPSUt/
YnTSIrruzUtDH0bLUruBU89Zk1J3N0wFSmdJjK8fxxflXJ+9oRSPyvmda06HeF7lXTaa4UiavWz7
eRGEFDkxg9b8PZ1Zxkk4jaY36axMb5w08E6L9ZLZTTM93pxzA9rVjvY94KdUO93G4e4N3DrL906e
xZ/wJmFBclOdziurnOdM1fT1jHzJnI5Zzxm99ZZuj7bcnMpFPJCtfaL3ILEbaHrs8srx0Qdzm7Ft
A72CJLW8uF2t3fg9bFXTcze1YFFf2zc+Y2/vR+Fye7kMQSTxKqa7L/8YxO+ZCWiS/3w1qfy5TKjt
nx6mk+u/qW1hhSeR2nQd0smYHFEYvreFOmMBKbA7MHhPGWVqyWGFII8H2ATC/mQLtT51NDTOarRS
AEHRj9Cyfa/ZQiCww/wkRLNAnvCF0ANv0Q5VNa0cWMLRaqMH9ijdXK+ix2nOILbwG/03rYzksx9o
5VizLUyAyy0/4M2dASQgg5U/DtbXAT1J0eMB0HcscS1aeZ5AM1vDAHvkcUUnBpS1druvq9RznTYe
S7+a2yEzyJb0neEbOCW5Y4Oc3u/5fDv1HmbJyCu0c20JcLEbJqFdBvGFZlJfEj0mUgNOqc6j2OAc
xEk7LyG9pjONqDF6t8osZrBdag4wSEgmdJTdewxaunSYUza6L9PibG4E9gWdwvQQU9YcoOpGKdQF
FMCAQ5gZYz2NtdMjY7BZm37BgIAIevK71Dem64zJOTG10yfcBMVigVMacNCvjItMXwYfy21Iadco
XeENCBrUs4gMnBlduhieE5spRNcePNCb38kbOQOUasTQFUrIhnBvW+aN1XOXu8t54c96dxsN9z0+
ZW7DyEd9Mn+VETtg/VlQE+D837jR9YMIEPm00gYfVpOsvJ3kzJn5eorEpxVr5n3yY1/aH8/jguo+
lG845jr+VRv3rm6quuPXZIRjRp+uHul/MalFsWiTtnyUh7goUwnBdOuPYenpowOgMuPQVhckE3TT
HCzSS8vw+hPK9Xz9O40neAByLsR7mAZJfKhZK3q1RoPPC2vQknCwBn4ftjYgf+gf9894uAY+EL/u
mcQZMKmLSy76/34Nxo+YlZMAuC54KBprAAEFL+57VqEl42AV7D4MyvhFlExVF1r7cBVcv6+jST26
oOQqobX/lp3QeoJJdUirli0CTuJDtVXQ+8zqpZgKoqLqap0H9oJJv6hP0Z9cJRkZd2gvcN/yjMpY
+KuC+WtKwaWlHorS1h7wnD4Mijw/PY3y6toeMEzid8U9QH0exW6GJZ6zuljPxkmw+3htGv0PtT7o
3EmguozkpdpBcPvUwTkOXaxHDwLdFZREQrkKOtTNrcBGEOyVaqvg9ZkLwFl3a9PQVgdeHzYxihOg
EawuDky3lCKEZwLqUloFS+tTkWnr0CLIp0TpHR4IWmD5hBJz68mAdmwVoE0iMlBaBZN3Ta8ndM21
aUDg4Sr4Rh9aBUp6qRyoLmmLumQaKEZQXQXD69tUAQuUtL6aq8BeYHKHaTG3/qvy7NhegPtR1UJy
IqCRFaS79dXSC67bZ44CFRsHJ6Zbq6D76r6S1TdoezO8vR1seQtUUPdxIwRFrXQZpTbu0oGgaF46
cD/uLLEVwElEfFB7A1jeQ7Xg4TczacW0vdpESMvcoVUwsOXShVFYBavv0aDpgz1JtdA2EXbfFb0Y
Pv5EdXXOZ4LFT9VOYiGoA2MJTCLEwz2AOoCkilofU0w74epcBAnFvGB2VjOQbh8rS3rP4TWLq7UH
XI++F8BFMQ2guv4uLOHFCLIuCFRaBcsFMYH2g10gn7KlD3AeCDGF3txb0K65jJKHR2kRxEmA6sPW
6DyprpZ9ZCxE3+akAKp07enJ/VrK7oHRJzQCTvKPO8wuhhGQ3ayadbrlF0BIKxrc1N6+DUwAQiD6
0aqr5SkDI0Chw3A392l3dGsVKAHwVDeBSVLG47RDzX9UEfg6PiS0+nQPys87ZxTEhBPVeMES75rx
gZRvHNUEviWIkEwCE/lLHfKLcNs81cc3/b7weKhUecLPDz0DjgL+M/ZwjzV1LmjEcRXjspQUgrCJ
zLaj57W2/O1IwdBopCURsY+tOxcpiFomZffQxD0kiYC/LY8CGqaxF0RQSaKFuEkqhM75yIBJvrJa
xPJT6WWJCZjV1XINfLxImcau90r34iW0lbKJJI/Ahqcv/LiHQBkatHKkW2CB3a9St0yk6VQkzmp6
wYIgz/eJPepVaPnKxM6MhQRuYmZHdcnN1yEbcYxg8IX8YyvqOMi8ERdZBspRr7MqLe3oCfIB0FUq
FDu6CgaTQiTy/eMIgggZYNABSG9qRdcBXGZlvmZfO7cHaMz3pJL68afHQhIOCIidmQXiatkGXSPd
YhFeQ9TetYgJ+E/57ZNzYxgN84es48/vm1gFfGkqp6rlEUwb3dKH+PGQeCr6SXqfI8BZpzCsulqB
E9lnIgoIR8zaeHZuFWBIEWTlSlbBxAOgyZEZ2U859oafZOMzM/adMfNylTrnMxsWyWHFVbDwFqm2
ADl2joaPVP/gM7MdwFG6dhYoVRbk40q7wLJIrQIVgq3L52+hibqO84BjAIVf596/aUEurvj8RI6M
TkcTGPVZb+mCKrvCoFoY3TunBajCEP0Tau+fvAouD85h7fW0nt/l9bs0gGh7dKVzdpHE+zPyqb/q
G6IFIHsGQdpr/JZfAJJIdy6pBaDGvcXomF1ETSujKFafqJnUOnXP1dVaBeYF9emBZLt4nUMOoEFU
NQUmyTXgdI12laOqUFQe0AQliO3l8nROIVLprpxesgDNmejj00B2dBXEUaDYWxMZ5+qSFqhLwSIT
nFWPAmaR6myDf1pnwKWSF6vDNNM679S5TQCHnHKyXag7ZqARKsmd3gKPWAQapkFU6xxGh14+pB2a
6sunWpuUCZjQvpSgFSuDl1BrQTTOOJnq6pxnwKg80d2p5BlUlYesAux5TagADSgiB5FzlFFi54zB
sV7av+wSYAyp9xazHqSea8FFuEt9XA+SLrXK7dAhINVjqYaHFsyaFKYCndanoPX8jt83KE+DPbKr
5fqQhSq7BIJ2iLlBIAFyE7Q0gWtTZECnmMk42OrqnDUQSI6iInDIHdKd4kK8JB+SEOAQKKChuw/L
ZjWapfqp7zoJ3/Glr31Aw1kQPlYdQMEkP9Yo9NIX9p0vzz+vu15EQ4NobWl8UTQEyd+WXQ/iv39r
4MpVZ87Bh/tOnep36j+vH/D5Tzd+a/9U+//5Jphk4+xhVlYflPVtyik6/wnHf4yj8WFLCloIB+Xp
Tn79V+M+D978NwTni5ZcsW2U5WbBLombgquCSHXBi3Gcj/P9LYrXKCMAVcnDcRj8mTBut3HXstJf
WXYSJtn4MTm8a1kFpC45jicPRQAjTkN45QqqCj+ZhOPNuMnbLHWrsuS6yeqX5M9faPdcRX80l10W
C6r+yhmrHjw23iepYREtq0o+nySMtGpKFl6RuuQ3rHgQ7OVU21u6dKq3/PZxPGtswBpEVJbLpDpI
oJonUtb9KouOH4NxS4vImhFlycmm+fJkikVV7OVz3SSbZJQFI2D1sCgb+0KmAlRFv0tWQf5smWV9
lqrsq3EQTxr3LP1TdblZGY7jx0PRdY5UXXSejx9mq3xSFI09XdctKssPHmbBdNxssZUF4uqisQV5
m4NT1pipy87zgH+ZSN5YdBl0/wzpzA1uixbFccqik5jBxI3DXueTVSVfT/7Ixi3vqU5Sqotej5t2
i4BT1MSoC/7GOIaX+Tm+Qgqv+ZNi3MPFJMsnDU1Vpyt+xs1fTbbBQ8OMIfxnWHRx51+SbLFf4yo+
kM2uyvdd0eMOx1mCpWzuRNlX/nN+4GX+XcWXejMLmisuWx5V7/pmEeKRNKOaugBOWXQ2mbZZDKqM
sarg95M4zstwPW6FCQxrEz1vquJvZ8nj5Je3+TPbJuF9VfGSSO7YRqzLL3/ODzzfiDUspyr+ntWf
5Pmk4VLUBfXqsrfNqNLkpn+Cxv1YjGf7jSF0Sp26Vr3dT5MswrI1JMvsh7LkY8N6ZfeSqujP43wG
bxMzZJv3XRVAKwuffGPSsKIW/BzkDwkzQ5r3Los0le/9ZUKrV+/6GNL0lTzmOf60J4U59mdNcE18
4yGcjLPf/gsAAP//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Distribution of Burn beds across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Burn beds across states</a:t>
          </a:r>
        </a:p>
      </cx:txPr>
    </cx:title>
    <cx:plotArea>
      <cx:plotAreaRegion>
        <cx:series layoutId="regionMap" uniqueId="{A7449739-8E88-41B1-88A8-7BD3A39F3C3D}">
          <cx:dataLabels>
            <cx:visibility seriesName="0" categoryName="0" value="1"/>
          </cx:dataLabels>
          <cx:dataId val="0"/>
          <cx:layoutPr>
            <cx:geography cultureLanguage="en-US" cultureRegion="US" attribution="Powered by Bing">
              <cx:geoCache provider="{E9337A44-BEBE-4D9F-B70C-5C5E7DAFC167}">
                <cx:binary>1H1pc9tIsu1fcfjzhRq1AjUxfSMapKjNkm3J9nT7C4KW1NhR2Ldf/06JlC2i2ZY6Ri9uUDPRCpMs
IitPZVbmyazSv2+Hf92m9+vqzZClef2v2+HXt2HTFP/65Zf6NrzP1vVRFt1WutZ/Nke3OvtF//ln
dHv/y1217qM8+IXahP9yG66r5n54+7//xrcF9/qdvl03kc4/tvfVeH1ft2lT/+S9vW+9Wd9lUb6M
6qaKbhvy69tP98O6fvvmPm+iZvw0Fve/vt35yNs3v8y/6C8PfZNCrqa9w1hGjrhkLncJsR9+yNs3
qc6D7duWUkeMMaoch6qHH/fx2VfrDOOfFedBmPXdXXVf15jMw+/vw3Ykx6u/v31zq9u8MeoKoLlf
337Oo+b+7s1Ns27uMe2o1ovNBxbaiP/55mG+v+wq/H//PXsBGpi98gSTubqee2sPJHmO2d3fP6rm
FWARRy6Hxm3X3cBCd2Fx5RHjjEri0O+wbZbEIywvEOnvoPk+dA7P1UHC8+E+z+sx7dZ5tH49hLh9
5Cop1RYf254ZjuMcucx1YTj2XsN5qVT7QdodPcPpw28HidPVff/mD10lr4gRPVJMUQ4HtrEStmtF
jjiSeEdIwjcYycdnb6zoJRLtx+fHyBk2V38cJDZnaRrlOnrFjQf2QygnLpNb3atdbFx1RLgrmXDF
Bhu8/9TDvUSi/dj8GDnD5uzdQWKzWKfRn7p6Ve/GnCMqONwbUd/3l6dhASHqyGw+DuFkA88uOi+T
aT8+T8fOEFocpme7wMJtb5PxUUevEB84R4I61JXiR1j2FB9XHFHXcRxG2AY/8fjsjWd7iUT70fkx
cobNxWF6tot1Xr9qQO0ecZcjWsbG//AziwuUe8Rcm7g22/o1Z4bMs/L8DS7bcXNUECAfYEh9cq+r
4DXDNUaPJHepy9X+PMdlR5xz5nB7G9AhVHi63bxAoP24fB84A+bkMF3Z++o+0Pmjbv57R8YZQjRX
YqOX37f5p46MUPtICJfYgs8M5XlJ9gPyOG6Gx/vrgzSU92GkXxEN+4gTIYh6krQ8RcOlR3iHOYxv
ndvMSp6T5m8QeZjDHI/Tg8Rjleoqulu/HiTUPRIKkMhtnKXmcTLFfgNAqLvd6WeQvECg/ah8HzgD
ZnWYUfJ1CMLozVmdrvO710OHE2SQLlXC3Xov0GNPDcYhR4KAw5F8u9vP0HmpVPsh2h09w+n67CAN
6DKqa91W0ethxBBxSUe4Nt9u/TMuTcGCECk7hG5NbBYrv0Si/fj8GDnD5vL9QWLzWxVNOn9F58b4
EVWMUveRgMEe/9R8CIF9GduRQj4G00+jshcItB+Z7wNnwPz29SCBuYxuwyhYv2Zcxo9chzvKcbdG
MXNsSDAdZitHgSF4+JlRZy+RaD80P0bOsLk8TIf2JUIm89rkjCDUVfBqG93PsHHcI8NLC2Vv359t
Oi+RaD82P0bOsPlymNnMO91GdbR+VZdmHymkK7b8HrDtujRFUDcgLnzeti7AH3e6DTPzIpH2o/Nk
6Ayed4cJz5WumvDNYl1psM+vue2II8GQxgh4sIef2bbjgHt2BdJSudl17Jlze7lc+4Gaj5+hdbU4
yE3o7G4dvmYuykGUwYWhSLDXyxHCj6QAivB0uyb0rCD7UdkOm4FxtjxIMH5L19/W2WvaDFJ/hGKU
0pmxoBTtctuU2LZUNBLUnRjteUn24/F9CjNEfjvMBBTTqZNXBERyFMg4iBj6YyPZiZ0FPaKOcjk2
or8g8owkfwvIw7g5HhcHaSELDapmffeKHguJplKuEDb/0ZSxg4iNfYc7KHnOArKXiLIfkh8jZ6As
DjPDvFzX9fo2bOv7pqkfV+0rsMz0CMVKBu7yRzPGU2RA00hbwIm5M5L5xfLsh2c2fIbR5WFGZZfr
KH/FVicu0MpkkvwnBbGn2Eh1RMF+ctvZNgrMAuZnxfk7aB5mMYfk+CB9mWk3Ob+v6vvxFW0GDRoM
9iLYftrMQfjluAKdj5vwTM1weZlM+8F5OnaG0NX5QSJ0GZmuOt28YgDATQ+gIpw99qCRWaaJAEGh
KgB+7XFVbFLMF8myH5gnQ2e4XB5mc+BZfvfK+b86MpQYd0E4P/xgr3/qzhAug+4EMfPYkzZPXp4X
aD8032cyA+bsMIF5bHl+o/98gyinzb69ajsAQjUboRhh8FpP4UHbpk0kVeiJ3ri1mVf7p2Ltx2r/
t8yAWx4mDfCfdR2iJb551S4BB3VpwoTjbhnNWQ666RJAg8djjQeu8GkO+jKZ9mP1dOwMof8cZgD3
PknB1LwqOYDExmWcS7HxefNmaIV2NdsUqJ0tfrOM9CUS7Ufnx8gZNu8PMyu9uu/Wr9k+wHB+Q0iO
6Hp/5kOIBIsGrtPZnjSYWc7z8uzH5XHcDJWrLwcZvf3nvm7e/Ch+bFzLf5+WgjAAowavRrbU2cyt
uTaabNFto+xtCD7jDV4s1n6MZsNnUP3nQKGK6lud19Hr1kIlU0iE5NaG4L2exgxoVXdwREqAjP4e
8u3sPi8R6W8g+jF0Ds/ZQVrSjW7//5R00EdoM8Xp4zm2edhtjuuguRMdBZu4blbSeblc+4Gaj5+h
dXOYsdzluhpft2HKcKToXAfXs2tDjkRnIdwgINzgM3N1L5FkPzI/Rs4wuVwehAXd/vRA5NOtaOeT
//QcqEKEhgAbLdDffdhTH4dzoGhaB3P9iM8sL5qd0/x7sfaDNBu+M5PDOAR6pvv1Y9Lx30cGnB6B
75TAg++HgwEuNBkQe/v+zJ09J81+FDajZmZydphJztX9t+p1C27o9YTnQjzmbLsC5n2E6giNHw6l
bJsFzTB5iUT7cfkxcobN1WHS1Z+bdfh6tmJSHNR2HEm3ep/h8tBE6KDjhsoZIs/JsR+NzagZEp8/
HcRmsiM1bhMwRPvl/RDdvmYZlB8hDEM/Ld/aySwUI7Y8ImADcLj9L8nmS6TZj8rTmezMEpO8PExs
HrqfluvkdasGoNJw4wN0j5Tm4Wc3EEOmiRshTFPuY13n0VK3Z6JfKNXfoLQzeo7TYQRkO1LDhn6r
kmfP7P3DSznQfItOApuR7amBWYOn6VhnCgd1HmsMsxrCSyTaj8+PkTuzxCSvD9KGvtxXmc6bxyX8
CoEZR2AmKP4382oODhhKKpWEY3v4mWHyAkn2Q/J94AyRL4e54yw0CqG3TXTbviYqCM0cQQR7DL2w
sTzNXgCOw3D6k9AZKi+UZj8yO4Nn6CwOE53Tdb+Ootczl4drAmzXsRlCr6eIwHmZaNp0Sm0ymFko
8Lwg+zF5HDeD4/Qw2bLlfQpAqvvXAwTBsg08JJKUjZua8zACu78rOSPb+ufMYF4i0X5kfoycYbM8
PsitxRzuMv8vile0FxxTx41OKMY8ojODB1QzjkJRdBhuWwxnGc0LhdqP0M7gGUiXNwcJkskKTtdZ
gZL0a1oRTq1LF9cGqcf9Zh4MmP0IRob2qQ19M+vAebFY+4GaDZ9BdXV6kFBdIk571ZM4HK0cCAhw
mH0/h0ZsGBPHSSppmkCeFmxeIMp+YL4PnEFyeZjRwKao8eoZKPgBhoZOWMhmC5pVPU0GSpmN1jY5
w+Wl8uwHZ3f0DKGb5f+N0fz9tYTfb21crpv18cN1j09uJvz5uw8KwA2Us6HbRb7JgnY49sf1f3b3
61vKofbvl0iar9gxjhlVv7Gb7+Pu13Xz61tLyiPlMAYCGzUD9CiaE1Q9iui/vkUfNo7EwzPi/KLA
FVMuctvcsAK/vkUXNkN/PIoM20i9NsVCDEHNiFEYsiLgXxVunfp+xeYHnY64j+S7Nrb/fpO32Qcd
5U2NGy7hm4vNx4yU5oloF1IorFMHPAeyArx/u75GzxI+Tf4nJXGVkz4R9y7xm1Yd04IXVrqwiy6a
vgjRFsmaW5WoV3k51iNfNnQQ4bCwtG9/C/KK59ZC0yFxzlUoxnaZKCsvT3uVpfVlKrLCGj2dDKL4
JpImHvQSukpjtggch5N7Z9Bje52Gg5OuXVcU/i3LWCmvAhmVBfMyEtUQhReiyt6HxG76fBmkokoK
T/ciy94RZywhcpBlZLygGcvjP6260xjzBNI9SoIJ7ugIGxflCo0j5opDqAsr4qmOHJJFbShD997v
dR6Xp03GU36a8q6unNOpDpqoX0xRgYvJUtuPqL/6+eMJ9sfd55sD+Qw39yGbRpFDmfefYDTFzK2l
LaO7mCQsiRaNZoKFnlLUKuNVNfRB1SyrsAl46Fncmor8Q8/ZWNMF4ZPs2Xkjw7xOPK1LVpEr3N9Q
4r2fC0mRojwV0uXCdSkWphTcZag7zxZSyfJs0nFOP7tNyMpi1RRBUUcnjcXaxvfYiNP0XxDGjTZZ
+eFg+c0CF3qOZelVRQlOyQoJQCSDMC/pMsHZm1TFDj+N+nTAS+XYa3nllwM+FYWsxteMQSbrVWI5
FVsVbtWxejH2eaFHeLfvFr0HfnOmazY1hdZIiisRcLqO4yK+Xf03Q0KctNXjZxZ0SZ94TVXK7npK
p0jfNrab0NwbG11OXxyaW13iZZYmWXU6yCwNxuMpk6QJVopZbf8ZdlFBHb0TM5Kfs27Cms0jSw3d
Ce/TAm/VbSQxa1r0wKhRWYgHRo1v41+wMAJVZAGHKprGCa1mIdI2nnovVDTGvzb6CaJBm8NXP1MC
Mp1dHUgcasNNXsKF07HhLHZ1QPqJy1GW1qcuc7RTrvQUOekVDd2hSxbwK2GQP7eizFc+cU04q4Vb
XQVOdMEF4s6QudnZsfa5LAbnU90SrJBmxCmZ6KScGuiHxwXX4tjvLT3UnkzZCIWnnZ8n6wxVRGip
r4a0+eDI2vXjld9wt7tuwFl11xUy82Q9ZJbAK0Ney6stbEHZ51DlkLo5vM9U2waOIBkMEFYcEfxS
Y6y6a1tnGpKIJMGaTmRjvNTPtc0V+8vkHYk2NRDPuFTQuPldfTNh1VZgD+OnMBxl6ntNm7Bi4fe2
H19JOvFqPC7DShaupyhVcehVVRmV53baskF4RRaW1kUVZBa/9LPQYYuy10Nwa0epfdr7LZfLxMl1
esfjdKquMy0z3O08kbR/zztiD9PSjXMlikXJGa/bVd8Lt7uqytAftCczOyPvmF0RtczzSpFFPDRt
5Xt6cMsp9sK8q/iwCIakgzF0U9WPqTdYIubxSlHS8huZNiMPFvZA2r49KVQfEv9Yj37QnDWhY0Od
zpT20wSnhqVYnA3J6LdeWRexXHXKCdhSZNYwfeqlptGXlqeBv2S8oWQx4m4NPXoyaGq1VBHtk0Ug
0uAU56GaZantfrrwVW7bJ6QnIV0FVu2G9nGR6Ix/HkUXJNZnpe1h+DQ0A2surbrJrWub+057Jyop
q8+T0wW59gqtSVh/VMOUJid+hL1tNWnuZtpTiWY0XDjVVJfuN5LFbn4X0kJ3wxJLZSzvVdv0vb1I
0r4m8Wnj56Vwl21ii1Se+JmVyCtFHCtJTjpZ0DoN70M3Zw20PBDmVvxyYrrDkp5IVRfhR7RpNdI+
znNeFM5Zq/woTN/lYkjK4Djugqbv3vXCD6Jo5fOsb8W1n1NWnsmYh4G7wlqRLPGKbrJVtUhrN+qV
F1hcls0y9KspHs/6oLbC6KSPskHqRaJ6DgfbFVErftdWK0V9hsXRW/6iZ1mN3aUthhhf0ozMHeT7
lDoOfjWbF60oSvEeLtXieNyka15+m9pS0e48llUR0FMyWJbjLMZYJK1zMuQxyVJP8M4ae88WVoTp
BExgU1kP/ogOtUUsQiWC92Nf9IXzIfatuE9XTsIsWpwl7ajc7r2MmYiUVyoVwHE5VSPC5IsT+L41
XXCe1tCUNZZw2Zfw2mUoLizmV076jkRlRNIPcdzHrn/cx3AEwbGOUEqqFnBZRqSxs1KbHttBOEbl
0i6SuHKXeWNbIv+dBjTH87I4VepzG7hluaik40Cz1G0j7CALIkPzJZCfValXlmqw6ZKHNWa/KEKS
M7mKw95ojKVNgl+6DhvrJs8c4/J51wSus1B9o7EAphwV35NGVRk+V2ymGjZigvrKGHdjOthLah9P
S0PS4TtIZOAhBQ+p+A9JB6PnnKsYkYTVWhWgsPLEDfl9WeLm53JVRRGu2Fz0LhmdchG5oWgtIMjb
sv3SxHkb5dCXFU76JGwnToZLN3aMyBGQLqYbiZWFJzC8VX7zrcEsMFlZBnkxWngtVZlRTdcRfBRb
rFv2kKFDbyPmuJ1PVTFWfkO4FeI1MRRa3iSC+4oteK9GfH3hhAS62K4ef6oVvtKJLTM5vxkflNFi
1VQLWjsJwFFiEuZfrBbJJbOjyrrZqtrafPxRyZvPyXikyaVDiwwCkNwKu29JJIuoOolyNmLSJZ1w
pb4XUBZE9g2zZaCVJzZA6alrsNTqZmyr4CwnavSFR5KwG+V7lbUaWupoluIjtMChmmqBnMHvlJfY
YwC4gwy3n8JGncAuv6mNBnUBC4Jf28wppFE7lotC57Inp2Prhhhmb6DdLA/pJyn0I3mEEcfCSc3k
BzmGUEVAKvOYkIcSL466tJ3w82RFvG3OMVNm1LtZSFM7tpASkzTfQqKqxjh0UzGsrroJjegbhVpT
P+EfOmWaO8eWLfIkPpvQAjwUJ4EtKEb3Uath0yoOsCiLuge+UefQ8huRQY7lUws3M5OvOh/LtUYm
Y76QduYX7wIXv9LcNuaQTcLIn7cyCPvPbRqkQbTKAxffG5aMBOw0qUeHNBdss1aiuFaNc7JVuYq7
CuIMEUvwJdgBNB4eF1GCfb4j5STtz4jcYrdbFqXV5NHCrgMfDxdxiMuIl01a+M1Z2pclsz3AFLZn
jg6MObfYX/FaMrYydlcJgsVhPGeqTgd92nBtZ9kiVTzNOs+vA6s5I4q0+HzYlDV+IWgU6VVWtvjv
mPWO/CrsngjLK5HJpVdd0vhIBPoqxtNJGOjui8z9wcqO/XEya79XcOXxamAlhYdxqzBt3eM0wxab
HQ9W7qv6TChsVcMfthxi+Jsg1TpJTrfJRNykYRWv2jDNdXE78hqXi58WcQh1nLAHmym1m0Jhtd8n
/vSFha7um88l68NenjabqQ8qqKEiVgxTghklQV+LYznZBF6uqbhRHxkKs2psqcwSRxoKRbh10kMD
pKVmvk0UUfyqsMDx+TLCwXPLi9JJyq9og01y5VVhNMrskhWkwifkSIx9d6Ktsa5snNwsvYmItPJX
bV5WPj0L/HLCd0xDj1jL89Hul1mnpeCJGk98kgj5NcvGROeLJk3TUVxkiTT21PA+QgoWJG4DV8mk
P2LPq0d4mniF7N8or40YgX5p6ybIxOI0DzAcraWY5R89wjPfOu/9uqqiK8Vik7PpFtvdpZP4TDYf
+Vhmo388+LE1hivZFyKtl7m2wA95DvFd+ZUHjGA62AwVwJ8sPmFWMs/MtpEJ3yy3ilYEi2+jybjR
CNVZZEesO+8nkfnOx2Rqe+umQjBd8+OpKJX8Cn+L9WX1xQQNxNw2c/CL3ILzn7LKKDCNEK8islaZ
7ouvUo1hSb7xIZXplZRlMforTnXdWH/2EYkH/xg7GkuFV6csKa2FmxKn+oIrGvqk+WQHZRwEC1+M
LByuewexTXmnuqgr6R+179aVfVIlbZephUWnOvky8ZZy7bXYHYbOawjRiCkdR6iWtFjlWazoosOL
ltN5Tg9eYlhuZ7LBsiziCerB2Y/RTOvB3aRpZ/yfGgPjTRD9G+ON6sx8In9Ib/yYmtcEsS18YgxG
80GftQKf6Nq8MZ9P/QKmHCBa9K+mZiTFcQxDNVapMvPOdskipoQnUqAB8VaNOEB+Ne7UChbVMFbM
8QitbPdDGzpBr73ezjmAHidf0bO+zI2VB9bEof0aLAF+cYRlzVk52Vjf3LYAsA3cIFcSgWf6un2Q
qBS2tBJLxbrZZGx5FE9O4sV50fKPycZhJWlrvrlEQx9Wg5WWlpGxkhXnyyzISu17YSlb66aNRIE5
Nz04nO48ooEJ40I+4BlOlxqx2geDs3SCfcTzRWuMvKCGZFrm/WDWpONPNIk8EdZ5lh2HcQprXG0U
QqVjnF6C+3HxvbwmVnwRUpY6LopmP0tmZwk9zgHDP2AFUzg3SaScJfRhgwOPQ1LQm1BrCamdIBhg
Db2Gmy0tbiwo7RJjXV1UGtl//njDFz1JbM3jccQfx8M2V5kaYvcpn1O1g7b62pE3W9cYwz0Z/QsX
lvTzR6FCtvso3BSAojJIGYF7BUDO7D6qd5PS9RFKPq4ROxm0XpSFz/l73HdnVreSoQG1jWIgrHnF
AdnWOf5cll0KAe2IWD8u2hJcCTIU63yW0vodo2MD07tBjQJuLBLExON1jQtdjyeN0Pk5Pf/1gThJ
BOJAuoqiH1LNOIskrGySZrZ/XQ45NoogwY5/5owJbG9r2T+fILF3tG1maO4CFrg806VoRjZl/qfA
DmnMg7xJ5fXWY/Th5GIRjZKNQqwGXrvdKi78qfrY9myMl1mbG3/OKrgGq544NqJnJNpd6ZAIqZS5
YY05SuDcm2skfkIdjsq2emdk5XW6MaoecR1sfGgTH349crsIEIS8HWGZimFzQGhhhUaQuGBlOy26
Epn9SmRMC9sb4FrGBVx9iY/DPnxyFY1oRy0XfdUYqyk2bvbnk5jxQGiXYJgE2Gnzl0n+SoUMYWTR
sGLWnbSqDg8OJscsnNTlxgHnFWidr4mwEQL9/Lm7ugOQeKwC5YVOWgqbnVMwRTtqR1vMvQuQW9TS
6+wirX8PuU/zwOvjqI3e5z7+blbjhaFG9vUMdjPTxeNhBiAbqQJuuGhqtpgC0UWWPYTsDs4dhroQ
vS3FerOlb3x5ZBFNLrG5ju1NUtv2BK8dRimU8nNF7NqRWdEUp4nRX2eq7ej1mhluIyM7HpPcv/XV
lIvqRJdF5o/Hlp/VCBVGtzKB7s8f+dfJo+xvfCQuBjQnmWbrNnRCP41Hu7rjskcBYTUSOZFkJaq+
xfKNXDCDX6sWWseG+LCZanvsKnXcRdou+mcWApmRcVAAzseD/kQNACfh8RcLdq0oUIgdVNFY31BY
dxAmDk1o4rZs0CH+RFfbx3ziiyirR1p4gwJLXnoissP2JiuQMi5yi1T5DajcDC6uFLqi11kX5fW3
n+vM7FpPthUHZ8JtcJso4jooD+FPyexK2fa+W9nlNHwbNsZog1SCsuxNhDtUzKRYNDE+P296bX5F
RdD+U2XhEC0OayC3RSjHOKomu2K4JUWKW0v9LU+FhfJQjMIIAudutBvEwcwXKCnVQQtGN4tFDq6v
KrKKiFPXig15XoYo5Jii0mjC7Tya0u6CY7PW2TMcq7n4a6Yvc2koggqXAuG/RAEDQ7FA5RP7VvtU
InKKm7pI2w+IiaMiX/TlWEI4y8k6vKcRlYP3cpNptG76ovDPalWlcbDIpskeL0C35iCLc2VLFDZa
AQrzWmYqmDKkwmoAc0yteATjjyAtxbcmkY/Q6xkzJbMSDKaCPiU0XdoEp5xxT/rMY2Bl5mWXd8VX
R2hhAq9N3uP7rUI8RSbHxHX+uPGem5ivfci1CuQVeGvoG4ZdAXvT8wbN514cjQWocwpFCEUE8Jdl
kQxJnfmhLr4WyNSq8pjVicsvKQnZeMFq5HWlp/wunb5k4TCOjteGVV+GCzj8Xl4H5eRbp1XG4+lL
ZbXg7F1USbBMBt5lqTpJWmHg0TVTWEJj54DbL6o4mb5MqTQlGxs5HFCIoH0ApHNlyiqbopSbDQOw
YyJGdOLVkx007rIQNatX0mkNdslgKirL8uHxyg0Maedq0JwoqaEuCckjCxlaumgKkaG0UMscBTDV
VaS74UxPzbuqSvzKS9OsotnCCvxsOA046nZ/5G7u8y+d3Zlsy3EDlIO6Esk2e2ZtzF04tO/gvgEE
AtzUFchsaTB/zAOiivTrRMDSBt5AbaeovV7HOj1jbdnDUfwzb4R2Rm6jYmYK3ti7509EBleHfcb6
P9jUmsXYt9y4vy3xJrsSGbYfswm+sqdtUweXDhwL1unPxTA9rTtWznBRI3WwceFyJorS5GzmE+va
0lIy+5LxPGuY12ikb/e6DEt4ozCpc3Jc+Y6OPnS1awikIhQa5Jbb0E57oDz7FPkmDcqLFLn3zQCm
1h29uieoADauZUeLUkyDvsAiskMvRqkgKjzuS2KMPbSxDnUXIro48+OkMZbfIVJ/by6WLEaPJRVD
5e/nM577NRcXtyEPN7PGbBnaDXYdcCL9MO/L2vmMFNVGfVxUFR0vaDeZdYsLEjk/DUlviqoDYjj8
CpqHorklC7OkWRv31L8B32aWNC0jZP+nUUGZcZElymJkVaadqe1OAgTJuPT7zJTryQiq7kvlkBJm
9PMp7WIo4DUQxTMbl6JBbwQNm/MZhWVDB6u7CuvE+LDpgQorapG3H0fLbTkuyfxZfrjveQI34jy0
q5l7b3ef5wzgo3BlcXu1JT6GICxjz9bIrbVX1bh8/J89D3Zp/i4CUiOcmecPnT5Po3TW+1guXRRf
bYgJ0KQmHneSFJlRXpeGMvj5A2dbBeh+9DLgWiZqzujjPvm5deZ2E/rxUKhbO0ZJf5uCUJkYWq1i
maHee7fLs4Wd8Yo6nlOlYMy9dLJJvWhYPjif495GwviMXJtmih9RDO6LxJ/qQtqGkq+Jf/HHcHZ1
b9twf04U1ifVRO2wPqZiMEF/iy7QVv9ZTznixoWuA9THlZf5Exh/rxFBQ7ILMC5oogkWOilQvXtH
OepH9ofMF0GgT0fwO0Jf+UOUkGFc+BSe/Y+6LDNQ2VVMeV4eZ2k70WZha1vW2dKtBMql79hANJMf
1GbbTCQIZfbezzNSDpdJEHYKTS9tJyOCulaMZotTkMVOlC1TKy7g77Ykk2NhWOglG2oILKsLvycf
UtENXZw8aLMPMwpfCXrfUDl9Ry1Em5q64Hpz2kLdoMlk61yxOjWEnLXhpwrEIMDNLlwyRV5SNxmZ
vLyuVB4tZeGkces9lq1KUB+htyWjHlgwbGA99DuVriFinLJDdRD8cCLpceFqPDJLwAx35zacQhQs
0iFDG/AJejLSOP3MQF0qdiXHRvHiLJa2ZQo6dVdh1xw3XLrqx5qVyzBpM5TOUUVz0CnixWHjan9h
tTro7cwr8cdDBf2gSlU4/XFQolOx/CRG1U36E3pGzMYBHs+m8ko3NRpBPkUFOgaCJdY5ovZVWJWE
xIuMgDj8c0T5oHbPhRx6+pWIYWzcK5Q+/eJjrlSc0OM4ry0b1QycKB6aBZqxELIe53oEtst+oFM1
eraF6lK3AL1GhLsY+ej37xJVN/XkIerrI1RElFsh/IhCuz7hdtr036SdJWO49DlI09zLnDyrfs9R
PbNaz93sbFtvUiLsDOQ7N0PuHa/yMJW0BRP6wJWhecFwfWPemIBsszTSB0Yvd9IEtHulkHgWXlfZ
MiPwRYF2IAZNEur1idWpT4j9tXtT5MpKV1kkAuGFQdDfiDES8XKMev8k4h07jWw2nWXV0J2iGqWv
nUrSxaBEeOVETWqj7t9Vn3ws6lMeCF17sL7wW1wV6e+BHenloIiPekLKmhMULFAWpLm4cAv7q05g
jnlfyHeyj4qlw8MQ6NpWtYqdgR/HOmrfT3Ha2MdgVptjd7RZihUrs9uwaG8o4cVFxa3gIuvq5ljU
aCNAvhecdrpVy1D17kenCEuEz0V0F9Wlv0zDIvBGnudL4avy3J1othr9HMFWXgiOr3bHfMHj3Fn1
+MozF5z6t2rQ7QnSC/+uVEl6kgwknbxRxWIVxra+KTj6K7wUZbbas5gOPvfD5K5TKxcox7TZp96l
0bFNG/uc2yqMPG1Z7B1HqXVVNTWuPYwd/yMKwBFogYapO4J2HXDSpCDXHY3DaFWMuXVM6qy5rjuO
ohFcwbIeh/ac1dWYeCLr3YXvKD90f486qsYzBPrtbU15TI51WzSgqqMsHL0Ofy303m2Eky0t36rO
M4Wof8lJE38cOpaA6870hagbUi58N9RrO66LdwPagy9qScwK9YUJVYKuPx9ASV7aTtKdoYPBOo8S
FtKlC+93R/qe5d40uSRE6aOw/uiLsr8vLWtY0IhM67qONUXgXqABcJpqrNwwLVIPxETVLoupT4Zz
2QZl4NmkiK5G4sARgxZfdD1L2TmuMEuL82ooqxUtWnoh0mzwUK3/Ivrx1m59/4oTmE9Xt80S5WE7
8oIh65ylGDX7f5Sd2W7lvJakn0gFzRKBRl9o2JPHtNNOO28EOwdJpChS4iBST1+x8z9dXf85XVVo
IG+M9PaeRHKtiC+W2rTQ870c0vXdSwddLUQV2avKMLQarC7GPpNVYJL0AwWgqJJ4mo8CrXAVh1x/
cdHMvqjBa1YzrfuXZfDL2+okj6vFGVd30SppRfH6UNiU8E2x8Nyw16krt0cSq2Gq593SD8rlXgHU
4a+4YewC/ctGXwhAkLOM17I2a9hd0nFOP1SZu1u6R6sFOpIaPGmnq84EC1wF09/mZSDGaooY+VgD
lCVNCY2NVhlVy2O+5eyAjT7PazLuxUlHYnhEO4wWahvWl1jM8miNi45U2vxjTbqXDV7Hy77wvTwu
MvUVXXj/y+MDOQ66MKaFlOef9UqyrlrTBdQd63UVDtaec8LkcYGWGFV9ocgLmTX5TJxMvtK1E592
t/svgwu8sYWI71LU78cQJ0WzuEU/QyMMqmyb7W2wKvZ9D8V8TKaogwACJOB+8GGKs8xhRwrpWMLT
y1h+KlAx11LN9Mgys75AQknw+m18icI5OdA8Ue/wVpdHMg/rKfITeeZ83W96RZfWFdhyYWXw8X5O
Q31ZTbo9zqpbv65lmf5ImMXmEC/e3qeeY/HAl3yIEm1u3Fps53FziYD3Vs7HLudpA4sDjCSsK3Le
g7W77bph/bLH5fBSwv56X/ZSf8WB35+w2Iq7PQo0pIJ8PEyky25BKUZJrTmZmnL3c4LrfZ0Pex+I
RwaM4rF3Qi41GrDwsG50eZfapD0Mkn2/XUlqbqAHMDg8XHztk51w7NnctUnBylMEbqu2ck8fStsn
oCvW4GfQxZB6bn2W7iOpPXeoVpvCAEsob1mW2EK3Ie4tPelqIrK73QLZP8Ipm+6D1M+vk14/8Jge
Zv0YvSqOCoaagt47QqFyZjIaL0TI+LsJOrPV07CFd+iozcsYW7sch3hK0poMUXGTdmItDyTkM7nw
oZQNWLx0ryyYxaYkOy8qumtiK550870I0Dnc+GAp8Fnn4abX24VYwDqRW6PtPKcLf0hcGnwpZjLK
OnfrINqByPWJ9qPlLbA9P9zwkYmxCdY5g/DYdVFwLKxS+5Mv59UMx2vpETZkcRh3zvCpia1nFwZh
c53qqEDlUmfcdPYOjhdVdWKi/utW7MLXIpzyW6hiXdRsEUrEGw0JQ79mIxT8FfvIKnWWo3DqZ3Tv
J6vz4pLFLpzp1z3xXWwr75aQmEuMzS48lymojuMy+XltBqsy80yCnlE0uv1E1moNun5idZAS9zwm
aE6reEinL8JHwX7cYBbQOiyWOLzdCHVzHa9gMe6KCdtpAx1qbwTcyQuN9VjjrsTsogPvFH2YfJCT
PcHHP4eON/DaOLuKITLO+IPWKS1143OaTzEgCSWwHkogarWJfMzbNDLTcMsGEHYVn2HV17t2y1wl
3O/PkEEoO81jmom2B+x1x0Z0ng11ozslPW5r3eRlOBRQYukanVm/SiBlJit8FW/Of811rO+DjLii
5rRLVVWkLIGdCt/1NZLB+tMSlCbJKn18FKKLkra3Q2ziGiXcEIgafCUUn60qhvzJB6koUJiZ0o9T
jZ1U4xdEGIyY6oBNaCnzdpCTrLJ+iRxpGS+iYmhl7ESW3UWBzc0LgDzenehSph+9td/3fehf+kF+
74nMaIU2gT9vW0HbruzWY4jDI8Qmka9AmIr9ZvLxdL8moznYYSW1XOQuqwJqqKw4z/jzOk95s665
r0w5pthfreY/dN/th0JMQLF6192BEivDOnJqW5odh036SNSQPBfo09dmtPDrcD3ggqkgO20/IyHZ
F7nMqmxVUfS3Sszi2SxK961xve3OcP77ogq4I2cu6NLE8zId2NJlzzMLo5boQdywLgvuYubSm1gC
PBO9AoBI0BY1cdzZj9kU5ri7OJ4q5L0n3oTELqqVUS7uIdNt+izXrauI2kJXL6yndZorKysS8Q5S
LXRHc1Y53lzrASo87x3uCtmBXVyOFIxUs2JRbtXu2XqPUx6H/5izqRkp6gu8hO4Jp854MAXJazPL
4ZWOffQd7qk7ALwmRxESfihkQR8DGq615fnwFs78ZaIQXHo0boci7ui72GItqiwR4j0Ju/Vi4qRz
Vbc6WtYjxM5LJ2O86T4EpTA6W5dpnDxQtCUXu0XjDzYkxXfW9dEbi5Lt1oK+azK5iHMC2/8VAEXM
rnuak1VCw+Uu77oEdSs2x+tFmP5IGYee7md+PbVdrD6FLYOxnfIRMBuAAJGf52weRa3W0WnwQruA
4VtsNKqTCftIlQcjze4mqeLPYRg0q+IJr6GiUzGUNcPfrWFh4poYvMzOPDdx0aCFt9OKWov1Fy6F
/ibRtQ01k0kSfsfBu60VCcrNngLN8kZLGpzGJYtfruznIdotM9XoA/mQZY5+GltKHA/oPA/CdCDa
RZclt8Cv1hvpAQZXa4+S5tYpIz9ZrN1YK1jFthrt5H5o7bFWsCjRpxkJJ/qnBXlkK1BVtp2pTS5Q
u3tg76PbUcxDnf2FkQ62O/Bi0DepR/9WBShHdDN1S5C1wcIhrYe7zV61mqb3QlpXMyiyzRQGS3hv
tiJ6BiFVEpDdqOGqXG/DdNxQVF2w+81b65ZhoCjlCEpPkLiBuE+GLQpq010FL8/DTLartDDyQBXj
IqrTgQ80ZfbQ2xw4DGc1ZSjS1vbaxtq688sYo6ZO5m5/m5WZ2UMsok016Co6hi2N5GKX9RqZfvLH
IIzpnD7kJunKikXLmHxMUGeDubZB6Wh3APTEXHjHBpELUqPbdqmszD5wZeoCB27mmwEMUjlVBqZJ
6pvZ+o6zG192kHRqZdCAycfJInSUVA5uCjGH1chlfOt7loq+2bBUgMIgT5PMa2XdInJ96FGrzWcz
mID/VotyNmsHMOx8brMFvNRzF8bgZ44SsLuem9WnQUgfqZEM30MaAHk3tDIGHIet3Iq3/4sHpAjx
OSo6+4bIwWVv2ZrFw/Nfhnsgr9CInsjV3o6jzskbZOCu+CWYzytxgnW4Fz/7tAtdfoR9sWO9LZEi
47uR2xAM1Vxufg/Q2XZ0y3FEYDvWr2aAoFDeahSU7j6kJPRpbXplFnbcQSjh28KRRwX9TEozW95k
kzZ+vkkM3t5ejQKkrKoBLie8e050Jse8zaEHj8klNGbxAiz5qFHjoHfol4OUJcV+HGjRMJDkdzGA
fJTukmDH9GREEVWmx1EX3HsJJ93CDR9rYPFm2tK2n106Tq3cQE0TaAezKG93lH5l2wVT3kFZth2R
porShaRt4fckPYLd4q+yNNNLAEJaV7FAfKxKDdZOC2KY/wxnhioLJtOwslbkigyNXcEau2qPFwBk
e278HzPrQsbePkJetSd4+eOtCLukZnFu7mjkPW9lwgHcWwKYTwbTMyVuK84LSriiSmbp08rNG5uP
qw6RRHGl3GZ44Jb9lHvYMWytKe+qHOeoaXSy+yc1BptDgRBMLSpQdIgdlVl2XPNU86bjpfsM9s55
WUX9tkRPJRtZ1my4VcCPFfdWXCtFLVqDeQ8supGVRkOLcmJVJzNkzP7sA3dVXFBRx3O9s6E/IGll
u+DADVyxFxMvZK67MBWiTX2oTpESxftkpxSCZdHFvaghKI4ZOtTCq3te5qFp4jAz+g34KtDXapVI
StTgcheLAimKwYZD3Lrv0XnzKl1Qh985QFOu2hJWtAXLp0vQKwHHyGTwMJGPkBz4beyNaso5I8CK
Aj0cYQ/iiylcH1QJ8hGnRU4LrQ0Es88d0CmujY58MUEo8D53ecgj6R49vuwmJV1JWgo+9lcAAB3i
IZX9bYBtWH1Hc7kNXwrK12vVlcTjCRVMflnTIhs/sUUm/pjYlD6JLenuEHXpf/ZrhE++3HaHyEFn
oIzs++gqOYbbS+ky87it04C3gCAaDJmCC+ymBYcnyDLyFEE+LBpCxXaOIFqMzQa++duWpEgCZkyl
pzmlFBGTNXteul4cdDyHb/mqoooUyJIM67TDCFO7r4AZ+HukIuOxiY2yYCemGT4UGS2x5z5fkTBQ
845IT99tDi+XTFe8Fd1wLefCxwdQPmDlMCtoVE1vE4utN4CtOFZaFoiIJL1aUBTMXt0lRprbPo5s
2YRZL4sDYFb5dXOFRnJMz3iXIDqL7+k6lH3FUYA/LMG14lVlWs4Vamo/VjnrCDxotoxDgwOdgp6H
XPK4cygA1Z5LmbfMIiTRJCEf231xeEyfIRIB9JfLxiby96aGuY075epNZ/69wG5hb5yeV9lMiy2f
VLZqg6fLsgUNwQgViMfiLpm6+KYcJlYA9e48r9aoIzdBMMSffhrZxQVSPSJvQWtw/PEHzGczwyko
iK/HTNG1LrZ09I3ZPFXVtJa6a80wlhP23zWZbmgU++yg8y17DbpBunsoVyyBGCC4rybJo/eRgFqt
OGDaewFKOGyLLfNoCkgM83Dpwoy3PKLDV5a5datxbqKqQ33eDMm6lNfPLX/Ykg0ydBKL7r6cePK2
gJTtK2um90Rx8bZqISrMzof2iFRMXZLe4pKf1vc+2MIetZUL6gCVx91q4KIr6C7f594E55ViUTfr
yIoHbbS46GyBpboW7Ba6QHEKurB8hWI8FrgM+vxTxnvSujRUT3b18ZnhriRxTW25Xau1kAN/niHx
FEqVJ5UMc97sJEDhxEfijnMW2+kJedexWSFuNSsu9bReksy0KF+im9mLAfmOLXobOu/eSKejSioT
glDKWMvLqfuNaFjYpFmqX0qU+8co7aJPgRThW4iHZFXg8MHBWXuDtV3eOYCaR2k1Vl1pPhAy04/S
hL6rSi3CCOtgfyR9wFDRRCk/4jxYZ7QZKmnKAoAxHn27LfH6jULsaEqHRmVBKniv3BCJ16Cc0mc6
JCmvU6j6ZynnCGYW0jIsSX54A/V/bZmEHrR+4oBi3DZwLQELvKGjFVw+rakSafag6bBgl1dleeXL
1wUJZjAFzlO+wGsANCYeUg8c2h+3GJZo3CQiBC5zDs3A6X5GGM/rl250W/Yjm1PBTlSUXKd1l66h
DprSZum2YvNiIJILzsG4UhKNedggPBHtKBvL0I/1yvI1dGfjHVTMKo9ddkjTeSu/5/N8BbIWySY3
YR/LhjBrUOeBNW0Cn/c9oOQUnDwiZSjjQcZ7pJmxaBBFTDOAA4MUv8Il8IVqYEkibNEquXk2wHMc
ewbiW/bdNQiIa3CBDdLTfg+XLzYpNVqYMXH5ur6KcussbQDTlej74MyPjt5TKpQRjdowbyZqQ5kY
tXwattvIV/grcvT1JlKUZNUuB+wMpw40EiU1FOvrO0nzPiTTceidLZZvJuj3OKvGrmT4P+QZi9zd
BFqhYb6hXnVTXruQlIU9/Pf23N+JOLiGoGUxifXKZ4IkAGz0d28OUlmpQyQ9f3Ehr1a9/YsHTrJ5
BT+giiE1wPdt6AKEVUcKi+5/eAF/N2avLwBQJVg0jB+HSwhT6O8vYMw8rP5+LH6yv14A/4vS5YxM
uOICAV/sf3BKr2/pP9mReCrQNNc7oiO5nyL9+0/PiPLTjSuW86mYg5VlNa7JIvmer4BL/ydc9V+f
CiY33laO1vP6Uf/Tp8u7mHvT5/3pL8bPZkgSgrmMl2tr+eeL/Mf8hMe/3sBfcwB+CIlsdT/of/rx
f38VHP/+1/Ux//E7f0Yl/N+fcPfpVSjxW/+3v3X8Ja7TENU//9Lf/jKe/R+v7jpD4W8//Ms4h/9i
YMPTL2Um/V/859+mOfxtnMV/nuaQAIfANfUfLMC/zHP4+st9qP/HI/4xyYFcJw0D4CMRAVVYYFP4
P5McgusgT1RaQMlKDHRAFh5Xyj9GOST5v8Fux38BowSfFxOsKxjR12kOcfZv5XXyA24aeh10BD7s
/2eaA253Ff/9egVdlaW4G3aBG8UiN43n+vsKwR4a2EWIEKkBHAU2SFEgTv7Hn+MAmvXSDkGkKscF
eyq28k4pad9yS5dnKRAUCFd1MR5C5wKx6+7PQeGRSumOVtDhEcmZ4MMUBUKuuQiXU1p2xVBlWdyr
x7lAlONLmo4s5lUwI+txhttRxvckhRHwAi0oRvcYsF0kR8m0lHelXMMCSqdFTeoqRqCUpVXXMZoe
9r0P0b3KDaHmF8SxdeYq+KlTdBmIy2HRxB3RbTGEqToMUxrLi077EcImRWYxvK4Z70k74sCJLoXw
8WvqURiyaheRQOgo7Vx5BBTos7MZYYZ0iGeNBf3a+SAwtoKmamFYi0x80LkD/pvTvmj2WDm1tFCl
Q5vXpSoQ8MMJTCV0mClVsBEFSja4qqo2ORluOgqJBUVfgdkZNqTUgnGnvmxKQU+8F/LdzaPmKH8T
faLobdoNtN67x/lXlUk/nHCr7ud+giBUOUMRLJzFicbbKxzU5Ej1RqsIfOGJbf2wV/B3hm+QQLe+
9XY8F6W7A8h/M2zGfFM9n2szXctFN/TVbAnc4z7/oV23IU+1vYNtVcB8CDC3BIUre3VWY6ABiegF
LspnP4q1TTpmnvfSqArtGT8afKRBghh0VsjtiH2/OJTxfATW8WT38RUS82/cxFrf7Eog3sr6+31Y
IP4a/S64unAr5hMDZNkUY9K4HZ6b8jK/kRJoESJJjzA/RMVi9ioh7DYwPASEXPsrH+f8jud797gR
kVcKx0xFjAGzl3QNAnbsmNo0qtxuH2Jk2ZAlRXHVw6iu080Ot2h61rtSb3FbIBuCfB4y0bPbswqn
6VBDCi8/RxPbI7foocphcbBFvW/lkgVP/bUbnmn/q0s68ZAF+jnTo0MS10/HUPLxStKOp5nlOXIU
YV4lwgPImDNz0GWWnrEvDAdQWOSAFGdaZ0NAjjbffomMcSTeIS102Dsq1iNGW4NQ+RRJKmqbzbzt
exTcsFhUI0TCKzVrX2d7AJ8mtFMbBWqsyth9jbIZqa+JvQZTd973GXlIJUEh6+Bb5rsQpJmjl2HJ
kKeS6fgbEab1u9mLmka6omxLWaXsgoQZggAopCEN3uS5xoo36L2aJN2D30LnsLUs5slklcBtqPtm
pXb3V/cpOMUsNE8+slvxPKVMPuYwH2b0Cci4yTLOD4kYIXkUXaHqCNbLVxj+utZhtPfHEQbyZTb9
ymufIPbb4MJie9Vt+oeZgL2HnbWP4NKi2lpcFj2xU1SVzvmf8DbDsO2L1F+MHudTrDe/kaPGpYUB
NT6/atV4tYA01aZ/Y3LGhu4MHMghd8YMv9EaEay1jSx7hYkRcruPy0y9KxSgNr7mYPdDZHl4M8yE
I/5eynpYgvgYwnCtFrYhSEIhWiFB9EFBmsCE6IMW3huaULnD75ZL0oKXn44QPscqLvc3h3jDazGi
3Zpo8IEl9S2GXlXNExMtXzR8nCW9h43NmnWK6c0cQERXJSyBWI6vHH0PRi/IbLyLV2+jips9aUBz
Ro8L714W6NMYBYE7StzKdBKXiOgDWnl7a80on9CtBM8sVcVHzLOx6RlZajSxK+S8fsAyBvUSt52Y
wdlPPoS47UULLRUtNorp+0nBicPfmQ8iCP1xva5aBsTxC99tcuiWzEGwnYZjMdnHaUjHdvTqtEXh
ECN0jUzCUu5l5bt8/oLQy/tsRHYCtUt+rLH6Aihk2Co0n5CoSv2Wo4+oxjAM2jix53SCtcRMlIDa
jKT+3YkUCEmggxtvsuFQWhM1M4jqVgo3Vr4veww5iLAflP5+RPTpYQ9Ce+dHQqvZm6IZZxdDLaVY
WkVsWp3G/XEgUHTANpU1oeCk0PAefdCv2IP1HTHYteDveczYQMg8xLSQs2boE3IoHVUfbU8GwAkY
EwEdLoUVjfdGTotzR8wTIGeolV0tIhfCICL8hwdR1IZBAj48CoJGKrY0lAvM9iBlrL6SkZImKZlv
lnQijdLLmQQEvV4gf7uleEFHK9qdbOYQKjnWmyc7BIMUHunshoMx3F0Ctvy0bL+bdGcwSgd+075B
VsAMhvkBc67CW2SPRTuHnh62UYfnPcvyU5AVmI0gZ0zqmJFrLnsGfKPEezaMThU8ROx3Sw6bLPSQ
Y4sIkrH+HiPneoOBTR2ozxnZ+mTzlfQ0usU1oI5qTId6Y+y3ySdycHL/3qMfg+JEsJdRn3V3nYi6
uLIUWz9sqE/oDFsNiGp97Fjc1YON1P2GiS043JGoyMP+XUTZb0mWX6kep8OUoWCwLv3G4fnWnKnl
dSrxp/Y1XWE8Ov0bJAC6fEUZem/QZoXahkeE++gXEgt5Dst4v0V2Gh9Dwb4b3oUNNlMwImK030ov
cGDo5Hkcc+j1vTMVdSX29XycPuMZ6gGPvTiDZsZ0BlsAbsDIq4OiO7/FBKGtxdyAtLaJ/1To8CuL
+EG1EbyGDVJ7G5KlfFVhvD+yRGFOybwD7qmGwsDm3ZjEy7ea0Xcse6bvMO+q/LoUGR6bANhYDby+
yW11MJH+i1HT9pghTvde0PwZ6QYYUVN/fw3gnhJT9kntBiqBUHX4oIdxSF9IxrYa8z5WDCsq23Tv
QHyBEobMY+zmAQBC+xlzi0EjvYh/ZrObs8bje65iGYkHG+36FO6uOBUuK79vyBu9m9D9QJxNP+xh
EtDW2sGeqNTJQ8Zz20Y7zGvsrFJbpD19TWJLrplQBOFkyJ8WNHlPG5TaEK6KDVBixBKWb6qm32pN
SojPivb4TkHDCGi2a36UMsqwZOZcI1WryG5qeHx54/vkGe0zjBMd3oKypW8qJ+Hn3C+XaRu6vaFi
6OulT35OuYIpmo/xj6inAa8x0ogw5KiNO8tNwIMa2UBN4zLvfoRTOTVSGPUMdXg5w7Yu7uwQTEcy
5497Pt90otBFAzRVuBN8e4rLObfFz64veD3EqnggOhu/ZVBU7iLkZhsM5pjabMQQH4lRD1CwAEK0
QifiaU3SdYQdHqp7x8CbVGEnsqrQ0vTNDu2ON9Yp/zCX43TElAZMMyo2fYiQQmyR41RHvebBkWa0
40B3pvEbdjP2DUeceZs2Fz4zqrtTSIvxHGYbKt5uyS/LbAOK1AK8K6QTt+m1j0fqbzBmhVdkH9YL
CWIsiCHcWCvHiVziZbX1ANCEVS6dZZPbHjNHQrV+0bvT38Jyx4AcCa+xVILcCEr1Q9qDTsKkspVh
/QmKsPyCqUM8GyBDDxiWRVYNvxrtg9q+IpsQExBrKTC/ncgkr9JJetuOFOvhBkEjztsSssYLMk57
/tazYNwbWzqcrKC/CRbi6nTl19z1bcrS/D5P2PBuiy0PUKyY52mffdRAig3uptmN7x3P5sPalUBR
+O6mM1ytsKEl7WG0pCwoK8U3/i3sXPfF4ldPjmN7XTl53jhqYzUv5nPmM8bZDQU95Hrvb2Dt5Cjm
7aIrzS3/Gg3bUCW4QcpxKzm7hfqzHDzX0JH7ZaplsE+qylaZHbZo3r5MKcz/Jts7kLF2ZK2lkbnl
826qFE7iycA+eIwl5LinsqCreACQ7rKGQGZeclZfJxyjWOByIF6VsOjiWKqfKDfH0kBJLZYtfRa6
z8FZosATZQFThZKBk2qj3gJqAHZT5wp84YTZcWuTqAH7qCsnh9IpT056yLNvcTly0+wbpPQTRvDJ
6BPT37smDGjX344WQekKl/BK27jstwZIq5U1ZrNt2H1ApN5aHciTUSR6AiqGXiBaguMOpKax2gcX
WAfyjBQsbYxOxltJsxGEtil+81WkP/4yvNZx1fTouPyqGMYcvUcRODqeku1OYz1Wpdr3rMkhTP4S
pexPueEowSM9BPWC1N7rTrewHXPszi2mb7CDitX+EaKwvtlgqVcT5FJRyPAo8Gcvf4w0zDqWb4NL
+dOGmRuXXWLMX8xT2WRDlMDFQlCtRaZYY1wIfLUQM+uOGHkV1etKxX0KnqnBnLz0RaGKbLVzpN7n
iLY9zjoU54tvXbzq1kzFOZCzbYCRIlHSj+SwAnT+yFKXnjgDe9Qx7EyTwKSvYhTDcewTEBUiK2+T
kedXoXzYMD0nsMcpTkFQDQQG4fpg8UqqP86djGN/WqJpQSkF1BA5ztJVEUm3FtcN/E3isnbxDP0N
LkoM3KDj0G6wwloy4RjHNBH2XaGmrwQp+CkYuwSTFXCSzFs+l0CAtaqDMPCAbJPkgIltHCm4Inj4
4wjCxD0Zx6Y7x8xcZ/2crKjA4Q9Ofhh+wT7BdLIOM6EwVAVYnQiwdhU2fiNp7Scglvs6Afxi2uLQ
2fyXQYfk3rqeAeEe8xPLx6yNJ1AgoRLiMobRY1likIpSyiGVKfsPVcwUszOuhICMlvKeBQvm3fCQ
tdHUpYArSPLeg1+ukg3TCGo+Dvwdzsr7AvKuGmx5TDMXAf+R9icmwqhTOYb7GTT6hM/PmLGyGbwb
N/dT7VkC9aHo8ybfpw+YVMM1igqQZ3ZvskQT0ZeN35efM53e/vicU2xC0Ro9M1G5JGlBUMUYsEG6
Cx1V9gH7o8OgvzCvUTNHYR3Mjk7tClDc9KlbbkVOZ1wtqjhGISuAiKXj7QTv/xH6A/BR2JQY9GJl
aO+VRr1NQwtI8yr/uFLJM1mWqd03u596oEi/thktGtXUnniqMU4jWOIvVBdQBOT6Qw9OXwo+Iv9S
YswndK0GDrg8lzIHPBYH7BIX3H7548j24/KJfg2lmJ9hP6U75efZSEwI7K3y36zuQJLb7S6B9f6K
UurrGGAqVrHq4mbIk61e3I7CUQznbtsXVQFUWEE+mO8kWu62yCfVQOPXf2fvzJbjNtJt/Sr7BeBA
YsZtoWYWi2SRIkXdICjRwgwkZiSe/nyg5G1K8pZP33dHtKPbtqpQQCLzH9b6fogkiDMGy9pKB43t
SKn4KZ5EsTIXNAy98iEw+tB+AClgr+w5M+jTxCcces/0CNu9auP7xhFfqcQS/6HdW5WRLCFBGM9m
LDDDDaX12kKKWetRY66lVjxOGK2+Sok+YRth2O9WVD0IvukG0xZwiounOjpWVZQKVDZe+GnAeYtE
YhgaChRqvGBOmKtV7oUhZSfgb1uE7Soh+C8EOc5kY180/QsUV7tbSdOuHH5e6GIbaMB98SYUG0fP
miMt/tVIG2Ii1QnXPCrpXmepLW8GxyKwFplWrYw5SwQNkTkvNwPElXbT67E8G3BTDvwP/lFWel9B
k12stGLz8JL46Es9OyqbwxXl05cwk329y2gzbSanhzlDlxkJxXSEiIJmURePDUdSkIsOxYqx1AJl
GQXK7zEJYYpb3gmivETYO8MmEv7WPkfNOYy0evq9O9SfIm8+Tiz4IMfGgV5Qu6bFSKyT2zUOM/co
xdBt/+6yIyKYVrWvt0FJqB8QmRq0i+pTEw13SFZf6b2y4mmnbfypvKstCWukUC6SUkwRf/fg3bnQ
bkbDekqE1V51oSbXY+OA8snNchfrMtokVSH2U0py1th9eyi7SKdygapMz+zXv/v0aTgmQVypT1mE
tsCAdAdwrklWaWd+Du1B3I+ena2dSY1N8Na+t1t3uGfvM1aOY9Ob1ev+2NQUo2AgBSKE0UiLVqPO
AuRo0+gghHynvLa6vA1CFCHoFED99Bs3EoukVo+zY835KPy52maJki+tQPRm48Yu1pk2z18yA05j
IFSmvSxgxxtXz7V9yoHXrOByTHsP1sbJzUiRXN9L4/WURMdGs6INak/1mTiLVyuSxUuSCu/mTUIw
d3H/RUucr99kBH6stceaMvTdPCHfthOQO8HfUgKDbvp8biavku+lBH5nyvU8+872m57AyVA5SCMp
myCZEc8k0ojJF0LtDFPMHr4pC5JweFCR/eFvcUFUq27Pe6A2bwqD0fceR89hh49L4z7CUBCgprzx
RBu+FNPiPy9CD/HvIjnISdK1q9EgqDm96Q7qbkBTbPndtH0THzRp4vRHq2T/QVOmy3T3iw4hA+e6
KkluCO/GStIRcqrmsZFWfYX81BtWceX64FRABu2UTEME/ql4dqoJn9SY2DoAVZA0CPz7+anPuvz/
UC64rJ460OXY7eD/JKdZStmsObBAKzZ9RMSkxm4ljK7oOOaXSIhd5vmdpCHr024vMX6s3usaIi0f
Alyy073dy47ik55JZ0UahuXZ0PzH3GijVzumI7kuozCa1tTU1EXR34fyyov2XeTgtiTek8ER/ZPS
gRYBjkzC+hli8VFCvERF2Y+7KAnrO+SqxlMKEGta2xYb9tzY4raFvIj14W8tBHtZdZujAnr6pofA
etlDd/O960Zp3VMmNf2sF6PaGfjdfJLX1rxDp+he/lEp0cFcuWdKIcXQyeh5S6uSbXVV2F5pEDPG
8fpXwYTZ+FF6psKPCu4XwUQjC7TBXROlayztt3PUWilOPmlsTMpQD/rsRsfUYqss81h9fRNT0DEm
UJsdfOVviorYR5hF1zehk+vY1XbUOHUjXCMc9mO1JtnBYITDASXe6OnA74qrJpzcwzDq3Ua2TnaS
GHhaInuhn6q5Gj9AYOymlTPhO4y10QpAN72p2LQ7mdXybKvR2xexoJs9zHI3troVmDJD+KI1Y3f9
Js+geou8FLDXg058d2qqetz2uAX3lDNdqjRafFFxim52EWpM9DKCSLbFNUKmL9ogxIbNKdw7sQ0/
clFt+AOvhpka8SapzQM2ee+2nJzpMEJZPTqai9PaCfO11ZF19ESMAfXm5tjGfn/9JubAV/659Cax
GUKlb1NPvUBhiQPDAr4WeillRREW1Moa9aglJsbFBr3Ym9hDQ8CzizEoB+8UH1VWKnxKHmIkDJ3r
pc2N/6QiltXn5jnJLRWQKsx71UzOzEHW9reeW1EHFn6er98JQVTMYZPSms2oZw3ZSXPr9WjTvvlb
ESIyb1751Xy2s5m/r4d3rTmpmxFs4MoYske/NT6aEZs1eIxNYpnzmkrJi182zgp5B+KqMY7Wb8KR
0tWqrSEyaz8i+LCi9DJ7klTBsvGI9vq8iqL5xkS5uMrT+km2dXrrRD0GFeiddd3thtkaPv2vxsTU
hb7VZyLkH4UmhZ/Wd2Nf38FTyfE+Vh5Hu1gSwTjXbjwTURHK0PhQl7pxAsX6amluf40MDycD+z8q
zkWIAkrnYzfaPaDK6TRIOR2avH76b9v6bZbBP45iezdMAHwCsI//u229zEB5xtHzvnNtfPtD3zvX
jBPwbGxArmcJxMgogv63c+0ysZ2GDLZGlzkuIJzoGX/vXFs2g45tz8YKy6xXwF20m793ri0mI9JP
AOjB+MRFdWf/J53rH4Ud9L8h6yBOXEaW2b7n/Oy4F4NTD7oeVQdk87zhWRnZN2YzyjMcaG/97tZ8
1z68n3mw0AJ+kHTwXTCx3vrtsLV/FpEMrY7Q2BPlwUWhdp4HJc4pAfij4g6c6pp+wu+/b5GI/PR9
S9cfZQBu5F/pQY3G7AVyQL6vQKoP2w96EjXlWZy7yTIJM0PH3KANFfCsE+Ph91/+o2Tn7cbaOloS
FAmAbn5h19eaTjIMf/MwN133WuQFNaAcUeRJiXm6TOHsP4aG/m8/+R9usc3dAjnHxAIgGYtK4R12
rGu7tBk9tzg0hZhuszzuXoEJJGyLSTPdRjrd+d//zF++0BEsUr6O1cvk7p/RN+li2Ca+9fexFlZX
ridJt+POR4Rnap/A6DrPv/8+8ct9dZkQ7njoTWFT+Ib3k1hHtUKfo3CxT1cTyoLeCVvjZp5rfaCl
CGkkQMMrED6WFo3CTFxqurmPpcTeHsRONpeLv9K9dMowekxCNrIDKeP2JCZ/+qgM719Wge3+w/Wi
DeHdt3iavOw/XW9ZwK1Ji67f2y6WrQetMOzwqo1yHfJvVROY1PSzjlhLVR6habfFA++gumgoMvdw
GBznmLRQTApqZS8RTmW6Fs4CRYOdBPwEf/AZL3wRHymIk6+WzSDOhYFNB7uQPYt1T1yJ/KNJsKkr
Y/a2ksrKmZNeaza9q1dXEhPbRXTOdBtSBKFz1QyV/dlDQqvWDsfMsAFlSFe0Me3p1mGXcNbQ6zJ/
KW1oT2ke+2D+Fun8oQlThlFQc6aPtyTEsRB/skpJclYiSdLpurP8wbqbSjWeSj3OcdHZKHsH37Io
4SwbQaMK3tNpaKdbbeymWz+rKTRMYS2f+9SQz3OjmweHBlIdkOTLZ68wh1u9bUFU0Uxm+5pwJWxS
0dgv2DSnS9XkwlgVQygpMXTTRas18UDpyFsnc2JTLbKN8lAqfyJN6CjxOJbAct+G9nTprYZfKjOL
mmFOTzCA6RA+GnhTmnXvjfZL3nMfvXngvjWWeOh9Htrs1f7jCN72xdGc6ZJErb/B+2qbW1UlHZ3O
SaMI34JUvnxbq3EamX0Qm8nYXyfZ1L7maaUlK8vmxxqKUGrXjqCZkNkihTz6bpgUB5CuNbkHY7+8
t1Zq/BRj+nkkPqHS3kFvnzaFslgnQ+lYL1Xryec4Qtse1YV/8lXjP8ocl8/KKhNWxkRYH1i4ZK8a
BK+AwomlUR8oOa4HB14olo4WycxEzYT2VDaD9oUghjKCUiyOljQh05TLbx3REK+8qGr2b/ffmjrC
0N6zaFu6SNg9LW6DGk7X+e3fQQpfBoXSU/aNOd5r/Na72O2G9Rj5/ravl6pgvLweDvx1ucftHoZX
SOB1GQztCPmjnjz/QplfNPSokUwi5c5pQZ07zMRUlSn9G9O9dEqdAk1YTeGwxbamaJhq/IEyTwRC
LdG5w0TYpJXxscWTq+2UDoNnXUeaCi8Ide2cpNLGzl7GzFI5GYBen0Elj68Ddlo0Rmk7J7ej0ozx
qeX2x7u2LIdda4ABWs06BUbNG7Dp6WBXGXphc5/bB5oJMbhrRa2m9NUWUG8AEon43KzJ/r3UPNvQ
P9BcjPvQV9NVF5HcOGDKg1jSdaHhoM4WBu4A9Y/4SEuzXksmVaw6NYkbzYm7yxjXbbTqwsH+1EFV
tlhf7cjoHz+ZrgZ4KHvLq6KCRNmosB0SLnvkta+oasXZodl9LJPYOUu99EOcUZY60ScpeOCThudi
xhO8K+XcvfoJemSi5T5K1ixu/2iFtOnXuM/AwwjXDR/NkiEOa6FZH6D2aQHssZdSYHdOc+Se+5re
6iL5Mll0NOxZUiqz29dY8H+oZfXThWOOtWyEZZzsHS3klJ6bZKfaTj7bovMfCxWjbHMjr6DcOAzT
ZZ7i8HHCbnaWlpDPql1EugyOeZkqL3pMbYcNszKyhxR71VPaMEcm8JUNIUpHUZygRKW26lPV9v0Q
F9boVQ8Ocvs5Sct1y8+ItsIsPPtoA+Pxn+ZWik9Fo2nzYUZ+6x1MZPCUUoVsp62JfyY7OoZpfp6j
wXY22M6Of1vCmzaNDzDUH9w4poX+n9vCmdzh3qNnzdBWDOPBNnttWJuYe37wh5dGeTPh++y3AIzB
u/1oFLeUUWNfpQP23ShO0mN9xk3Pvy85sZoPTHgwws++NyYNQxJkWG1nr0rQJkRZb+EXybRTkSc9
t64I5WoGBvRRuV61T6zSu3Fjk3yNt2oHgqPJAoUX45lBJcQisluaKGOiBZkYeKwMiGg2SY7Gf4Md
O2rOjdeqgzJT7wyPh2OBdiUqcrrIr3qe+ic7tNneMmdm0dQ9K6WNKKNAEl6WUh+V8TqKK3EGi8de
Wjt05lepz+cMOLd3qKv8UzvyaIKcQUdYUPqUa3I9GF2JtPgbcVayBCcz8k9OLsnsIyNjv2+GZq/i
gX1wsKO23SEg8E6ABSh0QdTJVymHSRGYaABvEePzLtljne9cxTnO4LFkZ4az9TKrlA3/bQt04x6X
IyDqZemPeh7fLroDjAVytE4ICHV0PfY8UGTS2teStiq5odlw8htzbb+4Oedjiwx8XKMsomjOII08
XudgSYgYFCnK7ttlCcChaKHilEgi1DSOLxcOy1WdN81+UP102w3EvgVyLIQDeamOxmg41Dh6VVjT
NdMADFpsjV89j0Yt4xvDHrjqpJD8VvoYfGXZJMq9WNirWk4LB7Y+4so4qhGeUEQZmF0RTZZz7DPI
EQE+WHUfapX97MSCjVU1WnoaZYOM6J/RANZsei37oivuc1RQR0r/2teuqX2ADKNPP423WKwTzfUf
jYmyMo2xpVlT+514wBLD8RQ1U5ltG7zvM1eSLHcUewagGVtxrPfSQ0ZVNGxV9+HyRNMUcsncF6y4
vOUxagKZ16ozZh3Agd3KxVzs2aH+KDSFv4T7RGh5j9dA6+8HBya7DBLqCLF3yTOgkRxVEjgArfeo
VslWZYkWCazwRMvRDu4jegNQSZdcZ6hSApIjC8K8SKj+IU8aHYz5WD2JQVwj1o8Znqkz1sEhYOAH
GFjQKevJsv1jns7ymsdfXyrKyocMvcTHSfOTo4YDHopLzNEDJG4fGZRQ1eRq27wfbX4HwoBSx+Gm
uz5u4DYMkLzfIedKsHxG/VbokcCBQ8Wwmab6UDFPA2ZdLi4ltCTqm2wStM2p7YmMiKRziuwrcyts
BGJVuKdKjj6zqwe87ggBA3aFr2VTf9VydeNP1nhgXRMY9LWOYkPqaFfUgKyjoCGuiv3U05MgNg7v
aYaobcohuk7rGIMxAG1L76xrqorlHU+bc7mc8iMnH5Uaysx0HpB6eYWzifz8ukd9tzK5VTe6ktEH
qTn9c1MZ5rkaCvRoZqQTQE71LvdzhhcMiHXFhcgP6xhuqK+2E9pHE0dfkmBV81P84iUOr9Dba+n8
J/IsHoiFjBVArg0UBq60jnqDiIAevMYJ3K5UPyw7SKyzQ3BesRt2aXXV14Z2gDdRy+s2oxmzKmJ2
m8RpWJHzEPLswymP21uVgTsO0Lf8Wyq+ZB0/pMYehQjXtCksCEoQP6f9M0QknxNP7qX9FvQPOIZW
zRL4/j5d+yX78dClUqgQNmk/LoslfXyXjwJT6vq06uQ+LzHar9Cwi4e6bTSMNeDdrpDnkrq8bYe/
/95fUn++F4ES8qvFQESm+OP3kpLnZlpNkq5S7rx0GiTFop3yCeEZ45U2VVGqi+PE7MX1sES5v//2
HwG35P78x4ewB//c4SJ+hvwpRGn5CMNhzwQoEhBIJsaDt+y6qduy23eo8hahakNaskTehuWxub9d
wn+NJv9SsVuqYu8e1i8+k3XSdk3ypfuf6uv/IMzri88JzMi/K37f/vxftTvmhy6TbShc4zDBXvKu
duf+IQS+EVdfDEribbToX64TBoX6lOgAVlPjslyHRf+9dmd6f8DVJvCg1GbT+eIf/WWr+V4/+90M
0Z/mU9qWz+KCjy1sA3apYy6//P3bBdc4E7Ga9D0eiKCIvuaRdjOp8JB6DMMayz392WOrhxs/7D/S
pYbw1a7f3bzvl/S+pOf//KItl2A6jDE1+c0GwPsfL6HiDZSeF+nEOEo/h9ZH5ctTO2SbsthGGSJS
vat7EAURheocBIuM0p0LO2QzGs949oOZAEJq0bUObSCpvG2HMFC64lzHTkgeTIYg07U2RJxR8os1
IVJG3NGXzNvMPtFZpYWBsdyyVrhuP7QMwQIGvmq1jbIB6FXd4knOnBPFoVKRkYGgpRTSmuZaz3pU
7+Wj8rIVg/TMPW3xVWGSFRvmVdSP7opxHXdW13Jw594Kata1bafeyuzMdtNmJ0vr7/K47DeIUFb0
77o7x38WprZpI/dlbrmCIsWE7TAhy0F0VcOojONNX+VICoug6bML0epDSnN1A555M3TyU8+OsgOY
cou4BKNwSebQB12aBTU6wR3qFm81drQtTXz7BcbaHTQbtVL6+KUEyBg5fXsq2xFBFTmydNAfVPMW
oNxNtCA9/ru5/P+0A2yKju/ej182l+CFUbMgRH7cUr79qe9bCsKzPyjQWra+EP2p8POB30YSa1QJ
/7B4oZeRm2/0ZjoPf7UDDNoBroc0w2L+sPFWOv9rS2GQsckH4vzwSIipr/9HWwrf8T4woAngiEWU
wqgQHRfbYtp7v6V0DDmUS051LkcTqv+IS31VmYyUCzJ3HO4czVbHdBpKJNV61j13lTV8IMSaGAfg
l9/bThgfmQr9D7vLz8Xe5WosbH+L/VQHmrv0Yt5fjVUqmflxP5yNuhTniPItNQm3AraDV4oJb8No
9c/uQFC+agqP4ImhMRytDKBzLRqmbvnqd51+w2fEiDnyXHyYbc0TO+XY4Z+C+XfT9t3z/ocrNn4K
rN6u2KGdg2zWdtGz/7QlWwnYIAY0dWdzgn6LGGXOPww0Ccxt5yrUxQNlmnSduPBpZtcBW6Ay3dwV
dEyJtIeqe42nthUE+NLGipBUkEqKmHTUbWyEQdHiBsx6/8gAiLhdEwH5j21cXzHTkiyGqc3OddKQ
o+5+/6t+iuL4Ua5FLY0H4bA2zLcf/S6KcynogrLL2zMtE/+xijgpV2h8WBqyJIMcp8a/l6HIP/7+
a5e19i5IpXhHOMgQGt9gLfKX5bLefa2tT5El26g8lx49Gyb29WfgugFDKOLH33/TT6fY2zdRnKdP
hAncp13z4zfJkolPNQ7Dsyd164WRraTMYefRuc5kvEE2RKkIK4BXBUAyx+LfFs2yKH78oSwUg1Oc
LgpH6c9f77pmgrkbmqJL0Z7pDD06xHy5BsZItqhtADYonUe/G/MaXW+dVe6f0H3aAxP1rNPkwOcJ
zDGFvJfi1vwA0c0w1zFekj8lmQhSYZCAgQ0es9lzmCNu/v3dE78+KBSrbBtEQgaWbWuJh989KN3p
7dK2Qw3BfYh6CagFJX8t60prhYmnjI5jnGSfKXjBQZ1rhqthuE8CECHu186d5ypQceSCR0iHP5PG
dF8HW8bu8fcXyeyWn++yiWsXKj2oIwxfZD8/XiWaxURH2GdepxQrQt9bd34875Z5s/62G/qegWC1
juxc0UsHBeYGjSgp5jZyl1s4JLK8Li6S2epYYvMxehrxEB2oRiIdtGv5AYaltw6ZGBb0qPATRkeb
NDfCtC3Po9RaICfwMCL09nRjZjDWgTHExR7WYX4x0ug2gl05rfLerc9dWD90RqGZ5KPG0jtRBnuD
1c8zfikvPeWx7T2HOmS12PHEaQZN4AejHkOYYNElB82jj7IaFZoLMdraInL4gkShu0cahW0YJb27
Ddu6PzBQx3ioYzEySdfVEAPNcUa9z9SBpSZYjnHowLiVoNEOzOOTB1H7+WsySIf33iyye/pFk7sa
4Docm7AhoOI+QNow/BtYftMGnkS9FWISwya3XQFMc2QYazAgktsUrUkfRfo3cQjEdc1YuW7PUWMg
bwbmDXfDzT+iF46vjMaX97bZ2bveTzVj2zrF/OKh/NpgQ03n7YCYZqsBvHgBezd+BU+O/AWYOA2B
MjKGaDuRb/NyjONGRUPvbZsqXMpkZrGnKQhZGAlnxY2GbrvCt5RqMIuI/tzKnnAndnkYmJ1WFrvG
yTbRMq4JL52wyDIaSNYpKwm7Xzf6KNApVp9oMM55eNePdVcUK0iJqmxe4zA2jPm5HbVpAfv4DVt5
9cVQBbrFZtV3fS/1M+ZJeN+Ao+p5B9q8C2FEJxQGUuwg9zoljUOqTNLVnmcQAkvUqX2BLVsC/TDk
POzybKw3jNyI9KDJOxHexDXagmqfKZfChJpyvzs5bWeyokZcYBRkes7CraPFaXgz8Oo4eHVo37Lg
TELSLT2Sxl/kYeCQNhPkwEALcefD6giZkQcIPqQSimpoDLdj7tJ6bEOigq1dRsUceDNF8qA0skUf
Fy/pPjLkqKVgqWEoqaLE+4rhGyf3Wq+MDjC213tnGzpneCxN7D12GpSYvme1bzHbNwiMohjXToiK
itmxTVtSScudQu1p/hUysA3gPAH+KFzBDcODtYDHajxpsqA2SP6WFWv+q2s39IA0SptdWT7R0PKL
A4qzLt9kcedcZhwQgG/BXAkM3DESdsCXRtztwmZAp8xhbB6hjhjZtpdcARaiPJo3nphmYCEpDbPr
woNtvdF4VRqo6QKtKQ3zfB2FZtSvXeYMyFXyVgAoZ+Zv/AkAxkePyAVgWEBjVR+Enlh7KBt0dwCL
1+Y6qZJwPfchgmrgONJnzjIzjwKT4XgzkKB01q4oLFlbIUPovm7su3IjmN9THeJEYEqn+4PLc/n3
0FOBFmL5RAwNm6i9zytYgtqnBpaOIvXiPTLOYmbsD86ewdLMB5UzHuTsSF9V6xLmzLXdlxxJZCcZ
f8AHcIcHNWHE3TOUQjpoNcO6pi0ZyJxciS7qHqzUoMc6hZRPPTTk5rZneoG5aZ2Z6ivwsKXCamLe
CMC2bBKGPj/n40hkkUbpcN/azvhZNrG5x0wUhTShbSpUpRfyOXZeMfb7rdUNF9K07t7a5qKD/kfN
lMniQcew5GkzGEWa7Bs8tmBuXQTRN2914lKvl8WZpnVLib2lzDYpi+6sXo/EjvFYcmFVy6Z7xQnm
PwK+YXUX7JLNGt3jVB261g+N25QsLrsYXulbh8lK6eB2U7cEn2Tkt3ZGA3hTjQVfXVUzRefJKLoZ
aLO7/PilSz+yP3FdQJ/o55X8ir5mQijdB7qsgZ8NvDoyj7LkrmQmNkDTnqjgWwcW8WkZ39TCUsi/
TBnrPO6xmfrrgvZyi423r0F46pQuoBKAf+Cp8zLRgRFsIAAMlzi5Kwv0J6Z/ZBJdgp0E1BvrQkXO
y1hiEoAzmKqL2U16e0Vzhf5/hVM1vfc4Lehy6iToflQ/W5QW68WynRhHemx+f8WkIWSKqnFrWqAM
wNtJg9sagNVVX7I8s2+nvgW5VjM1LHsanSJq96BMi6+MzV32kAQ/85o8wDM3iaFiKv9Mc3rS9LDY
FqOMQLtZbHOqGeNLwkSCK3iRqb22jcZgnmduA92AYEvHKKVksMmNktdk1kLTP1hlJeo/CzZkdfQE
S2oDhZo1ktpokrbgEIcNh8xYX4mmN5wg9PNu4KQ1B0zETZ1+anwQ/5oiTD/OfteIV5Dzql0VFIkG
iNYGHzUVYgGVj5BkDpLHgmEUmBLj6Yehu56UC+hvaOuVhxfCKgAO7edxGUAAK7addxIzenVdOpN1
0jpgepu4LovhKlKjjAPs8UX8QCRCAwwdAhwJN2mHVRa3Iwi3cfBqTgFV3+dRLZKPoqJnMqyAjmTq
A65QzefDgHNvYqbbR0ctlOPnONK1gZnWaFoPia+Lu6nVwnnX0HnHRj73LNLE6FLzFhPRbJ8LRy4Q
XTnozrUlYqYD0J0b280I85dxGR5SAiSJmFVQ9rbQESZzatZDDix7hyaC1Z9ZEygPhaQUaT1K2vpp
tJV4SOOGtcZJt4gSogKaiV8yba43pM9U3yJ2RkxJz4xtHz2xyrLB/UCTjbbzyNwRCwx67g2XOmQi
GIc7KxrLpMnTJHFQ0ykxu6w6uY2MzVuI0blzCKeFBZlME/WmDHs3rbMWgSWNeAgZ13kecv0N1Ixt
G3tZvMbDqR9UbfHeK8dxkWWEsXv9FpX+t0z7L2VaYSAaexfA/1JKgW3URD/WUb7/me+FFE//g4YC
djlXN1DXwR/730KKZ//BLHn0VrCcTPSTi9Dwr9osqctfhRP9D2ajI1ujCkOPzTP+k7oJVdwfswvY
XBSK+TDdEeiVbOenwgn+dg4nhnKDU4iexyyeVqD9qo3j6h8xTt3jsdwzFKr+6BXio+Kcg7ustqBg
jx09882M9etgjoU6tDlrtCRwP/h9RjijdHAtWs047MFnxgqKunUVu9668lodKGUuP9EF0S+aQa9w
XvTsZo5HSnpAVkLMa5s+ci9YW71bnBtrhmcXV+WIn5KEh1IidOBNqxnGWo1Wc9QZcVEPxY1qYZzJ
zoJQkqMmbt35Dju7va7c0cXdMvYPRuJjLVNTSJxBFcDSxN04m/YOOPaTY/EaGSM1S7fI4+tOT8RV
yoTTQNfL5FY4bbOxmW1965nuBkbrYz9hhDeJtlXt2PvCHV4qYoMVjMmRrEdOn5PSj65ApcA0pKe4
AuPp7PAuw7+1Gnc3sg0HI26uTW6ar106mVurN8J1kkFVwcz1YgyKnbgbjqmfcYokbB8pcc5u7spo
w1MFEOCWl6Jut12u2K21m1Bh+WNExLSXJhjKya3ExZdG/rEjMX2yh3Rb+OPdLLriAirYOyU5Chpm
VriMvwB2c91IMxqx4w6Mcynr7GM/V8kdoz2sg9lqXQAZeCIoi4bmvja18B7xoH1lZQq1v1bYzT7q
nPpEMpScmyofPzKJun1FbOA/ToWZwYeuemy+leudmIHEkTlm1oECBRNaRkYZAFUkBskNjpfORPrl
JqmLrY0p0Y9lxqwYG8EeKJWcoKOc0eITu1UZgGKJMQlj0ZodVHDzfKMX2ABBNreGLI8NNAOsJZVe
Hslj+2Vkdeli2yfpILKkz3umtl5BSTbF1oDh/sk1BuRzUxiBODYQzr2lMWANC07JpLoXGZ1106H3
ZY0IOiL0ZZ+Y7UgZD1NoAmE2mwWAR23adLoJltUeknNPcIU6AhcmYQKCnXmkqUfuRWPVTgaFrx+w
fK2b+aNKlP656V3zoJEy4ZegJbSPGiamURubbrmBWjCADEUVq+viAb1jeZw6PhI4ierXOvrLWwOs
1aONuS3b2wj2QFqDI7+4YLDpBENWvGROX1219D/w5yieg/SYtonteYrrTd4kJaEXNompK+Qz7g30
Rehn3dWEPXQNaAgZBwTu/BE/CdNZaqt9JfEbdqI35Z+QPREV9hX+wuXKUmi+Hqo7wcfniJ3vohlr
dWI3thOgJfPurIk1aGld8TUvYusI7rx/aFMLLoXDuYXuih9OvoubqLe7Dy6W+q+cdalxsAc2kbUH
Mwk+Rjvs0tFKGWDOSkuhLBE5wfwBkawM+wpupL/xLL+6GSXFVMZkpD04pDp/xAduPI0wcyDXFJZ7
19iRdagyJI5iwlPTNIA7jKh3rb0ceKh9b5VHrZh5akY4ym1OOeK1c2MmieiVg3vMUVc1TdNLqKfe
ZayZxhWzIkGIgSn/BAUVSK5dwJ0tw4kPGjy+0VUknnkUL6PW62E3O2l1X0dIRKp8USIvTwuqQHWf
RLj0gzYLyw7TyeAFFY2yk3It+ySgL8NU9kDxrp2Ij4fgGgVuPrHqZ/6SeN6z12BWMdCOBPR3z20Z
n4da3fZa+zDUCF4Hu/pUEkpHBaOaMU0ZXX+jj9FtPOjMb+vifZE2X+3Rv/LNCvOZ5pMfu5epNbfm
EO86Z36MUPesCV68k+PwgTK0aQ5pYEBUFYD5qi4d51i/MkzGKIlEOBdLprjcU7RGA3t4JjwKzq40
Md2RoScFMJ7JJ4xJ121YHc3SDW9JkqYbMRlEV1WkGIzhOfHOYQb4ykObu6HcDrRF1kiDBvx8HdLf
eK0R7ZYRnNna+BN+BdqhOJFX6dy3m9LASWsa9pdGdPvSs+84JpdRi715Y6DdeNYi42OreWBOEQXN
JWUF+J3dqlDlsNEKUyEQm3NAJ40BO9xxmK9ANz8Y4nR+LdBLoiEucRIvaUAH9AsiOhrYbGemXQyz
YuYBJ47YTjUoshRY6ClzxAdHEdG5fn3IJlUsxBlzP7IJr3Wvl3TrsnClMy5ERiCfNdybNXU0nOQV
Q10y3T02LPxdCsJqjc7pWRfg/7WiXvVCfTWVvMjEc/9MDDfZk4bon1xHq9Yiyx460aYvSmnmhned
DMysSSd7VFT/j73zWrJTSdP2FdEBJJBw+C9f3teWdEKUE95DYq5+nqzSzKiW+i9Fn09E91aUtGoB
SZrPvIbYtD+lguI0K7Us7AdC5YcoXYS1cmn2rBfAMUF41xQgH3FB3ZolEkpT3I71VkQq6deQtbX+
z9IOW0Ab5XlleehCjdkN06rd4nprwTyfHdqpQ0kPeDDSQ1Zm9cbpDAj5ll2/da6dbdF6gz8Pd0rU
9dOQV5DS/S7YpJb6ZobI5ZkVp31gN+4egMyL6ZjfmxiLobnB1MiqMcxEi38FxCXDdQFHi9ZxH3A2
Ndcey3CVJmX0jRIIPGE0cXuQIOcjAhhbggT/FfKJukUd23rI5kbHEBJFp87x5lNcA2hXKhtZBGjq
6UMqh2zldA6Kl6FM3/q2zU+DFuZtGXUhMtCG2nGmj7us43cjNCDmpTcvZZhWN5SvJkA2DZGVMNwV
gDL/slY1ysXmnP8YSXwvNTBtTe1+XsE9XjY5q4idvE8GuY5LxJrCrPADmHxpdK7I463Tzg6taRV3
i3dpB82wA8BVmCyJ6BGwvHHlWUDTM2FPIHaQfVyHLTJkKkuHc+m2wMKsMoTV17g1rZJl5Bichuqy
IvU8dUjzt6h36XpWEz4GTQJmNwNmukULD3+wPiiNyz7y3RMihWxvmVWzTSYqkTR5KiCS7fSzLGz7
CoOz/mFsk/FAtbz5x2sgTOfshaggB7D5JSYJhoNilSmXk6wgCiuUMk7Nig0Ml83mgNFEt67R9lin
4Yw1QmIhFdfgHTI7+bPs6Dd3bTheZZ5hXrRh2e5yUWE2YccK5+0shCPbXkxVunMMYx/ZkbfO/eV7
2rZVjVaQyqkyIfqAebi1SuIOTzxQW2uoVM5+qZYLSAsommF0ukIzQJd0OnW9aHn9TFUdJ5fyr2bw
k3dN2o0HX2TGd9EHlxaa5W+jRPKkwfpwF9RetBtywKeG0H4TVEw3Q7uwxAWqEMo3bzlBqysU+hEY
CwbsY02Ut0U9gbyboPqJ5W7GvxcGhW2BIvfT/Vxaewz0Omj2oIRUFb2hLb4XPUce6p7o6ycpPX9s
HE8TBQcdM6MQwc/wPImaWyd03Q2NvfRkXtADDlM/DvpNasSZtfXEcovFV1ZYZ3IwvERtU9SGrXqP
MWUa3QgP/xiWcDei09WNjgJvbaA1/BhFjWlCAjUhYaItns/TyUT8u5y7hCq0e6Iic7fgjWCG+rWN
qM+A3mC+4txG87jwEoj4HaY+80uc+aNyVh4yivZBa+xMhXNjmIHaYSI1rCltj3chvRjKh0t3GaWw
Y1MkMS+w1/vWLAL+ce3dJkEF2nXp+9s4KG1I0W561cjafYbqNK9Tu1yerc7qL8YCiGFiqbc2mu3t
6NrqwldKbKQvnVPsl0d2P8puwZjb5yNaKLcRoQpI70FsZkP+wJ0uBFw4pE9jH6ERbbQOmP0wPC1g
wkPfNbGTgSEARh69wRCqNUdlndPJcZK9Cao6MODkuplztggC7TxPX6U9qhXCMO2lZ2XrHGkbBM66
TdgnwekcoWIDaUQH/dHc9s+mM/avMnMBpo4lPqg+OvsCyRMU0IM7Uw2QzKmELMYmQyMJzcfQR5Ne
A+WdpIX3mxfLPzndgYsuLl5IQCMK3nYzwJPoF/dsLsMKPbz4pSkKTn2oHK9S0VWnKN/3VEgTtWst
EzH2JvC20KenW1quCxB+61YkKdy8FOIz9HNM/EwnaDZYV7DS8AZ59IZxOGtqUZ7j3I5oImz9/Cor
G0k/BE/L57LpEMsI02TaUajiKMAPhBo3qSGs8TEP/FdgPGwcKnKt22SI/H/6VsK5EQVQFMRXqTqF
QusVlVIXks2xvC8J+reutfiIcvXVrmNjpCC+nCQ4QSIiS5IF0Da7TADUfLd6avFeIwVOiyD6122a
jrCEuPgVfIvpCjlyBFXLJOjvhQ1rI9z2VYNJPFLpnIPoXaKyCu8XjSSkX9qmUz/jrigOUvSUeBs4
IpNRvmUT5etuDikDiu48a4eCPKv1b73CVNdINde3Ig2WDa0SotvUwTUvqnxsqAWiIIFP8yFOHkj8
wo0M4mpnpIV/kmP+0/4fOO8DQfe3qg+Bw1dFn/+XP3XZ0+9wPOv9N/4bO2MH/0JgGfyEL4VGV/5P
yQcViX+ho2iBFXFtoBe/MWnh3wp0FUyH3j4+1pZmKP6qALn8k0uhyKdVAcDEFs5/UgISn6Ez+nZo
gaOfQHWau/aPsa6+VHMBANh5i82lTknGlhAKxDjaBoL9fZ/a82OaR0m/62aR46zQza77MoV5XZ6j
jlw19q42tLNLhnUtyxP+jYZm+zm1pIfWLIx0XlMP8RYP/XkUHchhBb1XhY/VgH8Ntl4DHQ4gFTWW
LiT0xvgA+JayLzbEEQoIDqY5drNaBtP196JDMshdTWwpyMkjV2f44a5UqVa4RKgnRL7jtxf5b4Ax
1meMg2aHgnsEWMT/XYc+PK/hd4wAemb0eLvFfauhtEEVwzsNm40VW7vILoLIJehZT1ZSFj9BVSfz
vaPNqtu1je8iz0NBLJoevr6ldyzO/8IuuCViTYsdGBTWOzH56JZkaiPH3bXRqwUjKbtAnxfTwsXR
NfB9zCFNOaXAEZtiFOQLf8AHZqozLQRTV9kTlosz5RE5uEZ6mpuQm+PtEkYLUm1kjeRGPRKsy2Pc
eiFlDLgqjXe5LBnqrNsicDq3wdOww3vtL1iMz/gjiqEMMsDQwDddpNJZC5+HOYwzunpZXr6ZI0q8
d1ifGdVtkYfVcv316H2ud+oLwRnX0GqXZozP9T5faM4BNRLmhK8adYF1YJ2HmWOubJMVTmclda5G
qiPaUtlzc6petRVJdYuRe5n+/PpOPqNP3u+E6q3GmFMypAarh+Q39IkloplueOq9KkR7vUsXPdQe
bRYAFFKcRrQbUfr8+op6Yvw2cXh2NhOQeDDnbWQYjlnWdoJ0cJ249utkRWiuvtF+hsl1EtakX6ew
evVj57M3DH9jWx8hbfSzAka1gQcCFmKXM49GPa0qKxvpa7528LYKeQCCUT7k8Joa5NUlwjH11RQs
oVmcV0lbeubWVXG2PKadrGsBk5Wdg+gYxcrgJk3BAEIOVKWdn2eKY3I+DKPjUFX7erT+mJJgipBA
cIVE3IM5c3TPhhUZeDBK8ZIPja5FNTOoJFRv/SWEc/WfXouJ7+n/oRnNScEJ8ftcEG0OFz3Nuhds
ONAIRhlOt4hCVBqZEl9f6o9J4PqWS/sBiLdlgoo72j0sklt7gmn9Us49Fd9VawRZ+lOBKnS/VVXh
oXESorjeh3+5rvXneAY8IOw+E8SobR2zC0IcEaa6dY1n8BuWTa+Y7HrAa8uvY3BgliCyzRGycjL5
hCk0BINN07bAaNaFMdnqPikQVi1XsT8t/XOEMmKwE6Vnz2cQcJzub0QT3vTRYuEGoezrF4+csm8d
T1k3IhsvhrZ6jv2Evgl18rlfrjuUyXg/y0xmo/ZBR0/w0hBhwvzoYBdxGJQespaIIWZONL/wLov0
p9eBRtfHH1wuiOMWiLGfHxsw3u/sLuTYkfetg0Ic9vhVyoyXTr2p4+2ULVX1flMKJM5osheh3qIN
ZIi4oA06xr+h4t5P35dZhxAYGC5oAW9s2GBs8uaSeHjW2A7stXEFCymB4+c5afHmjdRlLWDhYbdc
M6ED91uZIKP+2CLUwz2CXg9Kaqj4mn3DAqlOy+0ASWx5XHoh1b1qG0/ddil/M65iDBsZkjhGs4qy
UEz+jFcWKjMZuRVGcdrvB5VXHqbC1gAfthnbJMzRuzG1+aRnIREZoyQsu4IGiZri/qYfZcFhNjeI
q/XrroXeiENdFHBpA2kzPg5lVV/NiDACuBT4gTbfGz9xtQ2OapKLHConjkJWN5VncWPMw+mAcSpz
acKklaFLVGLNZz4UMw5Lk3yKPxq8EtlEar/pMeypUK1FWO3XA7iU7njUUkK7SDcmmmMMqGuWTL9u
ivSGmRfSpOhLw9rjj0TW4KTWHdatEMs/BqGpG8QLRIKNOq1xMggMy0S8uIzBIBJUIg9THbMRz0CZ
vcvoY1SdDB65oOhWD3xgHHvE3Mq8HQz8ieNAX1EYkqhtrhEFIaGcZcPjsXXp6VIFPaeWAATHpElD
Ly1uS0SMJN5mGJ8wXTCwtVlTqgwCZk1kYwgwr8WEjtlP5A6tUO4AxGS+ODUAPs7kfkD26nU1qZTr
u+z3Vnjn56bHmCxy8PPxBNV2BS8pWkodu6V01Pm3GeUm/RAphY/pokFegxZWhWc2d0zHhV1gCwdZ
8TCVHer524rG4afIF41Qp9T4Hb6lmitga5shRXcGbkUEC544zK56bgm1eH2hcYAumm6cAN8qb+1h
fzu/zH4DzWQjFs9zDsqjJpMg8Zb4Om4LqXEnl532D/qWDA4/rAMxa4eq1An0GNNWZASHaQTZBh9K
6jmXEwI6hxQtFsYHxU09RXVore5rv+S/jYXIKZqPac/eQOi4EGU4Y8I6B4ax6M1DY2We0ka0eknT
nOBLWxD0vAm3I26klFZbQt1LyiCMAvpwdTcfoLp1aXGhDQr5wqbVbLQ1SfWgZzVKgNprKgsWyz0g
xEsvZpOa90HsJoHaWMDw9c4U51Sod55p7FxU1Guw3dkcOeaGuQ18JUKlYLl253li+vsdsHaUbxGh
pjLXzGOFRrLrqqxF5LnPG0qomLknV5UVJ4h0EqvrN0wZYMaTw2YtK+Mk6cw8mYHkUOHr1lPedcaI
s3BHNwDJqY530zg+fipPZWeVPEyJ11dU3QVFEzr4f3dVMPlrD2wZQthsxGw3215EKeZvUT1UAVJu
xO2TWoU25OhDKMAfR9HKz9hmvReU7A2H6hdoI54ZX2wqlfGqjac4RtO2igdLIqcTdHryJKneUiTS
dU29y7AJ5ydzmKj2rkmx8S8+QzRt4d8aGxUJJIBcwVZJ0ZNR2hQZ76NcTaZhDc0lfl02W26K4jNv
qQRVyllQzcXIdwWNqXfBgcFn5poJSuhqZ/b1yCdJYaiBINUX6n0pM1Ux3QQ9stg9M2SI2J5qZ/IY
P/SJ2R0Uo8haAFHVMaFU0wok5nn7zeye+aChnIOfd/DMz+LJGLi0Y+UT9892yXGkoP5yyuOEVrPy
fCfXh2zfDw3TcfLchGKZBIvL/jD7seFcTebc1tGKLQr9gxoIFo/kV23VrijP62hFC8DNL4XfkI38
ykPY9fXgjFUjqmCfteyqwTaKU+rcJ0O6LOgUQwuJNk04liGaZ6iM34XNxMNDlMrZ7el+S+5Ypojd
qV1VxJKFnQ4L4TSyuoMewV/TukioxbHJOLh5QcxCXYw79ypDb/c0cTi0LINZiWSSbIN2XBH1Ribr
04gSVi6eRK7EKy+2JLKnCdvupgswboOPu1iz98Mox7y9M4spvw9sqLTMIejZzalXIlMLIlwN9UsN
CNI4a1HkQJ+YOxVrsJRJ8yNhz112mSyr/NVJ86W9LbS+5tNI93q8wjgQ+eTRyHvUbIDn12hSp2Xg
UgIDcN8Nu3F0fXXZNohz4uRRmIV1LnKOVZzGe2WBem3nlk0ek9Al5RRWLfgm/HiUDlKXdpwhq0Lj
t4NV3Rpz/z2wrcG58/J+dqJ1Cj5I2+Hk9gwjGl2G2AqZp2GEwWvMSZavJVzQZdkECbIR7S60l7E6
m1gcwwptk4uRDnS9U4GMsL0mQFvuI7T7Kg4+r5en3YxB4Eo4vW2tZ4sdbl55UU/jBpSqtnCS0m7X
Ee64B2mLftNU5richUFpmntrtGJ7F9aTVULNlvmCdGooXOO6zqrCecAFD7XsvVnLuW62AT3S6V5D
4fsLAyq8cesYTrc89iWzGrl0z2sfFqkiLEvy3gNTtce6NFomRIVl7W0CWC5gyBPQFwAoHB+7mAAP
NTtey5aehv9sFZi/v8Y2ThzTBm3KuXkLUleAuR9kXUlamp3bm/s+LBvX3wyZ6ebePiyw1b4EEGBk
2V55CNHk8Vvs49uEVULlZ4NN883F9gEbYXh5RnTZ2jxMSoP/Pfqm9RN61i2togoFiBGPCY6luhBF
7T6ghljXzqYOxxYz4AoFNGKUWeleFZCwkQXTTrOONTGfS4mgWjEpfawEbCQs7sbX4WPLAc5yiPFk
Z2sogAaxlSRox1jhLgU+G9HcENgY+mcLJU5CUjdusN64cHFk5JTpSzeyl/0sJd+5G9xKR3/QCHTm
IFNL6xnN+LXkwX5oisT75pZdya1YtSGzYB8ZPbWGGtAo26TbdUT2PqDT2t6DTiIKRlFCR9HIINfs
ZakPOWg8C40xpCmPgalrbrE59xZxAEiVExKVNhm/cVIMhcmDEpfQ0KPJWrR6QyxymzN6RHeM0AQH
lJ4BwhdWn5x+M07caQtAm2sPcpHVcqcct+HfcDCd+DIzrULWUudWLfffBaneJzNH5nzETq2AOyoB
BVrtU9AGOl4N8FdfHmmgt97ziAprtfPsVJbn0J8Ux2JfI6EpTsta6pCFJoseo74qvd76STt+zmh6
I7UGwInzkLoBHW2MxzTao3UZfvbwWYdI7+Ueryv0KfXrBEP/iXHMKlNXLLwAYlO5sgQ4KmNdR04a
VPs5QYzkZz4YDCzbTKrvYOjo8WSH/x6JpWEJIeMBFJH6UBnzjVWBOIJDh76cfazF0YJlyBKTOOAW
PknofsuxaM1OP14jB6ZlPZL+Df2934QTTyzS0uIdDZ1C8OiyjDKFr8qC13gYfFcZcPnsgA1xVIwn
YIk8db9I3C9R6lzA1EzbtkWEID6pzVIHFWaP3sm4Gu1Z58S+1zBZCup11oRwhdnKfgO1iyglskMd
zauqhrBwQKa5U/41esR2lZx7oTS5HzT99ToQojV5VAViXd0j46KXSFM0uuBVpg0fCBWGo0+plZMa
Jw3tDWDL4ZA0Nt1EmRNno92iT9dYqYhDc6hoVQFuETVRIPB/HW/2np6PYZ6mRNYgdEi1w0WW/MDf
608TlbTL9ZgDr/U3FnYinGGQeHRoCFQn0sG8qPXdfiyPrKcrdY8MRsVLbTs2vuJc0J2PfmBRGyUQ
pSyZgZwqGuZCvk5w/WGdOUDOeOF5aQflRTFakeo3Ud75YP35gkIQ1I4VGh/rwVAF16JvzyOYtUp0
DQb+VLoJFM3N20gGSfuk2iHR3mLZUONuQW7piHMHWSpQXqFrM88K09ZJYFq7ZGymRQuEZeQEhJck
nrxnPOqX+UyMNvmThwnxpPaTDab+ScUWoivr8CPyQR9HEWt0lY+QC/61YFxnpOLeM2J/KQMCgymK
TLIvzFsEP0XkLGBqDcOYXoQasIYDLkzbTcR1TDqi4jbqjIPv1WK4h5mM/NDaGC3G34gDnXRDkNRR
WDvRJEdbJ4CR0q+iumJ+hF0Y8db6goJuRdfSgD6RtIj0EaMEbrU8Mup6x12shnTvhPZiOaIcpgqm
kwcvjC9qQSzwtTV7sneopYvN7ZYeL1P/YPkQ4l/mDDunl4+lRydah1a5UWgzIK2S0zWbXqlOT4xy
1GUxAOLvSHr4nGN5ZTrTVAIJjxadcbs0ExnI0ZJ6iZMtR/WF52UOwetM53Yf4gI13HiTXLoTf5is
HCMWm5yCgw2TqIgkEKd5ufOAd/M1gdO37FVpU+pI1C5tdvH1+JE1Thlgf8ReUwUz4oKAf0Dji4Kc
nW9R/tVZ4EdikYeLvulqwZkByg6NcADhvb+Q8TpYZTPRSZJMZv8YlyWvNLEGfeuQLzgJtxOqQ32/
NSZE2i9kTXGEDy4zM2q2UXdrVj2v0YBfm3VJUq4Q7egWOgMxSIQnUWFuE2znj50jgFPAGCKtqWfl
17W1f1Mz8il1QjWDc+qirvC5jOcj2IU7ez4+T2Gv80xtABS7G8OZmzxYdUPL8/7lksdVNcpUiHa4
aHc4Wq31uKY712Xpm73XP7veqLs3H1Mj93EH+dvT/XkpMMnEuBA9oXKj4vr56Wzk+BA/FdVz4oR6
f6o8RwCrmtis2bu+Hsn3auDvtWqLMrW0hGtLKFx/dqU60+py7TX9PIliIJEZ4gJF2rXbOzHLEPy9
xVm4eBWbxlA6LgSFAYtlH6uc3ibvpgqhOxsBKa/eez525l+9j7KNdIpQSrfjTKCPP/LT17f/x1AB
1DAJbC1TkI7bGjP+ez13asOij0bpPvUJfm74o5itTgs5XEmhvr7UH3MOqLgIaAVBoUdx5bh0TBiV
2CC166cg9sUwH8LZT8dHa5F6iXhhNP51yh23UCxejHyXAaBqatvauPb3h6OJDVacXsFT7cR6j4KQ
RRVxSNjZbyM70GdWGBDvE0zM/PyGn5zZXrHbFe7J189+PMx0TV0UenRXleUGQOvznYyImKMhGYkf
1CRIHTGJoUoFxFen819f6XiUbVeYPK2AfSTpIB0XrzMCQ18AWfwBXE1mF32d69Q8ScnUDlB3dNT4
9QU/c9dp0KAhQNmZJi+KyQRNRzOoT/2FzWRuYbrRJ4q3LTpsbHNsisDcQW01+QTSGWhoHKwBfcSc
jF/fwLvC6+8rkFALxRcTsgH4Fh7d/jy4ZIka6SPLH01szgCi6WUt2ZaqRxyk+4+wRbWxDo09B3MQ
HOE+iuKGC2RCbAsP/fL4ZPwYnCJ1dYmH0v/MKq4cwKS4UWLVy5HQZeMHoLc3fMTsrKxnt5ajqw9L
pN6AM23iEOksDBTYnYhFejlQPLLgjuHQqTJKdFufYN7uTxJay/CHq8zQsVWncPSb10ZrS7IYTdLi
nXl1QmwjIfLy9TViRtyW/CjQd4T27JpZhlQdNRy/f4/4bEQb63WYFpiKrswuGhl/P0pbKpO2mlCA
xPEzoyz79fD/MeEQ3kWdx0UZA2HuP6b2QGYRozU/f6/iBonGQ1QDO6w2wdLrCOBXyfrrS+rV8umF
s9UG7z0a1ATQ2TrqDNFzQlmu88fvQeTpGuOQBF52AQvFzoxLs8OYD2mbHOWzejdZuDxThEUemr/8
+jaOnxxiq2OycyJPxH/8YymK0mtgeth9/D2rKH+eJkXbFw92Ntrtud31l19f7HgHEQRnUlAp8tAi
Qd7kaJJ7SMXBBOm6H6qBbvroplJPizStdWT19aXsoyXNtyM3AAjMk3TeUD06ig4iiFk5jm/2AwKj
CD+GlC/7aBdRRiXTTWBishZoeBf8ISnYMC8nF3VhkjW39d/91SjBkPLo/n09ipw41FocHagnERlK
LNkEXmL0FnRZazJ0GcDvvYpFqHxPl4mzgu7IvTIswcMZmctZFEVAENlWFKBMsioLHF5zYhjso/kO
dHHkfBDH/r/SKEfjzRgE7Csm69SRyC4cj4ELAS4ovGF6QKlQn8zICeolZ4wVmfPX462ZVL/PZ/1O
2bw8ABfowrCPHs1nzFaoqVpOeO871fu1BpfSKV7dOtQf2OrZgj567zkgHUYBC0tdJf31U6uwIktI
EEwG13WkrmeSC9bsdDYEPCoKBrBZYznvWKpYoCd1kY37WQwkTFtc00iPExBspCW/Gn90i3QTychT
m7Wz+ObCv6mq0C98cVOuYrx34uGg6gsriwoo7hhurN8k6sQRv4wdkn7vaIXpwvKvFhorkrmb0vPg
3AtDqhxiNVtYnlR/OW/9z69P69mAGoC4ZsI+E1rz5/OZ0PAEwFPr8CVXQn5LW4wudjbt0YOX+bVD
jT/udzBdAig1SR5uaidEzcvO8kcVJajBlP5Q0jSNBDDRGfgh4ofNQ0j+2l3nU6fidewr+4D/7k1B
q+1F1Q5CVl6LDOKaXo53pVzE2mMz6S44kWLtYx4DrTO6VPyz0EdWp2E7pnDA8sB0NlQNs0cDbhnJ
QY687hq+5bXDqZTtnNwQF3Ju1aav52ZLTzx/BOvrnOa5TZcgrXvKeVU20sLrrfwHOAAQkBNeGygL
Nybc/LqV9zbn81ONYqu7ClsvpoSh5VXxuirvRymGx0QI4Le+aTjlxqBu9x0BHJSyjbq985yuIywK
h0M6DemONsFcA5mnuQz6OEiM1eAU6jQv4aaMgaJgE6fpPwM2CFTNwyFDZrOt7he8ojaEn0ZMtc9w
1qZn3jg9FCJ77rsfllych3hwkemevOIskxBkERtLzr5eZH9MCMIvjU4jUqEf9Ad4bHC7oELfs3gF
AU4+J/I6A6cpLPBgX1/oHZfwv6cTU498CpoQ4RAyKCI4zq3goWe2Aq7yao0VU0nY7KKrijwg2Uxx
Lm/hdIS3SYdN18rM3aDeCIUT6V4lLoQulCXSFRg276r12uC0NBr5wDGEGTrltv6xKDjTYacX9cru
LefGVGn5sxiwd0DkTd4oSIr/BCnpG6QxC50ytG+vRKEJRYYsPIoaGS0qawyoN7XB/IpTWk+FfWh3
VuSaT+bUC7Q9AvEfhQjvI/I++oRpDlpTx1CmitKbbDBJfGWtIDqP4nS29fKqx16oNb2Hr8f/82b6
cTEJSFGHWMTPx9EgIsCE1W1QvnqmLMBnTeY9qHYbKnmRXShHaH+nqCpuaM8iuvX1tY9AeFxchwGE
QUwAwRl9HBJYhuwmx5+XVwekcU3YK+K9qNL8MC0T4txB/h22+LQZ7IimR4MO6gEJLrfcfH0brt7d
Pk1BqcGaGg9iARxDLuvz7mdlYUH7IJav0UDjgHIaVrWTjx/2pqNL0m8U/PiDLHpg+whhFXR7quJQ
Ube6QHxG9bAcEDpcrAhc9jJTOGvD4EeBaZS7bjPjIplLeT6LeY+QgbinBppfVQazE98jwPzrpZ9o
u+ALG65lHchbwkaFFZST/Jy9NLkUsk72GZXiQxJBwcMaMO83VdgNzzhjDg8mbJobowRQDVfEGnfC
7kec59skugdDHad41Zs8QDzhkKX6iBaATJuURghn4h3UGdii8ez8Y1HVDtEmzHDY+3pw9dgdjy1S
aaT7HtmsPNbqGigJ895l+NqgxHtpNCJ9hNM5z0jml+alBSj7bymd9Rn4yqySpFmgbsEjCSB4zlH2
aEEnbQuOzre0Tp1TymZGsQqH2TijUInVo8mmsRFu1L7Wwswf8VHszxNEB24MFYjd10//5wznXgJg
WYCjsNX5o3IkbHpt2TRmbyjcwbcMxiB9Bkegib1l+UbULl+XTht6l8bzrNKxBJ+o6uIvL+HfDYmv
Qa4scD9wyD4/z3CwOF3RLTJ/C2EDDrjjxvM1wltxDlnY6zGDQk0C18xhN3tIxtQIKX2P/VbVB/hG
1v1fxuTfTAn48VQvmZwA444xoUsxjKqasvQtkqZ313hWd2vnmC1KSodnHDHD5ZA3/WntlMVJPgnr
oi8lZ8K7xLjWswPyWo4KJ89B/ASb3WCv0CTZ3dd3+S45/HnikiSw+do+782zjmGc7Vi4nR/xkqKJ
1hAVlyr8UbULhEwM0t1VY9oZtalCS63jkhLDHYzhi8cAmTdUuIJgTau6iHHo9eS3pIdnSNGe5kdp
dPEFjrXdoRFiuvSGODqJXBk5K+wC7RG2gIX7YVSbBbQCC4U3v1jceg/rr96lWW9cIJio+MAoDfST
eI3zhM0MTmRJvYtG4q41NnrZeUGDnlxAFFB38iaHxqXweN4q2tWPrqKoQBTZ3fX2VJ7ERY7uUysB
Omm+mbWsPeq11yJISprlQDxxf57oCPZenkfrDtTKxVgHXbeqktoDEe3bFaRLX47t3kSeHZpGlXyD
AdL/dBI7oUinUviyX7+ddx3X47cDfJ4lDmaapPJoQqsinIugcYY3qt5N9MDpBnmMSiLc/c5EnxFX
FnpKkOX8jd+61c8YcjmkXbzlx72QVffoBnl0bsoxe7DRMqNDwimwa9M2ZzFEKepvDe3ej7v+P3WN
v/AskO382rbsqn2LqvJ3osWvX/lvpoXl/Qt8PL11ghSUhXVp8jeVUg2X930N6DT51P+Iazjev2wg
5/weW6sp3uWSf1EtHAtNZFJVCaYMJgbyHP8R1cL+vKW5JhQCF1ip7RLNQJQ9DmSybliycQiS6zQL
oPSsBZjYZtUi9nsVhLXj3DgeyC4I4Fhy78IP4bJRi5hloQIveNnQ76xXMsNBCmGvrBe3sU+fb/oH
pIiRAcrKWqhDCJodQOCZ47VGar0WZj2apI7Ij/mIA8ZYRNqDVaFNXMV25qt9FeDlCoYlPS1o2P4U
WFGAhNAACEOLjE+eH53KDC5wVUXLegKVcevS6NhHoKI2IshRKs2Q/FyXAuz4qrHbgiWU160LTNMx
HoCTPPsT1u0FnINVCTD90otVcpIsS3o+ZU5yIpU7/BjTwQYJVAfeCgh4fNtKrWbTVdN8rQYgqhtk
9goAlCgWGCt/WHqfYmRe4+Acx3DvUYNQSbSm7O49J6PqHzrlxemla08G4VktrxIwdiPidhMsrtyb
NfAcucQVvf4AyrHZJ/OddHtt4RnW87dwrtgXIRoOOA+E0R21s5AWDhAZPEG4/ZPEC+OzZZymb6js
Wy5F0Mk8iUqhtlTNYPnh1VtYO9l7cYQRu6j/wSoS0EsEM3QN56Y4NdCjwmpHQzvXRbj4V342SmKy
3GFKpEsCLVJOnKvs2V3Xbjw4st/7AbWRa57ENpFaAyS2CfJ42iTmgECZ2Xor6DbxT9nm8G2jJDuA
8gdHFAn4+U0ybAYkWG6aBVEjrIGyCARxX91kQJJOwVZSVcQT9sZwg3FbYjp7GgIfMoA7ud4rG7m1
mVg0lwjzL0TgM4isbBXNgW/tmtKoz53ITOcLsxxMWZ8ioDdC5QuAfvj+loFwQHGruKyvHZj51Qk6
JpazMil8IY0BvtpDT7DosA8JsxI9x7hEG0dbsFNd3xQLo3czdBHvarGUvCvqMhnRlgHf9Yi7CXoe
btWZ2LcFSG+3Zoyrlpgm2W08O+qqU0AcLY4oKPG9Fg2ooXWa0yHHXXsujHPlYnaFP+hUXQIVS85V
2cdnXliOTzYqTvUqw7QJdQHsoU8mSu0ux5q2scTTxYwPMC/t6kCpIYeFa829RUeSxig5YCF3ZZQk
18mEax6hNcoApKphwcoOfRnCZgfEsAHINIxrOKBKnS9LMjQb23DAjsW8zU2NtKMFYsBoKUcaSMlc
YwoFwRdMeiEvpqUY4dO75r7NJAbrEWQSZpyDOFYq8bLLDZlcohOQU2AKw5x+MKXWdlPk/vjNTrpq
3wdTE506Zof7UI9kOGjXF1raJWvKAMeNdFc6u5c9kLplhxx5QVlnmKtvU1iZzsqfh/h+WTjQ9wDY
23LPX2JAExhl3x/YieY7p9GCc8DmiTMSiirePjdjZONkGooT8M3tzxF/JXfAuEQkbgfyhuS+PqA/
ZFUYss3Txq8N60x0nXmxoPlx45Qj6zF0grQACM5u5g6YWkDNpxUxCf80Nfw52/gjkprn5DdY+omu
pBGAhc/e98Num1tRiPwI76ra0cdMN/biiBujnk21I3nNN16Q2meVVwZb4adojxnU8+KNQ0Z0Xy9O
skGh5b/YO4/1upWr277K/7mPc1FAITXcAXZmpiiKVAcflZBTIePp7wBPEilZtN12x8f2kTb2Riis
WmvOMVe3NbL+9JNqnPQp1TvtPc6N4bHVUVkhqyJifqT7NWxI2WAAImytO6ookgFKgxQgLkWfOuMP
SJT1GnMHn7q3niPfxiUQn0AfWAY5gIy6at1HiCVxR/cwMpln4oC1bEXfrBzqgaxWZVZkCqNFoAVi
Fb28QHCI4s4tw/xOzJF5P4zLB8ktzIyqZULvo60zDrY7OjcIPMUm6kLgKgbsRkyxjo7gozO2yFzC
KKjwmN+WYSsvc9SdZCxR8YkLGk7VxdLBKNm7TWU+NN30AP5mIF0aLIHYIOLPXZzNegencqCrdVGs
hMBlpmgnsCRVQcX7K7oREzk8sBJlPkPJLEynW6GZ8hmhCctkdC+lm4nfd1f/q6feqqeILzG+K5h/
oJVdJC1rtkpeVFS//6U/cWXeb/R6qYAMG+8Oo5o/yinP+g0X4tpZd/g//8S9678xGFqDWRx2kWsl
9Zdn1bR/g5zGBp4/wDSfaIr/pJDCg/WiXWDpeCDBp6E0QyVMT/B1Xa8E5AGgoPFpsdYKih3H2mCR
aWjMPhaX4VGPCudSs6zqNqnn8nIZPQ2HR6GLAG5AugXXpL9Lu2yZt8qYsqvYJbIA2UiZ+p6j9pMH
NbXD/eIX4E+bjeVOLtqVEC6pH/KaxsNixWcDqqlzPaIc9UlCPsfHlF0zVHD3BYZ02MShs5dZLrsA
ZXC4afvMfp6bHjMkDxc9fm/S7VugSIztSSQqRtc4c6Zq/EhkPIvZ5PA0mlDk96lmdIehrMLbqpHU
MIk2Tsde/5RlS/XkZLl7sWRmuOqW3G7LHwASOdjTDpiRfTUiIYy2wqZKQ0hb6Ucxh/KQKUP7DC68
+UbbyMOdX7rHKiwovycjbIKY2PFr5mL9HrasugVuMp7SjNoZ7HsK0YGc7q+pDj0ktSBV1kj/G19D
dn4ZIXE7a+tF+1za0dourSvjElJleZyT5mHgpXObjrwNMhr97zEude88ryMdI9cW9Qk/RfSgUM16
QW+xQ4MmRJI7Oq/F793ymK8QUoyaiTrGlpc5gWEgvWzY1/aBIccPWM8MTnKZf8pRCJLjhGVZUJt9
XvSe/gUSBG2JrFOmuhru87Kc1SHZ9qXltDtnQv20AbBCvKE+94biekbZA+hZkjg4Sz2fVmjtzmjN
/GwWThgotLr80AksdivC/lwklnZILT3eTw1rcFXK+EPWJXGGTKoG6jFPIAcKgkPFRgstoASxAa4Y
WOWUHRs2lhe99BbAHJUOaIBo9XAXL4wbUMJDnhyBNm1y4Du8Bbxp/JakJNMH9WQSEF6i89/XaVxe
JzZNOdnMznmkqMtR2MFcUm5xUXeElRmaKWYmgCP0gErOzkzVVEf3sDMMYsTBk31qaBBQ8dSWDV5W
8afoLRyWegGAOYCDgNxHlsFSWN5NFM6AWlxtW8fFEMTkX9nKukxyb/hcAko46gps65gyRmS+1s97
WcbT2bJ0drtLsSS996o0fNAKO9JOYYMuZss7SHxpRr2FYK6P/e2A2DzEApCJxw5udBlE+CluRF82
HwELGoGHZ+IpU6YagmHu5tt2xC95kGYGV1S5HlF+BpBTWL+kjYdAUJjbhMK8h4rKTgHi+Kfebigf
qJdWWhaJigeCXtyPKfvDC1qbs35Ea+jdwW1A1jmnTlj4MqY1s0FNWu3cuCye6AN771UiP2n6WG/s
WplQ5O35q1WrGfocZPASnX5YPqQRA8EgV2kHEYiW8WPnSMavs5PWR8iL3abQBngPHXEc57Ex4eLp
1I1oac/5TcLzrHQoP7Or5NbN64XehWP7y9C3RKjVCfWJB2Fp7JoTaDrnZOmtEyxmTOSLcmW6r/qe
FQ13iBNoXq3vcQ8ltzDuLAgXejZtSIAJ5VY6Sn80stjbsjVAEGvoNSgwwP5k3qB0OUaz2VxmEkYg
MfVmdwuRnuia0CnSD1mSNrPfiM4cWczC/hhGU+kGrjbWHweqbXWQmksPS/dIdLP0ub2SGJc+V5ZT
KM5SOlzPzayxuCyx51da6infY6S909y4+WiP8/gVsu74OMtSXJhtAoivG1vyY0wL70PghWZzFc9e
SOln1NCy4xG0o6GNRsCY5l2UtfXGzbzxjKlPEhR51mzAgJxkPdPrLsv8hjQKom2ihOwhEOTbSshm
P+nFXVRa/b5VYwgTSwq2hypRYA6zuQxQndrbRp+WL1jWJjJwhN1sKrMvtnoVDwY5Nm6KZUbkQ38m
Yd4AbZNwsZIPC9TL8gC2rcz0B6pVG8hNrEzRdQ99DwvnCo8z1DQvta9ECp4ck4i6tYtcv7WFE12z
LE57tsTLcYjGe0uW5W1DiPdtL4hUxk2UhvejsssHU1N4/kunHE/xHGX3LiZZFqmRx8pN6vIaY1Nx
TSek2bVRwSY4yeSlFxXAi4bFgCusqCkFb7tgKmbohYbX7xrXaVIIJkVxmXo6X9fOtB36vJgTwzyT
R518BV+AgTtvBF+fLYVB7lAZLtB1u/CddJV9TJNsvIt6zQW8PITxV3PR5qtSi/pixclU5zM5vpde
VdfvcBU5x4gf/hkTzYJuX1lAckBZkai8fMxkSmoUYvXlEKGI36UEgvqT6Potss5+i0Ca9ahPxHJm
dIuzgj7hi43pdZP3yrcaw7wK0dJKFtksvB2X8FjZqXFByllUBeUiHZ61vrqO2HXu1/N5h1tCnHvp
og4sFw4aWKXR7hgGc2sYo3UD9jT+EoLwOSSTBlVSNZicudO7+TQDkr4xMjXuSfH0joPo23sVVsX1
IDCq8jzZENJ6bFRm7XjIqUcaGDiLZwx5acm8uje95mY09QI2TGpCa/ccscXRpx/SJpdXPXKOi8Xx
pmPLizHxaY9clp77Wa8S77NoTaPyrdZqMDbm8UedrfWxrbSa6VKskQw1sNRw+8W8pGVuknms684u
GdLsOvQoQWrHGTdZJ+xHdPPulTFDKe6YEZX+iGdopVgCTEehbxjVO5KoH9Aggr4ZYhLhzpoW8xtb
VxcjzVCM3mOihdk7uA9tc22jF2sPqHIazV8QJFsBgVONfo6FL+E95gko5/7cQeoLePFz5itjmd+p
JtpM6FLnnRnbzo4W0Uo/K+0QktRKNEVzfoZCuS0OfafFD1ZtWskTvd2yhB6OK2erxkVFa/bq1Cz2
BeEO09DtK4TLen/iljVUdnLIndbapyZcHil7pw9ZppWf02Ey7r2ud+5EE9WnpknumtKhK242xdFp
2jpw+gHCVTXd2vnyyAJIMzt+Sjv70YFr9MmsWioICVzSb63+0fHg3NmOm183It+Okg4EF8fwXVVn
xzLrmm/mYg2r/7PJMn9sTJdAjj7JD3iWuxs8YqjZIFHG6H+UF0V3yHrUtliM5SZeqHf8rgIyqf2v
G/1vUX+Ih1v1L//vz6S7H3ZPH5L2c4V16UVD+o+/9ef2ySY4j30TUXeIv1xPpyH85w7K+A3yDn1n
Dwa0dNhe/b2Pcn5jj4SYV/BvmOwD+Pk/9mld/M9/SIBBCKPZk9nspuCX/Ef7qJftaGzNiN/Q8Rjs
NyAyYJF+Oe5D5xNnvRXbZ4h21QEtBQkAolQHFiFg/p1qLahHf52g698HL/9X9sV1lSBX+ec/fnZA
tpLAiwR7NvuZEfEd8wT7k1HzorbOEH5jdxlGVhKPKCabTNcDmFPxhrzvlZbw+QfStud8Icp3f9AS
8i5dWqT68sypYvsp9TiAmabiroXMu//1T1snSX9Pmp7PJZeaa21ZSCD0Zzntdz9Nkb0R9ZmQZ9TY
1lPiYPxHCItagTakuOyWxbt3Mpin/0Za6U9+JXeSxd3A+JiXwKvLODYZtmtoc2etkcpj6dakUWhW
iTcZ62Pxlhjj5dj8+Yeu0nyP7p1wMR9wc34v/554exbOlMgzPOEcyKkVchw8XUSZDJ1DH7A0gQSe
immCWjuDLm4f8KdhMJ9yEk50o/TOf33mf/z5pJUifgI3gNpPvtajpyKmMo1CeeYy4SwC/OPw9LSM
//jvjkU2gmVCcGem+FqFhFiTxOt5lrQmR3HZSzKuna6YbvvUqB9//bPW8/jyhrLp2KKYtBzQVszA
X57npMO2a1e9PKNa+tYarbftSVd642r+7NyxCJHOx8HWQM6XB0HoJJ3OyGEOZi05r+4AFh1/lBbg
42T/+etf9ErlsN46NqAnRyABlZzCFYT2/a1DCooAQCjMs5SBL+kxA8cUuEdsP1dt/QipwXoCscpD
mnjT7Rx35jGC3veGivGVyuH3r0EwnEH7yKYp9fqGCQ0BZgIz1Bn9EuMEnFzQGyJZ65zAK+7QxiuK
LSJwxinz0hNw9/zwWjVKd1aQtzBDP7sCchW0eeuVJvru5TnJcoqNIqt5eAfg07pOb3ukKjyTvOK3
vz7/PzuUzQwUDyCvFswTLw811S6mfacxzxLaCLeeF/HIMjxkqXdtrsSvD/ZyqWf5RiuFLIXdmsHh
frh9cbxVedPUbPFnnSaRpqn6sUQf+LiMRM0TbMrq8Osjvhr2r4ek70gXyoamRb7sa8FvnS2IFIXj
nfRQJXsJ4gMrLSbJW5u5wKoN5Lqa1jJdx25q3DH5gbI94b53tJJQDcZQzYFWlTo8ryCdzGpysBcD
ongYa/S4EwEr/tdfGaQU5/zvpxzZMP5G0+FGxGlh0qJ6dflLd0qJhzXlqc31Ak1BvEC0tbVdJLBX
4vAu0J0GsEDJ/4L7Xc/2VvBhNwoPc7FlAsV3JKmICxkirWZLCpZ8Ys9BTydeeK5WZ0q80RXEZGZA
a1CQiDx482CUbnNmzQc95a8hFzSPDqWy2rSpYR5HI20eu8GpztxImieVcgKfW3/X4OWB2DB59+7h
xGnoxrywEQfREvPotw4E6A26SODysOTpSEYYRZn9lA3HcDnTz0qUpnGBw8pBImDpk1pctojWaSNK
UT/OlUPcEJkunn0CfAOqvosKgkzItItPGfLiL1maN4+4K436hPZzvsU6OV3TIIUbvZBPnXwUAAMx
by7kZ1FDM6e+b/KKe6/L7CdMItztzwlPM/uRL62o1zf0MBBfOGfG5xrlx2FonOZW2eSyWyiwA8D+
cvBZfwdop4w0C7IkhLjTzIaH9JlhH2b0cCfJGQ3JDJgl+yPyntovqsX9uAZz3XXkbzGEGUPntm3h
4xqD1X6pPcl1KuzRuxeTar9kRWQYPkwA+jAt/arAnZV332NFsPF6zuYRaBqfUqQk0Cwd5032Oo22
57dcyZt6B4wqp0VLcll6YMxE6O7sONzZMrZpp5IdvjineC1MtNSZrqOm8M51YIK3WTVDQCUjgOwD
qyRjAcAFd02GAvzJsTPO5owjAjRV5dIAGfTQsU9rEuG5xvS13bcgl/I9UDG+DIL8rNiCz2i/2BXu
R+7gaEZcsLjiMtaKnEtpFYRWhRW2840zS943XcaIEtaUyb0MWci7J/uZj3U7MgcmjRyFWri8i7rO
QVvMWIyiA82kYQbkVSzsgPMlCkRSWE8DCLsnO+496MGl8vKNNQv1LjIX47AsI31MaM/yYzkM5Z27
JPMFKXH5pgECLFZwgHB3gi7xKcmr4Rjl6KvobkwTDdylIl0BsNNdDo5i9DGtlJnP3Gq+JNxWPytk
XNV+kaHlYpZJ4wTyTDCXy3wHANki0Diu61OmE5qKQCJjiq235U1Xty68grAvvlaW6r65cqmOuCH7
S88msSyYpzScgj5jZQqWnIVr1GvFSdDm+gFXrmp3rTXbn6fFERvIFxDWmf9HO30VWNHPpTUo0qrc
DxX4bg9vLgmFzBo+Ritn3CHZ/gIRg71vyjk8Y3TtNHu3He3HOmHSO5f18tGORtj7sogA+JBh8rHM
m2xrWXDbWjFwGcGmDAFwqvIj6knM9+VAsCv6U2e/FqMt0oVmbamrQoNVRKNooHjZFa4Brj2GdI23
JLztiQlg29vUx1QByyfAcv4aRtW4jbVEu5m9qnhIsoHx6QwLhKl/5pN9liB/UU9Ox6TcTaAZA+2K
g35QBG/UFR/kapdyinWWf5jRlU+XOAbg6wAB78AvIxuyIKk7bgRerp3q8ZxK1z2gPZ6tDfii0Zdh
yIHwOYUbwDvx0cVGEuA3jjcLiXNbo6j693VmN3UwlO0OmM8MWEn/TCZV9eDlieEnHvG8xFKZG/b2
OlCIrrjhrbSgiWF5P7clEWN1pHNFnchIz5Hz0ZTr+vo6bztuag0hUvc0h5241IyUR6Ilw4ZMtroj
zQxwJQW2gTu7CVhtuy+R0lmQqsUTd7NOI4Tc8sG7V04/RVt83eAyMGdPdBSqRmeW64REyBmWVj2G
Qk6YLhpYP3OuDsBZeB+7vRUydDBkdUaM6/ppYqrbfZZ0LEGsxhRmdcVqC+nhssVbR8d1WMTd6tNo
gj62moMkUm4CQpDVjzVIab6aAxjdh+yZ00lq0DAOcQ9fzqwM0iRE3NbFRyuN3frbXA8SDaBDmkCO
d3VbEgXytXDHJgpIpbM+oO7wjir22gPkBbRL5RQlvZ+LNP7UDt1TWlvm1oKNEQVQ4Zv2IV+0XnuX
LLj3D3Si3MtBpUlg5/BzYuAch1SDzTNjQHy/0P50GPvJ8f1gqeLWjupvRr48TCTcXGUdszfWVaSd
hkeagexr40vUxdGXJUnGd1HvcOV44tNtgxXQ82XkjNgWV/qd3+Stc2Le3gIMGPMadq7NOh5kiFnG
AwoM/UxCa7toWnRc9gIA1Uc5xcyRlOeEoTj9hHutHKZyS3szv5iUkldkEOZXjZD9LQizhjGUaD/L
QcuJdVzMT5VnD2edXS+Gb4UG0PHWNZMgo83njz0jUL9ocpYLj1AkGNHyNI/DpxDi7juA5RnzlV6/
QBFufcxGO1uD6fCWShRhid/MZnTpyTmhUWqBg0OfbNPGjdonIxnrswKH8rZMrP6M4bCGS7BrC0UC
wJzsNIpZdAzCMOilM+GbdnFemnd2VteMNM3lXZ3E4TlDt+WmIxEQBHw0PqJ6b/qt3rYyOU0En1mB
W+kadrZwdLNLe2Lksidfuz2wy9XOU2ep3jMWNDyS6/qi9A3N0SEHcPNcjrzhv4mhaS/6uoYywYvw
rEzbglGOFwMuqzAyHmMWtz39WAFnh8pCI9bBGW4iYxgRXKShVXNf5uoxmzpmrHNunU+JwTJq6hBl
Apjq5YgjTPUkHZSVcdHBNidu1IMDx8jGkSyIYvxaGXYf7jytWZCfEDUjZWNszdxeDtB0k9u2EM37
XsztPaJvuR2mJQsIwE18sBLSl0jchD8tqYP1iByBQIR0nfWi4z3UEUkYhNqQ5BvJqboeFvYpZb44
KrCqMLliJj+919WoXVhk+4LxMhtz52om84yyLq1d0zoWmTtGQhhsz737DbnQ9KHGuPZ5tELny2ij
8NjptQ2rs82FlQcpVFQF09GsvqEIaRLiiZg1HhgVfbPiKboGU4fNYEna7mSOE1LCqiqbTTwlTIoY
NakAeRzD2HxMtwZJIN3GAytyipZ5AswE7Q61Ui879yzriRDRpDM8xPZc9YETLekVFgH0x2Fd5lel
l+OOKBH43cSI9wPe2a2Qh6Ie86m/J9BoCuX/eqH/Vi/UkIbJzuSvVt8PvdCrOKleqEh+/wt/tkH1
33Bv4fbkZqPPz9b/rzaoK3+jbUPrga0bjl8sz3+3QRHfopXFjEBfh39Y5l9tUNP9DZmoLvAHrDu6
tZPwZ5v2jy5k++p/f9+VfIUnZhOGZNilcwdwArYFPZeXG+Nw1HgtEQV+HCbMjRsjXbLbOK/Dk8Us
kpwsq/2AXHfZUYEtOzFO4QnEY/3oIfx6T5+tfoRP2X7QzbL9EE268ca2/WVn8fnb8Rx4K+sAawY9
tZffDiAwVMCRuNYUHtGTFfPiZohdnpfWRFnckNa8Z7Y7BC187z9u+H/p18X88WqDCmV+dffRn8bl
YNOrfnl0QqBznv2kYbIbPoBmNElRwRl+kXlYFhh8W845jeoS7tFsO2eT9JL3IlXJx2kply9O3zbD
pl5miNZ51G5BGuX7Dn5ptlVNZd/g0mDUPPWOdQxJ1DoXBJDu0ABLf2E99dOpgJkmh7a4ig0SBQNH
rKJIt2ElAW3jbPp+IRnH7WOtAWZrT+wfbOMxWutzeJEsQq3L9r6VjKqqvL+NQZHtKobJg691potk
uPGIjvBCDFBmIvUPGvtqMnudu35aVB7IBfgjVKC6vASuF221WBsHX8EDOoDiCoNMW0ykuqhy/cUZ
h8aP1kzrOi5j5vTT/FCmbkEEcuuJc2tMQ2QSc/eBHamzpt3mo059FQOw5ALYB8Ck826MAchNnkFf
RhqIGZgtNLdoM9MbHa6N2KRRoz/mlU6YIrI9qvB48rZjj49rN5gTc/GER+l2Ct1o8kMYO7m/yLi7
E+xBtmXnjP3RczE0bEqj7G6npHfjQJhjy6sZkwv5GlnokljSZWaN3rAW2lZGi3lWToquVBQl+E5Q
CZAZqBbEiXWqyYM1GIbm5xIJ72hZD046u8wo7fI6KxVlcIQa3GfEQCg5iT0lgP8JlFeaqp3qRusa
PKG2Xww3+tLEBjlJerJjvj5seFK9I0ap4nYx5gEuZtWnpyV1041rdc5TzLvmsBT6svXyujvMZMUh
UzW6iH0/eQV20Axsf4OhKddtZCoAyLnTCa1yeI90qT+4YzzW2PGs+Ksc9eEKV+dkkR3vFF/p+Wbk
eyyN6TdWAnrJE1GT+PMA9NMHIYhzm2fvXRxpqXnZZ0lPdQCX3B7fCVUkU+034B55IZshhWs6haXw
3brLvpRpHJKy1ql0b+jV+IURciGAV6CgAdsLTFK/aBtPJU+8yPP64JW0R67QfYenpV9MxE9mOjzY
UxJ55zOMrSfsal1P3m+PqNwRjdZ9LsM+zTcEgzdxYHdg4raA6Epti+R4vhhmGG5Bqzud2PaDtiTv
APnMM+zANWhZI0oWnk+pimijcBrVH4nHU7nPCNQqfQ8rJcr1MdNpj0Uxr4KuPGfekdSbRjerJ6w+
5lGshZGvTXp1nLM2u6WHvi6GSLl9yKvlFblrzqXRVw1FmuFxNLX+NoLHrXeIscS4bcjqbKkpZfuh
S+xU+ioZ+Pbk7y6HppqWQ1KN9SN7oepxHAwPeY+FFnYTjzzIaN97aJa9PvWf9FRRxqaJsvRLLxyJ
jmbiVD0pAkqtDaJbYLDrUu7xy2OqWzwHsFZYRzM4o2ui0nKftyaxgEE2wjtp91NosGna8CYQ85PV
90qvT4RP6/yDet9DMkWrAMgepeQyDg8kzuVJS7vTKp+Q9RXcOmpp2U4t9mVDMTpsBoAm2g6icJL6
kq7ovnGN/Gou42ECW5pgqUUXM930SWRcyariwUpCN79SVt4UQRnZlbVx52E4TrTK2KENcHXOC005
pOHwDbh3i5ohkBDucCkbtSYBmlbYb8pWOR81atWZ4DOFxo4Y+FKg6rJn3Ycq40L2bZzxsRJadUnB
5RUbOMsVdZ4ujxHdnS3qquoTOUnviSeyj4MHCnMPG2W86Wk75RuNCnrYu7HboAVxk4KeWeWFgbTS
cCd6PbuIzSFEJ6jN5Xmcj+rOyPppzZPsrc8Mve01O1XEu2rMtqlRaQtZVtZ0LvO0Ip17iM9hNKrW
72A8HQFZ1hbMF4VEHH7q0TMMUki5gbS7jPcMiGXTgyfm0fjzRVM4gJDwULh+XxloYWh3lLhsRxMV
mxjsVG1Yx9llRpZEYrL2MQuz/fBcDf1PgvyGBBm172oV/9eF4y6vVPKFMfLvdejxyz//8cff+bt2
5CN0DApUHwZl4ne1o/MbnWZ7JQIwql7b6H/VjqZAb8yMjtpRZ9Lz/QjdkL+tddQ6LMXCvdaV/0nt
+Lo482yQXWjA4GHwX/XXxVk0Tvri1lV/MIwe13+eMTwK6Gx757I3WaUcS5UEPPYJvqJ4eAuT9nKi
Y2EjwzO9znL0ldfzwySracjMG5Bb7cfeGLbOXDAeSIx8MztJcfjusvxRNH9fJP/0UHDG0AFJbMqv
OWOK948Q2Mr3UjBcwQsx+mYbk/foimbznx+KU+lBNmPCjDjhZcm5iCmrZym7Pe3XZD8BJN2orsuC
bnL6N2aB3svq9vkEIh8n+AjFAXXWq+oWGRBp1ZAY916CvWuYjZtS9fa3ibjqCB45yh5znQ1i+qpJ
t39jYPVywvv71TMt0ljWu5ht0avf2U0xqHFE0HsNyKLPok+RhgLxPxqPr0exDO7LNfDDxuj+mlrQ
Rq7ZDk3Y75VHlca9uYIzrKlx1jC/4k19wCtl/vPh2I+tuAaD2+S1DsJqBoOOa9fvoxn3SZypr45p
fKPfWvgiLzBXpfXvm/J/uUf58TRaUOjQIyCYgaz0eoRGdlA60ozo9ykDXyjyHhBA3ave2IW9GtQ9
/y62wUQUoSZher0+H9/pOyQKYlrVWb83gdz7pqadR1p7xZTACFCMWm/8pp+dxe+P9urWgJAVNQCy
+707jAJKUuJHQ0ETPM1qYh08YKJZ9unXT53xUtjx+42CSMm2MLt63JCs29//wjnOMAiNPHYitiWl
h8zvgavCHKgW99Cjltv0za0zzG6A/JD5DhCrE13XQ4/efD+AZN/2EzsENTr152kCyjzb0iMuuWve
LWqm3I6Z02TN8sbC9CpY5vl7rwBAfZXAIC56fce5bWSTAsFjlIy9pHUPjX5NrLbI6tVMHQOUaIKa
uI2NydnbGvkkP+oLA7BeuPUl40aTPIHIuwJ5Gb3xgFs/uTXhZAJM5AnHffxaXpF6uZ0tVt6hX40J
ioQFmhBBEDSu3WFejdr3U2LCQx+xZ2wgYJHnXaYKoFQB1ojRNGOT1eUm2zXHu9R9U9CdCAF+0vWK
5rOoNxQW9kU74ipmnjF03QboJAD5bh0cjol23w0uMmlCDAKFenUH1wXkjalcplLTqWOMtALo+6AL
Lc+fcussltn7fnRb5N4zo0Qq4J0y+2Qzat1V5a2leOIwDkQy6hMBR+M2ntddM/HVackUNLTmb9ls
3nZul9FRj7ID/tfuik8ud7++W398QFyu/OrXlyRK/cA9ndrI6q1xvehtfEnbNw4SF3NLMt3hFa63
fc/u6r844jqwx8btrOvNy8fDU9PgekvW7VUYHkUrV0vhZ6+U58oktjrz7IdfH+/HF64LOoaYFcAF
HqXPK2UAcUDsf/K+22MFhEs0yPHIbMyEw6jmN164P96mrkWex9plepYhrP/+u7Ut6i2QIkPFW9Ad
rLNKa8SxGnvnjRP406OQN0iZAkKTc/jyKAWpOUU3cgI1W+mKjbKnHfBwude/Pm/ix3WMX+OywaFa
hATwWuaSJYg1bMgT+2kS1YYJSbpDYkPGeEsOgCQ5g5KCGx/QZ3RS7gdlRPtKZslby9KrxhkvDNei
hFnZWDQ8f0C6NE0ll2Rw2r2ccmc7Nl6+C8e028mxw4dvykUeRUn7RunV17wandusS8d9ZOnDRbEs
5snKqrcgWq+beb9/p5Vm4OHBW4UiLy9BROaxFsZmuy+jvsSnY209nXHcUnbNZdhiRI8ZZz3mDNyC
nNikK+bI84r5MDaeW1Ybp8y/5lg4LzN3wu4xfuyxpgUEQdfv5rJHgt4l1gFnzHgq5/xS07u3xIc/
/wEe9Elcf5Lnf732392poYC0P7sjJzWebyPl1Lt+lNH7mFUsqHHlbsJW6EHh2B1vLFXQYFie3MS5
a5XtHfs6DIMJXs2WSZN3U8H8hw24fF2ssDyZbuztxjqaN2OWarwrunynEsa8b9yd62P7neDn90vw
3S949RSMXc4XruZ2P2tpdELoUp46a4LMoqH7x9nvm9iIIFDq+KSZ7LS1fIvyY/70zgSCATcQlBUD
pJcnke6BJEiibzEWki3r97lrfaKsunZkW/qw877gG58+YMCMP0ME7/qBTlZlrIIQcu0Z+u0MnZGm
YlDtj4kYC0KcegINOOB+slIml2kkvhJJLVgqnXc4wrYWWQobW/OYKyE/EYOln2sW0HEiyJ+cQX9n
zxwokoJmzei11hvn/MfSzUUhKujQrF1sdksvfy/CMScLke7tmzT/UIZ7Z6BRpi063j66em/UiT9Z
tjHAWuw8Mc1SK77aUbR5ZpfrWHaPpeybl7i4/cVAp2da3pLzrZ/06k7iSPBhPblKnF8X9k0Y9bVD
GPp+VtFdRp7kBzJmUNKQh2dD5c/ynP6x5p5IE3mLnfWTt++qnIQ8bfJiovB+eUY7UliNMNXXieH8
GHbu9YRkSpfhN0b3n9jy2ps3npr1Ev3wWy2DFi3aUct+vaZ7g9ZOCUFhe7bh5S0N70uCa4jdpmsW
mMPyVQ+LuyrJp0001xQ35EoFA277jU618uuv8tObCfU9bxaYYUy0Xv70pO8GKx54fkcX855eY8eT
MYG3tAzpIcVvpYT+5KVpo77jMgv23mzyXx4OKkEWFf3ERYYfso9qEQYLbfs39ojPtf3r8yvoZHAn
cXp/mIClrYgwv6H1YI+sApcUPgxyAGrs0NWOY2vydA6yh2PZ4FsJoyKgG5Bvp0HD12m/tUb+uCnH
GsCukE05IocfyNPj3FtL3NJ7NYdOB2TiRLtWLRfzgFszAvwe1G1R7hkCGH7FkPiNB/j1NHBdoVkX
GXdhO8cC8vpe65AcG2apq/0sZPypJi4G4R+2uKsWzkvhj3Zlg7Du+QBMzx6t48FucmujpzWOPhgj
q+mXfMCLITYxPRoka4m1udh++fWN+JOFxvVsTCo8+tQ5r1X/uLjgBkNL3iMKUrteLsMWGY63pZZP
3jglPzkUlDzGpDpZqC5n5+VNmKSirRuUw/tuCYtvEjvpzVLGODg1W/8vfhY1qLWyr3mWf1jVGIWg
bXTxYVpGom48S9hM7JzwLFXd069P4E8WMY5EW4QSERbg632jQewxBBaOlJh6tAm7sn5XMK9ClNCS
aTYV6C6qeH5j+fjpqWR/LUHFCQnk/eWpJK6k7DyUUvvZEENQWBN2/rRAKafT+P/173sekL9eNak0
ML84HuN1VqyXB3MzWfXRIrhFJFE3O5JJOxUksRyZZxRhCa1OIdIDX9oRdWgOo7Zj59hP22VyzOKm
cC0ergSRpXcM2zm/N+oBWaj6/+yd2XLcyLVFvwgdGBLT461CjRyKLEoc9IIgRQnzlAASSHz9XVC3
7XZH2A6/+6XdbolVRRSQefKcvdeui4AEp7L0kCPGXfqO6cy4K5Cd93uQ8QlmUyRDCLT4lZyt7zVB
QHqMO1l7vIyOvnEJWzlkWvrLrhESMk4C9eWLN9pIrGEfQRTOrWr2dk7YpvZrOCHt/IFFU9gJFkfT
S2/mFBh+JLNCpl/7srH0qYQB6h7SzKrEzjBb61wt82wcIC6o/t6t6jG4Ewxp40evt8p6z/83pn01
yb6YN6MIizqq0Rkmd4EPDiAaXdiiKPu68kkZyM7OTNGaoyVhOm90Ihlohmn2XPWYHDbzSJjryU/I
V0E91zTFnhidVfAKdELe5orjJKIz/Orloe+nEKqDcqHbNErHCEcNQrvoO1StHbWVuxZXGSamd7+P
6ZfArJ+3C+xq+dS6GdZTcshz/cD0WD3VGePUnTbQM17NpoLwMGqVjOD10hm7LviKvWBU1G5EmyxI
Nvs8PNSSLWqHm572n8kMjsTT3g2+5mkHaLysGmfbi1QhhW1b91gF4yN93v2o3PYlbu3ytTQC8zrU
3oTeHImfgfZ853ThZcSDW3f9fk79+hoTDK5EmuwKEE8HWxSYSMOiAh6kzo7S09Zu+/e8QNLkjnZM
lufsQAt2PoVjTLvVE8BnQELq9ZO5C0XmHaAikN2GABWWYwhaQrTzhz8gHRajhiXmq/elA6fI8BvR
3QzUICufTZNkNcPrHtwQXphl1tlD4UzLdjQz6yaoyvTOmfg+OC1grEWwPTMgO7iG9ZiBvABtNccn
QB/Fds6LkaICR33JLhH1vb88FuV86gYBVofEXf5RXAq6Syhk5bmYZztazKLbzXhRN8x7Eciihr6Z
nDQicDZ4iANxrYx0BhUcpPtlkctWG8OIhFXbByJJzGuclO03YiXN2zr1g0gPHfBic5A/PaOrt0wo
8bPTsD74TeOeiORh3l3H88kxM/vUaz/Y0aQ42+hPM7e19oWrXytz7Mj2jY++K56yUb+6zKQRE4c0
6kYEHZ6RSJ7AKjip0a/3yuigkrjM0cIgPvfEX0Ze0gQ7M4cbUU4dc/w8XKKUc8M1k4Z66BIZXHs8
5ZvJ6W8HHYPWmrGiaqP+0XdTi65hwBuNd/xYV4H6KfoBolo2wVaICpUNC47WpqsXh6O5bUpMxNiX
B7LMAjQDNjfPSwVpZo78jnMEmymLBESFCaXyUtx3YGFpj8QkJxbWySQVYmc0A7Fr1hLc8C/NbuaB
2BFK5er+NtBTMvVvOpV+j8nYjsVUREtvyzcsSYgSkiDZGDaf+eAbdvOdbKSiPTpFaY9RFUhfbTSI
BUTvhgdiuSAiE2SmVi4OF2AK2DCaLjtKyZVC0V6XAN4r9SWlq/9gQ3z/Eld1kZ2m3JM7N8w6kLZ2
gNUDUNNmZr59TrPe/PBWbf2G/m678xezvAGwIb8P8EW9XakxqOeTmzm3OOu8J6GK+GdIc3/cUgUw
Z25Js40WHcxfmTNVP2WLex0zQG99q2dfRhzR3EuIbeItCxEs9mmvDwMVy5dAi/xN9byOxgyEkNTu
zkvDeTojbOmEd7R/oQvHGCTvMacMCtPbJsWa/pomQfe9a0WxJ0qye/U7OzvmMh7KE/rkYp8hA39x
m05zPmymKfJilP/RuPQ8HMg+3G1hiiJKPM/dgu1xTkQCFhHCZRuZzRDKfcG5qULNhxJ5M2SJeiYr
NFl2AfyqYBMmU5xt4Y6hJ4C245xa0m3Xe9CYzgkpnU9mlWI+8OVo73sup/Fc48NFQ0hGbnpDfiEf
1SvUMzb4cbpL4ji5oKcF+k4G7l0zBMGtSAWv6kBVFmbmPanBdpcNlQjRn22aXvKpb7/RurNh7TTu
BdhN5+3qplr2C7EB+6mZRXXwodZfkHMof9u6qXvhIep4qPh2acKD7KhCcQFC2H5IcuwfxSJxpmZc
74zYkgOIaM04nYuKtVPfGNyaj60r2w93PWGSM74gJiiI/zlwZbOjO1e8rIGZ1pKiO7cEpN8uqm8/
Bigcr5Cd7d3i+913sOGy28D05bJ2yD7OCd2IwxgO/Wc49e4FzZNBSHkTJpc5gxZLvVtV+nPJHRHM
K2SAMMWNM1mxvgXCZLcRqOJkazD2R/5Up3nNCjWi5CDU0/rSIqu/ZOhQv7ZwEAlCGxucBR4E+zFd
UoS6S4wIJqCIdEfH3iVD0J21NOMoMUZ1Iyt+eRIJ5q+BkbMuJnF2dFp+ujWN5DKGnUfseOBSgddm
wMTC6cqTBNIdb1AlFHkEcSI+w67jL8QqDFAwTUCxcyThYIV4zmljodjTmqY1REacnIlwt3GsS9Qs
w3qXjyCQmLnY7lNG0sCzaCABbAmr6c6laxbXYJDtuwPP98kgZq9ExjOlF+1VaF56UcvXssNrhrVu
fDbbubhm69dtyzi4BQMUXzuheKPC0HtgV6YNxL9JoaNw1YIcXq+ZGPqnuTTZwZgFKhya9vHVrjD4
/hL/ec7EKzYIFSnZ569QCPtP9CfCOC+SlvgOprAG7kSbbxuPgJ829Ft6uYFxMNVbz2j8mpUcqNE2
M7z4SpATd3eLWk+fKgU4k9+dO2mBNMfS6wnuNNas9FIWeWNtK2tpHgwnp4mrCCulldoHEDE9B0TQ
NuyHnw3xYy6zC/ITumrqfhpNbj2LBCuSQpD9w1M5Eao8et0jq8Xys8HnILeeXetiK3N3/GGD9yRV
Qfnc+23LZfHYyfuDORWW3Ky5MV8WSNDXcDBZzXxP/cDa2D0Sw0rjv7Pb+0Hp9g0DTfdoDUFyiT0c
wQM6yihDEH9iHQtJCURbeoI/Mrx0JMaZjxJODWt8U5BSRdQ4Fw+v4R1n4njfjjFYVbQEPn3TwQFx
GjvBN7SFw31ctQlUnVIdhVfx1bBt3jpSYN2D1Zw9eARY7Nta9F9lq9A8LenPATz7vu3bto1i1Tof
bpi4e9Hiy2iFbiK8HfXWVbjmLK7Xhokm+ZvEfWCTcip9JU5zfqAImTY1sLNnu1zpgkbzNITiTvks
ibNpZpxlpIymMczvO/o/5piqc161krcFNGtOgPlSv2LdcBbG62Zm3BEt3V5A5sdPXmw3pxBpYMKi
Wy3Yshg2drj5T8jHz0rrkqjYUd2ZySRv68Svz0la6w2lPiVgyPiPFup7SGLsidzj1VqmnE+oQ+cu
My2WtIB/OH23q+HYQpLFgov/8YV629xoc24+wmmdMzXDPqWzfOrixmdallKQKhKmXgKyAK8mbBSI
Xe3Rw2AahZORIWrvGkR9yzv9v+qtqEhzZc/hIgHUTFjoOeFgc8Fsts2Loj8VhulsVGzAra1Eu+/H
kcGXNbYRFer0AIDQPEAJ6J/GDs+BQ8DYdex5E8wx/sNohpD7OcfgrYvFO4gw79nrh/KYZf7znJvV
gXYpXiGTUm5TZRr1ezaldxnaQ4jb9il2FusjNeNprwKD6GBwqjhPAX5Oioexxza7mQpahYnW3g3F
hXjJhXtA6tvseZxYgJuc02nideEhLMPwpypG+2XGO3kfVuGCaqESX9p0zgm3D8XeZe26qeK+fEaA
7T8ipez3rurnbu9TF27kIJMdGMf2x8KoySYsdsjuu5zbIKvLJEPOV7csay1YNFHBrZ1bQI4MEDbE
UNnb0fco6OFhvud6Ls7JVB+HoivzjSuM20ajYVtMMN+ZUe15FPeZsyAAZapHQYbNrRJu/JV4ScoM
eE8FS2C+aYMhuwamXKKicoKbXmesXuTcpG5JLJcj3QshyE2zTafQYmhRLietG3XnYb+pqdGMggfO
q89tMueXMnewHnT5UvLcEaKWA5nLeYyYoak7TFn56xooeECuXrPlzA071tLS0hgzgzANwFK3mmY2
pzpf4QcbZV6cQwIqr64vMMT68zFWKEyDvlgzL/Gp1pPPqo+pSTPg2RD+iZpZ5VDs+vxozUaIOczZ
cM55l00N8Dd1F6wj3sprrdNgo9Rgvc5ayFNj+x/W4v2IZdN9o2Itv8FbwNjW95CUS9fYE2ya7AZ/
rB61R8VS4o1l6B0OC+HfcQpo15yPyoZbeDacZhKR8oGCHf3Cws9VC6+5GBP5JZta+82F9k0DDTrI
k4YxAPZG7lE3/1bBgX60wSU+gsQrSqLfWUDJaxo+y942P2qk1Z9dbC7t1gZRcOlQAZxdcLZPeF8h
zEoqHr63jEMOCNKSXcLAX1y2+L6XcG7f2C3pnS0YzEaa/vwRPhX7C/UxJ9OiSsU5Keb+syqa4bMf
e5oIvR6rn4VYMyB6gFLfzD63PrA1raJVoeeHHqvHN9zLHMJFnBnhFh9v/2m4LYkONpkF/m4p3Pqp
7LBLbvp0npq9nwzEZ4hwoqMxzim3R0qWPQj7umyeUm8sXGpMUP6gXfiZsJ3xPPp5WLiRgMPbYuXU
QxGhTC8aoFnIpaIalZbPIWbmTfNM1P1NtrgD50azVha8vHbKkj3FK6+8IEduTmKi/RilItTGwdBr
CTAwIY03HKbC2zw1wfV7sqJoJQ+cbwnRLsG+WFvib0oqaMiYq0Nk3olb/bTHkXcdOwdawQRs4Nvv
F9NV8LWQlzs4m5beRJnmW8vcbDhPNAcndOFLdiR3g59emwLkr9RgmkA5HcoM/v+qLMBtWRdzcWwt
ukAXu3ORbw/uQhySHJonRO0FaTiCeet2ijt+P0Kd6YfI1izymx4VgzpUGuHHXagG9VN59EY3o00c
7p1nWOmXQiv7UI91/VJZof9YgIWKt20bmF+mtO31caYNH1/EyC99tJXJZ6Qq51NndcyX5+m5Npj/
NXiS+E54dun9E7BAX4arqIyBv7/Udv+ZcXrJNnxYtNO96n9keZ+Xh3CUuIzHcMXcmRjD521p8vyA
MnHN5VjT/ztPpI+bG+5DKjp8F21+Mj1JE0UyW0Ea22U4d3mmOHCzCbN/bStyTIpfMVfV1l6Il7+k
yjG33VpCln6N+7VEG4hBApMI4lTzzExaHieihh6rJJhv0TJlz8uSTl8nG+fJr37g/zSo/0GDivJm
nSP/aw3qw4+6pn+p3uuMFvI/hKh//OAfQlRf/IYsamXMBMgyVtnlP0xMq7+JshPV1KonRfn2dyGq
sH/jP3nMPhHEhcgeGHb8wXJywt98kCuryNFCPLoOXf5iWvp3JiYGFHRz/zTDEQE9bObiFqJQHwrv
X11MJaplwgNNfXR5ZnUE4h/HiFtOzr0dz024C+0cqEBVZbLaTwMVBFADKU8iINNqv3REp21TIADh
FkMq84wUwaJBOGcyYir43qohvkyep28qbZlYDUfyRxdaxCByjb7f5ZYW0eKVdkuaSI9zxF90O2zs
NOaILPMUqAOYtmfZa3nWeZfe4+0yd76xLF9j2KQZjmuflNPQbPMdCPcOeKOc6yMwFvY4MnT9d06g
Xr0trGaFqcOyojhuaagyHKORmNZHhEnZD8NClDOxbt3N/Myrq5t8jEIjFLfEl8T5xiLqc9xgV+3J
s3cTe9cY2FDCIClvlBPml6xJhzsOKcbBivOFTSzmtNsMat5h2yn2uZ/kautyUbYz3NmNIb1+g82Z
dThsY3OjStf5GkguM5lVbJyjnZpnULgjQd+eQCPcJTs75MqLTFjnaQmrh8FwvP3gLdWjuZTNQ47b
65LSKbQ5PxX1GRkNyPpgwWw0pf4eWZI5bFeqK8jUxNxparAUMSBEc1C25gumqOF2bMRrDw7kyer7
OjhgH0NeZiM3gFIwBgWd4NF5nsuCTvu40orbJJ+3aonjO/Lus0g7JltCUy8wHFV/XTv4+c6jyXCm
u2L+BBBf70RlXX31UIVlHfUTMxT4/w9iHPFN9I3t3FtGP75Zuk2+soPNF9XnLmAmb0dS9LB1q4LE
mBTAhlPP5TksZXwbtpQcYBPFXSHsl2wSXlQ0ZhFpb1z7y0n8xFSwo8HhVsfJrLZmY+HnL/L8Go+d
eRmN3o/iedVIsbUVOZ6QSkzTNh3NJoqXpspwFjfxMcf7vB+9qvgZTtN3Kw6NPdh2jsfpUFpXbnLU
/zMRmMQZVVQoobNjLEsTm2El6FD3seFu24KYuYFfkG6qgP6skfavS5Wxq8++sU8RVjJ8D/iUPXkB
ycgI0Bqt7FwSBv4qaAid2jLtrm7ZwmBgQHT2A5LdUWJAokZasy2Zidw7quO+4badNrNHc5gKnLqg
TrMoZ8qOGNkb8T/gj7jqaeCknWSiSZjyVDqxvgZxOWd0vaxptXFZi/DGKIdOlgbXyZtLxrXaCIPx
ybYLd3pyocu79OM7pjDPHHeTfGe6eXbjSdN/HAJG2y+zWNCejlZeOvs6bNhLmf1o3l9l92GgbcyR
LQVKSUal2srYSeUO4hd5ljAb6/w0oR3BJdMsOb9NbpIkd5CNIdWTyjIxPQ2/m6hIIsVRVTggqd4K
TrxLHdEjrpnfpy7pfLr16DurHlsdrj9s/m/QXxLMyKlFGkRhNBW359RoczdrItbSDVJAfn0ilP0k
KuFbB7uucoYiOeohEG9jQ/DQd78IrcJ74xqFo9qgtWvOeJscOMp1TLgK/+OBzYR07RrkVJjjEH+p
C+Q5MKJQdG/tQTLEsA1r/n3e+r+d+j/s1Bg2mJf+6436//DXNvU/7dG//8gfWzSjzt+Q8iOpD32q
VVTaf9+iEeBhNCbBB00gYgqMk3/foh1wi+tPBTR0fv0Jn+FvW7T1G9KLwOTleJqQYPxXO7T9F2GD
iX2Cz7UWD8DW2Kz/MvxFG9CTxuBN4MJb2BsADaahKtdDMQX+TdOqgACIvEOTPB4Kuyor82XANm0R
J9tW/Re7EsMiMVfheNlBlJYtWzbc0q4NnjKvBv8zbMecbJVVRjWLei+cCX1/XYca3MU0GSl7hM3R
8CRHkptVv8G6WsOCqUvNAVoxo8JWF7T1rRvn85lcMmXC7fU0C1Ucf8mdrmVR8l6NvlGHqVF+sjXn
MAo5Jt/mFdgBGhQjq5/LVCElFqJm1jxCjgqrFTyF7g6vKmnDU1TKhQOnV3rzdSlgL5mtvZbNQ6/u
MjON5c5O13hCqUbYQ6GTmOWhnlV5mJUsg8gNm+zkMar375mUqJzjoZkdOoO8kw15GsNhkAWxPQbB
SJDsBYcXYmH3+cLEmWDlmhdee2cU6ypWFxvt39swaYu1Ma3JQhryIUr7njy0pNUcCvpEL1RBQKhy
vA2vA734ZzYUjmIy6doZGx7Z4yTAuvyiIjZH+zUu8+52Qt526G2mPcIq1A6mSEdX2JK3U9NYbeQL
f9qh+2FhpEvtnjxkqc8hfZRbe0ABdyBZvqMJ1kuzRK9tichwRm0+dl6xA3VVs3MOZUx0nLvOPVe0
eNbnuUHjsFI+AD8hm8gcBVG4HjOUromhLyZqDPb2NE27achhIsO3SPbaHqiHODi37hai8/STHqL5
vrgWRzl3dbsXcSZ3Zi30O0e00N6HsnIPiMfbJ0Ch6U3hDeVrY+beJjbBXGxbGqpHtrrEjGzpX5gc
SGI5yQqUgB2Q4RMpz01jzZbaETLZ7Zlaz7vUl+FldjuskLEct2MnkjNcsZlYBacqnnAXYrJ107H8
NHOjOQ0EwpyGyoc+4/rxN54GSbRwboUf6OaBleh+UMUhGTqGbmU2nqY1j8cuCY8lBiXunwKhvpto
Fmj3kRUfB5IJFU9Admr81iGAJSHWZJt4gXVbeXQui9QN3gIkWgfVp0QMEVdjUVcr9Ai9XRlO1Mfd
F1eU8h6u2fJRDhX1aJfoZ9hm1TFe8NZuDZKkaG9hF98pIIMX3cz1fYdWcsLanDOHtlUWr3UltS7N
+q9e0tEHNML6VIdZ8jJ0ZTVvgiEur4Vo7W3PZPKgqJ8G7JtbSSOSfrMozEf6rozxhtkJ90QQ0I0N
3NiKbzhS55S7Q3uhZRLu2fHLH7VV6FMX9s0WUgbey1mHq/X7e25mInJohG5dMO/HnCbjthH2+zzp
F7eUGGywvZI7pWxfFlFHQGZSAjSiSTt6DxTOccLbFi5lm/xdz/K/XfE/7Yqm+W+Pr/9Xvn+8V/+8
K/76kb85KNn5AAWz+aGJJ6DyTxDiIPiNsyJCRsTyf3A0/hbm4rjsiv7qQECF53koiP6xK5q/2cx9
oQcjP6PXHVr/zbb4F4Wj4FUCdH6WzQmZUf5fLXi51dqiJyfuGJJinaOG0stxDEX/5U+VwsPv5+B/
41/89TYrapGzOJYcPAj/rIVamH5h4lfGsV+Ehb6g0pEzmsGlmhSts3//Xn/RiK7v9UvhLWwoJd6v
MuTPKnW+ixxcoBMftdWEF3pGa4/acs5iIai5ZVj/n/S4zl9Fi7wlh1bMBsj0Vr+RSXPiz285F73b
Wb6Mjyir4gT4QzPcNnJkm2UbbwAogWx6xmLr2Ht0EsqhMVDm+uA1E+0+UqRREShk4TQfkVS0OMSP
YbPiRXQoafjOmbxlrQhZoJPwAEydvZ5zCWa7ee2eW9VjCcj0ABty+GoNtOBDJdu9EVfZfayZKTAk
II55DRY86M6sTrA39a6DEvXIhGb5EebZ8pwWQj4zsbwzR53tSPSot2NbwhwgKeVOIEYOtmnujI92
TzN4cZbmsjhT/pVAGIRAZlzu3S6tVxCgQlFST0ezifFELZ2Nhw6wlOz0tAO3wUlkcPob3xqae9kG
LMBl4bybZWIcS2/qokUa07GjaZmg2Q5jjywLxCB9UFW3HNLnx7BZ0nFjdhNqETI29uYqIMkKkFiI
u36Xlvi/C01Woguyk7Ru871PenZNj5T7fAvjyCSk3KnqjxEHw1s+JsELrWX7GiYEB23JQQk/86Bv
aVeEkkFtZeum2DC9mPeSYXmygR6e0v9Gt08rVJQXs1TE7Xn4Cm79cRpvNLGqz+Rll+RGZkg/7JJ7
L1+Snr5DzkDesa7gmMxtPOf6mnaht8M1Id8qv1H7Br3RPlActDdz41WfsqrSA0ST71rmbZQg87tJ
OD22G2tx02rXc3FSYsfu2KKIHHNs45FYmuXWXGKKyX62CjKLlWlEJIXQIDEa40l4GbgXYYqjmup+
5+isgEOZjJ8JBexHYa3KsiVZ6DIYQxaeuQR9lMbe9w6V4mRN8r4uYdnNPuUAJILNCvKNjWHeFEXy
NewNSsG4LQ8GvWAa7RUV3MzIu0FtDOgFJprfDjc5kgocbAOpeZ4Z5O/wl2P+sv/NiRnFpY2nd7Pv
ddd4Ku1bctse0GniwwxowXFr8/QgU1R3Dq0KGl+MnytO/q40hrvCrpePYW40u3LrfjD2Ly7obeyo
WIbh2rmDsa2H4Np1YbZj5P5qjJL23JKiOtVLf2/4y7KDrTY9UbQzHLFCtdeVeKyn6sWHZ2gfsyJg
yr9BpJxqQpYyJMexGkfcFWMx50yfghbEwdLnaEOSqnB3nj0yVtckkSy3wVTq+YTDIyHEKYUlA0nL
MOCRFvRwqHhneySFggvRdBGCwj7/ImQeJIBEkTHhRP3iE82wC62eM7WLjqpgGFjQ+XA7E9XSENT1
YVKL57/OzF2DvQ9S1T1V2HXMCG6sDvZ93med2CTV4O2TgrjEqypc/iYyG4U8pAM+smkqWU8PCcI0
Irdar+vTmxC+GRbYPp7cN7tNGcZtzDo20t0kmTk/5xwyAJnNrJGf/pzyRaVDOhjngv7TKJ/Iyair
7gDvtXhjJlQ8hYrhN+BEluGm8pktm0P57MfakHBb7Bi20Ogx0JoVTQ2EahwYfmlW3cFxzhP5WLfk
R7hHaj/mPXOhM01IJQBGO21W8Wu3/mc/9uhY6XH6jqxhhepYNWCjwmHWRXMG7i0B9VExluLUMh86
Z/OEcLsaOTKBWOIsZARTc9MJBN0c8HxrbwFo5tiU1Tu3BTpX9yazKkOnlJbExH6bJf/WcTB4YsxD
mxMs3jrOVlP1ODui/SHoPt/yQdYJzUp3bMF7LNHoJSU9Vz01p8Asw0vpZt57CT49JYVUWXvOJNXj
6qYttgXx0ggQPWh9XIyBiVMgy2fHHIBIFlD2o2CpmqekIrgDYGXDKXBuoB7w3JbRr731f1Xgf6oC
gS5Qs/zr5sipLLMaOeqfJxgUA+sP/a0Q9AmPwLbyq5WxFkL80d/SKKzf3NUOtjoDcdL/omz8LdXP
5o/AU1O1QNeH9vKnQtD7LcR7iyMg9P5oqvwXEwwq0b9OMCxIHSE4BgIHMV+sJeefi5jMy8gdt/r0
PFPLZEhJGtaWHCFE2/kGMO6Zg7AY8/CpLTr0VqvTId6aKnDx/fQgTo9UIlj8gqb0zsviC1CiqlnY
4k0ToA5jQXGwckJtH4swly8d03B3iwYnybc6pi+6UXavbsuJtu6mjFEok0pLuxJl5+gRAeT5DSE9
cjkt1jIITpzMVJbSdyQZULAbtrQfkcz25LluRGB0Hxzn/e8BKUnREIToLBYAcZu0hSVLxhC1QWQl
k7BvQ3sg5pjm+N0kWDkqNV579JF7v8fStWFsZVKseVb21Oa5fgRtO9zLxK6I1USesSMwkLZOHsyJ
u2EAkAQbL2+vpQvskpfvdki19DHBYH62odfdWGlwAHJEvFvaZM3erV3amH3KqGKY7IKMXxelhhh8
+6WkIAEWKcsny0aNH6biW4Ks6uI2OozQ6zoPo53Lk2qY+6SW/ZAStQE92vN3hmaXnUEtPTi+Ud47
9XR1zanfUnGiOWxnP/2Oyqg9COAabJN1cWNVADkzwnmuSjo+lz3NkjtG/+J+SmHGb4ZxGW9NGFF2
09zHrax+5soL9wqT+r53cdMm1AhX5nDf3Ziiz+LMi8aNmBx448RNuctLKAxrI/2q3rale1YTIcE+
+/JTLnvn6szhfOO0/vSABheRZZF+5EAs3t3GI9UsmW9K09WRu247HqrhjfRa41E1c/VUyoL+WlH2
9xSp6RZEL1tIWDzKMh/ujbkYtxlP7NdiBnks6F3fa5TQUUv1AMadT2ogaIpMFSdflsDnGEIMCpqI
vG5CXhZK2s5sWxhHKdMAbY6fJX//koyifKTrh3ABqXp49dF6PwaMi2HmxXkMW3hZ7gV4sG3eKuNQ
IKs6wMKtr6bNHe1743BLPrO4gb22aaUj9ha3/V0DZuVNSR/vkDEMpNHSWI/Q9paA9RwlIgKJpsOY
x8ne6MYbjwHa2Uy9O6X6DimHVyMmZUy0DfLZODp1qQgo5x5EvE5zZaQ823rL8GwYJT2thSAybe5j
/0aQCMmGWb/qacwfUgcqKDuxBfY8CktxtTqz3IFX/N4TR3UiRvZZrw7U0u6/VWRc7xnaD3pbZfaN
KyY0AOs3pT+NJIaRYWFsXUbzRYwhsy0i4o4tB727iYyKXTy2yTpIeWMx7C/k0cx7o5cN8J7EPemu
F88CmST6fwrPKsaSa5Dg6OXG2YfgsEGr8obUrtuNZNgdSmTPiHPOy5DdDtWQbroBPkKd3dNpYqjp
hcwIRQXMgeDiiRi4fTExbBNF3l+Jwygf28BNTvhREaQT4nmCBDA/VnO5HODV4wppW3lYitm7E1Jx
0HKmk6QXW0ST1U+PkxieR0sbR6MjrHkSVlrzgDWkdZpPdW7AsI46S9r5g4aDVtF5dO8rGXw0XUNZ
6C0hHV1NVWJDSySEO37Q5E1d3LR/rwUIMber0Aln1rvXKnfNCjOHb73kV0Za3UayLe0bAu3ILLBd
bmmTWYyqRIlOPS0fNMvuJiWgkrEPycFbgFvfFnLvUd2xPlOvDreZnvW3UEO0QyZndk+dnJ9q00NE
HNTVhXhx2CEqLMf2IaGHdXLaKcVTy+ibA5yrTIRAeXNqC8XsLqsH8BltHV6H3P/JKGraAizDb5QG
JbVbYGVgx7whoJqsK3IURMbQmKTj0SVftF3TFqw1dyGwh4pg11/YWLDrK0Q2/R0pq1U9nKvaTEf2
FqP7XhioETcp9DjGTelke5dCBoiK82YOjsUY5MvtLKT3OLNhPzky5hEpJm69kxyU+9pbmTyngCuh
mWE9+Ri4+0H60jOER2bEvkBy3frXDseNHcUczM4N/Kdzp2NjP4R5nRzjbiBQ1UkuaTmWT4ijHZ9m
ORahtIi5ccNlSt/w0PU7ZYvqyJwsfQ/WKQcDS4k/O9GDuE0cSa/UFy2Gg2UC86LagOfDUQog5bwY
jy1L+8+6EKAfMQFPd4Pq+wc9252JIljPcrNQ0yYb9LoMyrA3jy8mqrn3TprZG3syye7oWu56Z6ku
sXLDn+acjjhHyti5GgiDXoyiXO4r0z9hbSx/VJXjfbp16JJ4ljrdSLtSlTuyKrKTC4+/YrXd9oFl
6whceQCWEVqzxCafBs+j0u5t6fXlp5GbeXyuRhsvHaXq9Bh3wntmHwl37bwk+1Fr2wBJ7rcMcQsr
TU4SZPL3IstCwWKUxM94wdRqZuaQXenUeMhyrwe+4VTyDZ9Jce+UbZJwFw8EBYIxXE7h2BWfYuiK
6/+zd17LcSPZun6V8wLoQCb8bfkqGpEUSYm6QVAjNbxLeDz9/hLqOVuieqTT53piInrUhqwCkMhc
61+/qUcYZkDocsvkIzxnAnt0kcW8rHXVNe+WxoLc1I46vVKuSZazDMwbhsHji6ODLkMdeUmqynAo
1xxMIwrwE590PKbSQZlI06A4WTo+09ZBmjOkRsTlOl6z93TSpqdDN4M1f3PWUZz1msqZrgmdgUdY
Z7Pmdvo6wjNd0zyNiWBPtyPik3cOGlQvTexYZx0CyjcnCd0jGDQMdEZoueaFisEA/dchoqGOE4Vv
5m3LNWO00XGjbM+pz8iZSDwrk941w+nmIuJO+8Ta5m4eiC3NJQvO01GmODHY+8Yk3hQdQbdH/0bm
KUpTjMjbbtc6BKLmazaqp2NSJx2Y2no6O5WRGW7ca6JqEvWkq6KPrj5ms6zLfQedjni8tFm+Ivaz
bkKTeFaGtZ/tiMBWLya6tdIhrtaa58oWT7brvOa8os5jR1zTXxMktzfBYnufBkcRDhvXKI9l5CwI
aqzZ+uyNjD46HSkbrOmy/po02ygmajiAVyeoXPwxW/rMP0FDnR/8LGyG7SRj8TqAnG8x3q4/RXbY
3TtBBzCUTtJ8waGd1FvC7XvWks7C9XUsbrAm5OIwSlqur4NzkUeVT/OapmvpYN2+7ecjuRmk7WKQ
2GB+QQRvGmV35tInH4krvI1IxKxicDEox/sRt9xtOXfBvd0F5m3vEe0bBYWXMFer5TvomsbGF5F3
bIBpGLuowf6M8Y9E5q4Dg5kEkR2crjnCYs0UFm1CykEeRbfkF4BeoKs9yzQfjovtdLultvJDb5pE
JNOvk1dYfI2xYEWG2rseuk78kDaDzjdmkqSeIgY6n127Cg/03ui9eJqkItfK7m/Ixs3wodSpyWHo
AKAlKkJqFZEH+gW7L1ITlf5LbcQ5W4s13lRoUz/k4ZQ/JjqX2dQJzUpnNataxzYz+MdiXBWMeoic
jIsxutDDEvJcKvKe/TX6GZel7GOLRQ/emOGIUWucOOQT1LUkAlZHSGeGqC8jLMVrrjC/ljpuOtTB
04WOoC7qZjhEcCDOTR5ZO6JnPtQztKEtdobqNbIa745xqPFV6Ezr/3bJZZd082+6ZAkJDzT+P3fJ
N8m/aB5ef8hs/OuH/t0lyz+IkEEyLaQDeg958H+7ZPMPGzuvwNEIP6wYlwH/v7tk/w8BeYBoUDx/
0K9rOf5fJAJbQBxkTOLRQeuu2/tHhpPijWwd8yTcb2yLuQK9uE3a1Y9NcjMZpH/krbgqa3sgB2SI
8B0+KZ1oGMYmUsANqvWiuk4zYYxPq4hvgj9Uk7cc1AT6JEMpxY5QLgvDWQfshkEdILKdIosjLYqT
VacMYZ2M4ua7O/03I5g3YxHyufjCPreW+YujPTh//OZ+2495qBZ1xUR/eqBaZWC9knKhqN9imYB3
ya8/0PJ5Vt9zIvlI2xTCs5HJAFJwz378SCPJrdrAu+7KdYPrqvNIrALZEu4xtW3wz03WGM1JKBMz
9xGqIYk79uDZp8DtiWDHyUhU59BLmIMsg6dJ827YL0fZuei6ysSz9nD5iRPDH/QRR0ySq+ywJEaP
SHi1j5JyGdhmQuVuGtUUy9aZ+hLP8RH6wZXhDuRFLZAbUYA4r5gPoEBIG+1ETDDFEO2Z6qbFjggG
aPsjybT+1uWJsL136FWA5gxYGS60eciGLILRyp1XZYFrzraBumnNh6ImzRJiE7QgfUwCAq6ZzUx3
BKBDZm/iSD4KYcCwSDwIjZtWEfoFDY1kKBdRDWBw4k/kpcn6hSQMYrPcSiIBm+KCb4QntHWGaBVP
T6rB3hsfekMCgdI1tleywhrnFk86UHHXm936o7Qgr106RaCoF7XIDAzpOcPDokr5aFi51IETiCQ+
WbLjziWQZEA+ugqSPCMaaOsDjGvYmJDGCdiuCVrZ1Jyt016mA9P1adHhNga24vFdOAhizypVFvHO
Hi2uP81K5zUdKe762Q2eh17x49gKqGLXJO49XH9+tYnyLdons81TcO2uaz/GYznUJyZ2ZC9xH7XM
NtE08sTIYbBMTtcs72eIhQtCNkeKK/jxeXxZ9CPx9M0JGh1xOOoMM8KO4eUneWcQzg4oexNH43KP
nj6esLjn5bUiW/i7pkkEtoAKGS4uTIJvqVxv9DALkPme6BR4bMz40o0cp/nR7SQIAzl+HgnKoQ2V
B23la5R2zs08R+6zAWp8Ow41IIyVRa9yJKEaUa/tb+H3e69lRAVeW2Y60fuwZOORyeQwDkRzxenI
HYctm80XkB/kOg4ZRc8I6tvuXhK5REgYyjx4J8rj9o5J4ap3AMGOBRYTGbhKFAgRhHYJRMNt7VJW
pPzXWEw8u8Sq7fHPOZ37+oU/Fumf9TQSzVegekxdAM4txZnz2soSGCSudKqR1E8+zwzYUkY48mwZ
GxB9h3dX/cKd4eXy0pKXMqsrQtNb06jbjzox6YG4bF4EgyDv6ZRIjuxjlpvVFRFWkG7CiSDHCFEZ
nN5QTne2RXgRmlQIOFbZc+u9CorU3p0ykukEb1uwR6mmBRSBpSUajqquypiMyMdsWQzj2ei9pbnu
ANYUPRJBb4d8hi37tBTjHDwRLVBkD+GA99WEVXezDQcmAcuAZwuB3wX3UuFvq8V7mKoj/9bBjLVZ
qFOY+/l0gKDK2wMGihRmXcjorXlwlQFzducO+qWAlsRvmUaLPbS0K9INe0TtW1/4sftxyv1evksp
5JutH4ms+pdnkV4au+h+Nn5e8JlGFmHq4IWRSj8pobCzwKGBZEArxMnxg2KHQMIyhYujaM1J3vY3
U2SEwd5jbgpdKxP8JoyY0wtwEM+8y5W4Telupw9+HzbZVyjpkJ839gyTd1+YhAa8Kzh/lmYj+zRy
z2Ep/QI7n8o1zXMsLWhuzpqZhbrP/JRMC4kJSeTflpYZfHQGsnaqRbz3YA+NW6EjuVBsGoS/E9PF
wmi3lo7usnSIl7XmeRU62kusKV9IH52T0Y7Q8Co7bYzkQxTbfYsGk9gCqOW19hPIyRKDNWM+g2LJ
rVWYn0hiwu+k1EK0mTiyJB7p9UUmo895G3pfp8gi1Uyo8l2Xu9f9yLh5n+VquncrL/rkWEO5L7SW
k0Bp68FvwvIT5kLFQZZmFG69pXA2ZuepuyBiWIdInfgBuWT5TVJH+ZNMWyRIyF8Oi55zGgOpdKVC
C0+6ev1uyJfi2rGHft8zNL9nW68/pUEfvx/s/G70zCk9InSxD83ckK+zhsIBSr5n2Jo/jYXdRgel
8+MCDrBdjj3rJTeC7ABlA7QGgwX47R5YfDJY1SOHTv2xdIo6RkVNlIafmNWHGHklt7ZIAohnOrrO
RcR/W7sT8Y/JUOwi4i7+TBQWBHlvw4Ff0ujAWFXeOhHt3C42HfSj00w5sGuVHIiPL6qjnzOC30I4
rs4e0vVD5Ij7NKzqo0YRduDf9cc0UwhkJzm4Z1LsIJTNBbJCzDnC9zjHuEcDltTBwcBla6TG4h8Q
VLq3WAs0V2zY88ksy/k8GiI4L1027mekEOC3dr9tcBY5kRTiPg7JsHwxzTy9YmiyXKk1U/DXFcpP
xRyMb4v/IW8ioRpm6I/1SVOhcyTEM7xMHR08DjM5brCkxutkAB+McsD8nrf89OtPfUO5oSryPMfR
lp9Uup791srUJj3Ki0e452syZmInbAx1J6kxfv05b8yO1s9xPT4FqgPcHvNN9TUwSO/bIAovNpEQ
7KmmYs8uUQBiQsKG8c8/zMPmj9spGGO99aQTvMOMjBl0+DnD1KqK7TN8vXxrJP3vnPd+LmQBy3zu
G1QiQT3/ppBtosCribpwL5YOKybgLDk6I7bTiBtQgnrV72ze/+bzBH2IYJmY0In8N55zgr4fXSIM
9wXL8OdvRxChg5wYTonJyq5Fpfm726lX3ndqIp6d5knhKy9B94gFenONcxGBD2CDcMFGhOrKM0yK
HzZUTuBykpyBCDc5j+AI82fTSDk+fv08f16k0J4d7jP2ZhiMmG8uGv5iYyJScS/Q/dHIjYZ1ngRT
8f+PT0GGhZMaWqyf7BrzUI6MxVv3QqafIkkG9pOHUcxv1ubfXQsNJeJmHHZ58d685m5nIZ00uJag
af2dm+g0QTwLdr++lr9ZJg4uJnDo6HZoN9/csQzAPqmTyrlInX8MssKiQNLuTfs1TrKrp2H5TUv3
8/7Fns5uwmVBZ+djf9y/SMwM5zF37YtRhe5H0fvRZTEHSpE+Zzpa+jOqVhdZ2u+cbH/eWbTvJba6
XC3z6reXitFAgvzYkZes5+0OiVS56lziFZbU9X/jjfg3l8jiwMGbGtyj5dct5neWsx5RJXxUIS8r
yWIuRHW1tB0uuTYLJtMdHDB/8pv7+nfXh4IPxQJTecxg3nzoYCalFcP3u6whzWWBV0Vu+vGRRue3
b/rqFPjjq44PHv5Pts3IHZfJN+umin3l46pgXsAPsUnBfs0Z8a8w84d6WNRtleZM3ULI8HfTSF03
Umu1t0MzTOHBNlqb5qJyXvMIpS2BnhZVJ9L8+M7PXGhY/3SFY2TCBDhgR4JiKd8cKERMjslsoEST
uIZZ2yRMoM9NBuclQfYstf+HfPa39vJshLgQ8lZxPOOa7L+1WY1y8JKQM+5i4GqicJTSpP1umrov
CP04MuM61Os9TchN7smmHgYHk6o1wb5pJcnITdQvmO+5IyYks2Bs+8/vCTsla0VYPLu3hqQmBKll
8Hnr15BlMhDSTyIyLALFIeJtxgaX1l9/4E9rk+mufhuAcliiuHL9+EI0SauL/nm5DDYOGC3UPTJ1
dG46J/tv4yT+7sPAjSwTgIat5u3a9BeGJFETzJcJn4o7TOaDa9xm6HKAgOmSfn1lP23TXBmDMEIk
LH3ivXX+RJYoaiz55gtiRxrLKOlYWbyIdIm//qC3WQs4jLJd6uLB4eIgwrxZyLkVJxNDvpEKgujj
O5Mejhguv+2yp9CoCIyq0wEkxI7gbcVjDPs/rz0L0/RcH4NVMz2QMAtOYIw0S9tWLPULiZ/EuUPR
eglAvTA0yzX6MRJZsRxH4gLuOmgFpHD8+kp+fj462dEBMA0cC774mzIhKSEcekXbXiTmLjvCXqur
YoyTY2TO/7jqgiPNGrA9BPUCQdabdddFpuwwplUXhXDm7EsyuyEd4HhqyIko9nL6LX74pgayOdY8
n+RL/gqz+qenVC6FJRrl2Be3meyvriuHi7LD4HkFRFyvBdVpltx5qrD++81LJt8uEZxvJSpmF6o3
xHgqITQA3587dh52yCOT9CIESNKCv6zv4ok7uwtWWVtCKP3PrsgyDD6qVrS3uFXwBloqSk6wIrCq
JOpqfjD7AhRxyTReg4Orbix6ZD3EFbKOVIE5ybHn9995HYZ9/KYRA/fAiDI9HyFT5d7BbeZZ6eWV
GxwGx7lTTDwGNdftRrrtdOeME9BYG2bgfhnAEVGCzUDUuh/BJ7pxTCPDhJlR6P0I2nCr3M44Thg7
3lWzMJYjNlR4lwxdieEqRArzGljaLLdE0vYB83VVX3cZ0oGtnheOu2puFhroJbmMfqJzIXOnR2Mt
YDCXmF8wmwH7NiH3vGqrmYp3Bskqvo+1yMWXUfkZoLgBs2eLCYkGQ2ecR+8GJjIRQvSG/HW3AqI8
BopAyJM7ZHRFZbPwb5eGhLu1+MR0D+QlyHVdg31L/UJ2MPZhoOXJiDY9UjTuM6RURlW+MT0wdS7i
O6uo8uo6i5qhu28t4nF3EuNuta9EUWcPFbHgYqf6TjQHYSKJy0zpX+OLV+HtVYv2y9SaXMVopc7y
FQl8b9+oBsbU1htzHjP+Tfwgl+68OiNf932NZDLYZzK1rwfuJpZWNY6mhyTrsumAPo6PBwcBueqW
GCDcL2YXVZIV8ht7F7n+52XUE6spJT57wlMbn5ps4dQKUIEB4cS51cp35Qgn5EEkiJ/hGWcAr/Sr
ldqK2Rtr5E6JfR4G1XpkxnSDsV2w9cUBULKFO0vECirLgUZCemPiXdsD8abneDJw6ulQhiW338LH
/bpvl+OU08NuiCcGZYx6c1KPomQoe/QThwWGd44rb41EcTasdQCYPatviYiJOcVuBW4GqxHXWVKD
J2h9C8qrP/HKCe/8ZcCOZoXgyNnhy1jxJB5tnDpekzBGsdbChSaIcX2toH1hpq7fmdGzUv+1xGcU
hy1nFo9iEnFyAu0Fm5edzTauXIdVRMYLnVmcO9xXSbyz3Fhp23+eE/yHDhNkt7tvoxl8EF5Dx9KF
RGRT2/mVZ6O1SzUSq4DnmWXT/kzCBIFfjz8YXICMMdiVd824tF82mZlM6aHCt6q9KoKI17SoDSYN
JElzY0nls61DGsgouW/Lhi8iTLCTAwSe9qHEHXj61OP3ayCA9pwMV7sqmPobZ8ox5U1Tok16FSbz
V9yVWLIpBDX7fhY1KHA8UxtbvH+jV3AeMwbAcCkGrmCt2ExzYBXZneV9oDDP0NXjlVLV1iZPUMCl
zHDRzG/Zwp30kqsWtH7OASUPIGiL/wIP1IbIYZoTUBsIeadzVJeelJJvJ/5/2cS/m5OiGkYi9J/n
pLxjXfx/trhRwSr+QVtGYaR/9K9pqef8gUO6CzEYsaWUjEv/77SUaGdLCoobNEmUp7aODv5rWmq5
f+iIFhpV37QkP8ZP/Vtybf3Bf8osVWomMLNW65+IyzzzTYFiBwL4AhkW+IlPXee9OUa9bGoKlWPC
xSKicBdBFrM/EExLaPuggmnfDTXyIFCIGBhazhHhmbIMGLctLWCmHF02fGuZimxfOVXUnAwsp0e1
Ifa9IMA3tnCqShz/eg4BnGD6iFv8iOxzZ/e8abNkpkZ+snUeEsEWMqaIkjerfx+SAf+aUV/1UrZ+
/VIjmIFIjD4CB6JS+NcilvZrqQZxWwSFgYAFP2dXJ1j69VHilaL2bWboH1l37ixN5jvZdMFzT9PM
xLDWcA3OsdNDNDnBc5GI6UFx9p3DTB/SFjRc9lOof9WlYpjhXyiF2i+tzyAGUh/70DqeFeU6itAe
W3OuD/qsD7iMOoDdRoERUXACqj+atmCwp3f3qjL6k4Xz/dMyYvdVWhQlrWVSd7g40d5+mzDXHsO4
b+MeZl5UEl6QtpD74Hp8SVXCHfg2wmhzpkShnu1NluI/s8nzuULM5rzOET+36SO+gCO0uHzM+TTT
YqSZhtjHbHvLxT/YDSau2taFsk+m8UuOP1+4CXKHuUs/mtatCxWQOY6H4wacvmufk2ijxmS6ScNk
IICFc5wxLz/zDf7CaR/YsmCG4+5Y19zhbw80N3Gr2UVECD7LXj/hYWYszCNt249E1zNUGuuQYnHi
VC52Jhkhyb1RSC4Bmzy9xeMNkmz8VhuwcRjR14xA1gMMSn0mjgzQnK1nMMg9Npzzw6nGJc38oNyW
jR3ZlVFtsBH+Mw714MocyuB5zseHbmmdAwEZLg6RITbXi2xTeMM2JCu8BwhREIV8LPE+eYHCqFct
6n2cfAm6O6Cb4TctoeSvXhzy3WK9iDr0VvC89XDY6wZWg1QtTzawOibh60SY1oryhIGBBpSjlsVn
SI6DcNAOIFQG3RfQaAoqs6uZP43aC8ALprVGIVFwA01eD/jSupwvpE/QvmRBzhgOh13Wm+C1vK5q
nJROXhpaZyMdqOVmCiP8ruE6LZsiC6cHzPwpi1BMsWJC0VM/YQsT7csFAxwMelgnszah6/Uj8q3O
OhcO00hftPyyrsFJADCbwRZuc0didmEO2qJ+UTVum+sSxomd+5u11VWlX/ZUL9JQD/NHq+eWrJ3W
2qsWi6QrwRA3O2iE/NmSOitCn4EWJHSfBdN7zCNzLFlZAfqV6HPchnFW4ebNcc/D1n1OAnv1W2/X
ODXHpNu7lCkwxZ5hOw7GpsaMr4I5QCZHDmcgJ0OYzmuRPiGdsUNcOQNaLgdV9/nbXL0xNdECwyoW
mGHBwWizgfsTKkgMg+y4aupRuaHvt5i9VAG84Rwr4cbVsMcKNFeYCy/YKQIbYQLZxtZdutb8Bu5O
7KdMwncm7eqJOsikDcV2zYG1srPG2FBaF8T1WpOKxsOCsR96Ml4K2hVV6GmoxY5VyGqMH+Z2qm+i
FHhvtR+0Zt7lLGB7Jt2dcWwhcn7P6rpKljazko6pp2mG4rFz6p47WNi6/ma+hwlV1rxkZtickK5F
x7CLmdHrCaib5Uxq/Zg88/ctDa59mnq2SAvjn2uUe6woI8BWEM6iIR7xO1zqS1R5TMStEhv5SxFi
voyhTXLsbchd22GkA88TDYokQLB7PJJZU3g5scBp23ispFDjdsGogFkv+UiPzJoYfDvziBgMoySo
jWbFehFtxwRDD0rGQNfJhduI20SPwwsy2nGiwLIp3A+BXjmeyKsZuj4G1FAUsT2MMjyDk9hhdWun
XEuvPZU4Ir2y616deuERBbGueVtCXN2aHde8lWBVlrb0FLd9MtDiMn7lOk19jAyjaLr7AX/u6WBi
iZdvVNvhPBlbej0GM7Vr3fhQBOD64si4bmlwYBJo4d7IUnLwWOjPKFobslQRGat9LQxxZ7u8XTmJ
uem2H7m9FqPu9Y0rBt9+Hkt6ge3UOCo+rDsrEx3aFTjdzbNIrLJ8HiOGpR+cleSR23qXEgMYG4H3
zmugZ0Bp3xT3Iu4lU+/yC1xJCNg1upSN3xCYupnDiB04yBcgzcVhI8upHzTD26+Rr8VxKeJ3co7n
E9uPVYzIdXpKCAxESzyQCcUMrgpsE3Gx9sIJrkabBPn9kuZfcVDIPX8L3QO6ZJHRlXdOwSMqTd6a
rJ/Ya3knFc6PZYIv8yidFB9G5X6pyuK5ioS64H3RQ7sm6GyiDrHUIzHAZ+IXubstUotHCD31FWeM
fydKzwx5dwfrQOsJC0eI7hYuGmOoPo8gfEbxU+I1DsLQMvzUdJiry6q5bs3A2arO25peyjuAzkkU
yJ67bmZm1tdXXorPR6iZQtUWj5UPZdMf6rptDgZGAXfwzjZp4T2Ekoi2D7Ob4/oBYaJwyUUUVcGu
iqOFNhXYLZbZo2Iwa1peV6Ig9NrOiTZuY6fbupJw0wWs901i1/7WQB55yEo5BBvQClTq03hx0jhD
ZOqNM2niZR3Ph9lFmn0KWJZEErU9Vk3Si4Orjjy9d/7UeReiLjjmkqk5JZOBA10xiidbDNWNYbrl
O1ID/IsnQ1avgDTjxn61j/y0jjdYdIMfZ15/RYaCeUM4oGltWsOZXnMiPp5mr3ii42ry65xh+j1u
WVqe3I7+1l5UgGDaGv7E2y74HPvIZdsxkJuFRbZvHJi1WIyoA3lvwckcmgHZTlfsC79GM2bbKY6Y
YAI3PlEo8w33y/1C71diIz+GnOOJCZFsfCJsvUbv4qmjF46fBtxrnCT1PkfNND/EzlzuRN7Ig5V5
0IM6R923JrfVDUp3jy/89K+0h2cF13kjxra98ZN4uS8IsIAK3xcHmBP2MQwG77oOEnsfNe1jE/T0
aMqlMtq3RVPd0DGzRQFDwdgj9Dmibrj0hRIXLASNE448uCoHvX1dWYu55aaV+yFrnPeTiyfP1DT+
Hs/XDHgeR0FWSHZnNylEDf9iLJl4xyEwU/IN5QHQxD3nyprvI7RhVmmVJ4k05+jrEwKxCoKiKOhP
TsYDY+hpvLThhHlarYKbJXXu+4QkHcgM5gPscB8P4rx7kpM0rueiRmFj+B4/N1K7fu6GPKAuITf+
0k1lc0yBej+mlO+Udz3euaxvmT1qs/aTN1rGLcIUE3hEeLsMzX/vOfMB7lBxHhlevhpZ8ZEEBER0
wss1WU21B8Nj2eARPWJsvZCGjC9ojKNK1mzZ/CMiNnIOoijuzkPpfKlp/fH1wT9H1GaudytxnlNl
vSI+qptdWLXTR0g9DLUNDFi8xCx3c2Zm+w55w2PYsKOw86tin1RIOoxEeieznawjEQjzrpXzzEPL
xXgd94YnNrWFgrJnI/EV965zzAfYfbnYR7i7IEnxMK1PH5JQTD2qbxQ9J2/BDekLm3+EK7fEIcHH
wAhFdon1axzC1KngvhwJejXYmFTinvysH5+NrJU+xx6jk00CRrdTdUcHEjd7z1XVDbEqyS6xuvG5
dv38vLgz7jxqzohF6ZZ9HxPOF6RecnBlbj6N0eSzxMHR8LdPcHseJBspjJN/QaqIrqOmuI2Hrv1A
slB/hcTpxs1KOEBUA+8Rg5iECLUuzs70Lt0F5eicfGjdujfPReYG3YW400VC+bbS4GAFVt+MiPoN
KqeIxi18F3ZQQ7eoYWhDnKTyX8ImZ1MPMe+pZ7bv2QwwBRJqsY5empIouJW5jW1shHfsSGCZY/bW
ix8XnLpwnWYMJRLfig7eGDrFVWMq/jlOh0CAJvkYPqtHQltDfBrs43WCi5U0hYgLiIOasKnz+WJi
4vswy1E8UotCt2tGyvLAoD77ruP/G77uW/ib1tmhsZd6/u/RRr8Z7hIbkCd1l6SnsIKDsiuqCj7X
Yi99+9GeF2ZadhFQjVQl9twutuUcvr/+Ato39XsSgm7eoTvr/8Ntn2/xZkwyxq6oFtlFJ2fCo3OD
TXGU7PpAhFI7TJIz1CH2I78riaOrrg6Xcl+7bXgblR0pCmYvbjG0pKr89bf6m9sSWD6zNsp2phGe
/tLfDYRLqw/xIMVYvsSS+YhcbIr2UwIbj4oM/k6XSCqfvgD53RlDVL/8+tPfTmv1zeDjoZmDbBKA
uoqov//42cv6cli4JzOD91MqmhmT9ha37pQHEs+OQRU9+tZj5oXGWejy+xu9e7AbBB62i9wFuB1I
Lj51uoOum6hM/1w5k2Op2Y2/+cI/P0S85YX2p4EC5Im392sIosRAppSfcG1GwYTmr2+3sZshHlNO
gPwHc7sSqmXbvOLWNj80HVjFSk9Oqkk9FGXzmzGf0JjPdwNvbiGTRDj0TDEhC3EM//gEDacxlp66
4aRSoOqNa4C6d0BSzy0QT7vxGYAAKUgG2jD6rXM90F+UI6j0USiOZPK0at2DcWd/faveJrOuXwyC
D3wDX7jmKiL4fml5g4m4WTXxqXYjKlS86isUjFiVKm+iKrLa8j0War59nkkLB0+AKZZdBlsODz1a
2nYTD2PwbJoz3fI38rPoaGNXBhQu3ZTvSdRSc4cwgTfM/MVjGZi82biOg5ZkngL4nQEGv3xrSpMC
bm6/aBSgnGtGjvhH4BSWkmqi67jXRE9jy6X1swy6QE0H9OvbIb2fn5MHP80FAwdC/InSFQujSebB
M45W7LAHyorUwYvf61annPj2bPzB9Sz9wXhfygXwZMJX/zWZk355PwV4a7+PLD2idxasAFNC69le
bU1zwzwGuvcKD1my1g9bae89vHMYn1Va1rpNvBoWfjQ06vSNosu4AfDGxbOcFUJD8GW92P8i0b9B
onGf16qM/4xEPyPkgkDzAwb91w/9LwYtsWqwXAkBSRtz8z7/5WvhW39gUMHIGADY8cnj/g6DDkCu
HWb9JhoayHUmYp5/Y9DA02wOYL4uU9gVnv4HvhbeT/sNFBI4nh6/km9h4qTx436Dm1JVVVjznnx/
Lmm3hsrfKt2CLeXcXCeEuk90Z3Pp06dBoYqfTBTqW1u3cZxs/a1VkbUY6CaPgY/ATNFz/LtYN4GQ
8/LHqtTzXo5SAlO6x5DuwN/OffNqWnWmkp3iBj9RppfPq3ClLkbwn0Ea6gvel8BYcRRcg/A6r6XZ
6HdIwsC3apf/aMWtOrcyvmYTKUyZVRXTV81k9dJLgsz8FlPHvSpaKtYpvWKqVPtHdwjLx9GyI0LS
SHGyb/uOcf4Ocxzj0bAdOrIFn809joT0jI3CJ6DAEmgHDXG6FWrKdyqL/U/YifnyCiNHn9tSSXkS
TGmv0xpr0z5zG9o1aVX70B9H54BNAB4dbfbZxqPmKtIUesdf7J0D8vtRpS2eOSLEQROtF0ioNT6v
k3FwZBGd7RacraqL+i7UoRRHEjTsszkNxkvX5pQamEE/xSascuyrcpuIkKHxnus2IfvDc0n12BPi
R91F1hBlXLgS973F7uS7hrgT2mUHsE6hjX3ta1sD0vlYv6ykDm0g9/iNr/+NPb+qHciXAAZdS7tv
5JOc3DAd/aMdr5TGG1uYK8SYdS3oplVDCiUQbeCoIL1c+0yqBvhoZWEIlQPorH/8NgYPa5djoSFt
AY/LVcTjWHNG06dxJhkszCmZIgPME4ADsbSHSNeRJwXpMyZDdLeOEb4JYcoOoFv0Bs2S8nVdHGjs
UApHg+OaDDuinmBy2wVgaRqNIT2DqAW781WyUVO7XAXlrAEYzaWTCBKYbNrLOgfgpshGoY/q9MwZ
ytXMFwB+osTCep2jF9NWcPyVaBCFAwobZ1ZWuvPZ0e2d71VMg8NBo3ptF5rRuas1GTGq0u4LtTlp
V9nC39uT/rVx1XCi52nKcVJB728HKgGNd9mooRmsu/ri/aUDteEM5M1Qo3bEW8kAK+44TTGPZSUD
YvFubG3CqsCc6Tju/GRwr9dPhA3PuTvoBBSaMNZmM0ju76rjGFVGxU/QPSNre5QMbpUS9qs5a0jN
jmC1uJoy3SARGzaNMyFZwb/Nvl9R0cxq4upM7avafej2oMoE8PH7IwubleNckGFHAe9+sLt0Np7X
b+nnSx+dGAuTqwPvhC/r1C4Fj0F2wW2gcsgYedYCQ7YuaPY2Kwb4BN2YwX+CwaCVbyse6Kez2d52
c4C0yQUIn1XF3wezrg6+QfhQmJJjVmnEPYCUevxGVfBSDlMbrc980I3MnwtyEneTunjbbksh82oT
OYZfHKseDgcOfcWECKjOJo7rrBt3XSAX3Bvd8cHUsyXCdRgPsdIszOB7MgFhKRZiA/kB1ojfb6va
QWrvSKMZNq2k7OmLMmJeACvh1jV1onAwB88wO9x4p2MVHkhdw7uDYXT9wvSuDQ9eKieC/wLrmI5+
cVgsIbfmEGmcoWv/laJ+ZpzNofOcB/n03ncNOBlSsbClGhUXww24dk3b4OqIibE2SwVde9uNKsfR
J4C5veWWDctJG5edRiQCpCmmjFJEWfkWiq+RKk22mX2OUDqfYfNpop1mgCs8ma7dvqkGPrAY343C
sff4F8gITMoi9qoJBWYPyq7P1pRYxyr343irODHuS1GXD7gikQ05ZDrExMti+YSpoXcwRjV/tb3C
uoSKzM508MWX3PGWZz+CIHCAbp5eA1MmX61mGh97x5nPFO7FHr8+5DiJ8UQ1rZ4ZW7a7ssk6clsD
hhDwfMCkGGThmlaO/LOpPJiQTvZlZC5fQTIz3oAxb6/w2Qe9GvBnsjfFElovMyYpVx15t2Am9Kfn
flHZTaGNkxwKYrrBqcOEPQkXeBBRA7cIbTmmAbG9X/CaztGUNIyRusm/zUfjAYBTTljbC7LMM39o
xXVOa9jcL7YVnwczOHaDOx0WcLxd22T1zdiX1SYz+vCuHBS7yextysSo+wdRlh+taMTHuAvahfS3
nkjOOitN+RTWVvU8xrl6T2TtXewMDW26ri6jVjyEkNrelx6Acd4zi37XoO8ltCKv92B15kdsc6cr
O/Qfl0i6H/oW1/9qciqFsgDeHu9HndenAWrRHnH7aapxCOprede22kkbRY6zz83YZFiD6+OMQYh5
38Y6ABXO+z5PFebTqaX+h70zWY7b2rbtr9x4fTiAjfpF3E4CWTCTmSxFUuogSEpEDWzUxde/gbR9
jkjpSuH7uscdK2xJIIpdrTXnmCMnhJb6XTaohQqcLRq+BHLMMw/3hJmQMNZ1+Y6M9wwxogbMpder
0nNGtb2nU4wsAzEmeh/ysq+6BOZwjtvuord0vmq6cF9GlvfDkHXdqRXqFwRX1VE289RSdRylBQQm
aC8ba058mpDijuh0IERjot2kmtW+9cZYf5mQ21TPYwvQ8ia2AJkeCAJAS5WlgJuq+kkAtriJIi0A
F5DSM3K08ZLkLN0DvLHqKSztu0ZXruq6BWkp9HBJacu/Ze0wXlZznJAEO4kban39Zye2SJkknura
la55RQpoCKSFUPOKzD1bnmzIhkdaRqLwyZBQboy0NH3b6IY1j8te9YY17pcY+i9x1xqeWcpPUIXU
farWDy1L4ppKGdFPifpZE+FFMiTNpTKZxtMwhDpRgumEVCpotDUQw+jQhEZ4pQOQOXZ2vXM68sNS
m6ygSNU6Ws+lHI3LIQI51qNT9ERk6JkfStG1LH4KPWw+FTWOLvPBKXci0x6DxLBXYYYTvMaK65F0
kPoEP2S+Jsl3boQ01tEImSjU3WD2QwNrZWGxhG/Q+KsU1IXUb5zQsGgg1e1dWRuEAdZFX3I/EaEb
M7gk+r/HsibKSnbhJ0utcKMTL02JbqQoSJDgxm3z/C5OSpAMCSo8jG5a7I8k4TZrqY7KqmstE+ZR
E0XX+VhT+NfV6V6t6/4woRd4JB6CCYro4SMzUE8pv4kbv83dG71V+60sOnRnrTDkQc/nigp4nvXe
VDTDGvQriMJoKLV9B5+HTGdL9evAunDapSKchtMn+u+BtTJz8D5d9JSQF+rR7XKCVTj24adeutXK
bsaWFbfRCXvNx92ohjRE3cjZ0H3lPbR1MtCVI3h29hy7syjuQwlnJOQt2RyQzDfk47A6ZpGLkx51
1FYOhvMgXW68l2N9FySlvWnGKkgwQ2rDzkH34Vcg11ZOgJtmrAG0BhbeOwqmxOpMYXMg6MzQ0ZtM
3WGsjXJDeYLwbP7MeLTzMXI8m/nma1J11hvMuWEdp5Y57yK3zV6lbdP6RNVIaABbK6IE6lXWg0mB
hJyDvcoTax0rlVwneBw9p3O64yA12EPUz71p6VikVMEOHH/7E6d9qX9ifUuPmCH1iAx7d8yvkzZG
hpya5W2Xj6F1m7k0Az3cd4S/tQnbgmIwXlIY0OHGtYqCAaSyF0wRsCJCGe/CPhsvyX9r1lOXAuxK
kHjfNGwDjoKcFGbeSQ+f7LwvSlpKCXssw/0cEnB0OwdDQqpNGG3QOU+XJtSYU1VEFWUmyBp+V5rd
Xi+z9jBSJtvi2R+vNbNt7qMh31dDdZDOPPqVK6qrHCkDsE5b3QJVqPdabwbbOnQe2KgRN9nUfm/X
xk3STxlatz5NMQ6PeZjtUd8jW4vdeZ6W1oJMvDIrygRorzXfdroqX8Y0z4AJuyLriYjNSc8tFraL
HsyXaVcr+evUj8214k7zlRKBVl6HMja7F6eV97KbitRe1XFnBGILnURXLoLR2laRbt+WWoaFOxuj
Q5FVdoBxWX1uB1ceR5ONXOzwLVxQkw14z8mUrh1Umvate+7ZxXTv3HogOKgIrvHLIiCNqQhRJTHl
8DgvbT9Dr53QvsZpWV2z+gHcP7cIvzvJ/6TCvKjD3xXiVN104IfryMQ0w7A+VJhDd+gmEbKvteva
uBh0TqJmTHd+nhAjuQCqflNQNn9Qg2EfQXQvDN1W0a19VPgDY5woDTblrshr9xJKrPyMqdV8TmGa
Rr4ou1cisAzjFPZOh0C6pgEwIa9XovyYmAkN6nMtzQIdWV/l9SLOUixUAbXQIAtEdO1BCbEBNCBA
sW1DX/1VpY/ocqAnuuNOWItiqxppH8QdopNWJuZzafZDe9eghGs2c6vRofMKZOHGl5nzRIp8YOTA
FiIRZa8fLh3kxSwP5AdxAHSyr3wyxRti1uJOd0N29G3V8PspHcvPKhKI8TLkbKQsc6dKcwe+2M1M
NlOzgbmNStVZ5K0Tv7G+MpB1WNuaJvu4brAcfj6fhc/Sg1+/9KXa8f6lI8YzqNRgU6M99tEzlrJD
DqxGLSlgL+oyGplULzoNEdWfEJzX8f+G38qffF0/FOoXPwJyILYBtBEwq3wou9Sc4Co8/7sMGe4z
xQlQDu1ZAcvYW0QaiyAwpMYMAW3BCfz6Nn+8OtpGcIJ4ZBbv0EdnhIT5YKvTWFJkluLeGgbihyln
sn/Ezwtbnatarc0hQBkWB/6vL66hyPzwkB0ViQ4ySirU5NJ9uHdCDJWgDOpy12iSvx2FD8IsOyUT
o0hIM/GBvXLzPZHDhzZcKqBqTRDjqiHSN9uFKO3uzz/Qf8qbvylvatiImPX+5/Lm7nl4juN30N4/
/8hfxU2Obn9QiFyUqyZYoe9xRLQI/qDwycxJgRw/ns5H8JfAVhA7qNNqQUJLKiDS138XNzXnD5fa
Ino6/Doa/+cfpTeY7z9zY7HEnXFI5BHinDKcZcb9rh2lWghoEpL07miKLGnpc95Mq54jbO3B6XAv
pUG0fYRcnm3IkgsUpcotEXjTtkAjLr0sBmKfNSPnURj+g69YGucqRaJb6JmbVZW/BxQ4YSsLAvw6
qUcJHVsyG5bRmG4QXgnURHRihALBhCLY4MdJOm1LMaW3RAbOOze0aYxoSvcNCSDd6sgYjCsFCPfV
WGSselHTDs9MndOzrUdT7HMYw3EShT21njqt542dqdWenbZ8IckmeW7DYbpWUuSc5OZOn6d6rj0X
waTt6XT6v/V1qK2ERAIckgJ1E0YWIeRKHK/KrBGfOtCKqf/d9/KTae5sBv33hHp+BTSMbN4q5GSQ
Hstc8N0ryGdUJArG7Lu51t0LUycbToplVnOZZtIV3uMlIEjk7nVpS3FZDItylbY7sRBxynZ6jpJp
DTGA4O+5649zYEYn0RnlV4xHCtofs7mNJgUOTJwkx85stYhyI6DWLAucbRiR9MCpq7xynPpTS1bP
jj3EpY3/ByK62KLOYVdqVS+/vukzC/rdTbN2LB8w3EoW5B+cx9KxnDBQZXFnlHnwWVvefki00pMm
jPFasdX6ouPACzV2aNcGlSGxypV23jR6Mh/HblRfJHwsquoYmK6Qs6T7odTNu2DiVxWS9W9ClkB9
FDFcReg+LnWkNtemEzwwN4qtG8fZQ4oJxkNCyCm+GIot4kZouyS3+0sLbQ04iG96Oa4c1Fn/Wljd
5cA2Ydd2gbmbHBR0xEXpfjyyNRvNQaxJs4zYhiEXd5O9YZTDaxxRNCKtYniVpOpd2BMLR91q/Qp/
So8iodu0MR06BmV6snuFwdSk8S7Vv6rAHOuVBXmK03pCWq9jIA+N2Up0foxRZVUi8Nqqcy08EXeO
bxdEtSODgb5KvzA55pFO/LWTiccJMNU3YBz0bYuhRopIgaXaEaOsbQpSsnYoaeND1rbqMVjIUU6h
9Uczrbg5kE8Up6toTnYT0ibXm41Q3CpxO1417HIudQGMPp6deTeYy9hUUjRJ/dA8GlEDO5sO7KVh
1K6n4vs8/frb+TBnLR0YOG2I+SjQubxL94MnQIRgaEP6irdRq843rdsVpJM22QNWMMev7c71aMHz
7dTl/DoIZ/Ya6u2TZwxT9BWR0EI3EcGeGkv1aFeGRAmZAcN05NPoGmQikS/5Ka/4W9K+pqOT9DqJ
yrz7yzIgNFJFILuGlIQrPy/F7ajWqbGykY7RswHqZdBl9Ziupk3PBnaZUMt0X9M30dakR4h1rHag
z5OxH091Ws43588W3qXrcdSdsIaZ2qUmy+CNop/65Ch58+gmWvOIWKE6xU0MxJpqEZtdnYLiS6Gm
26rkEAJDE2bMSu86a4u4I7XXqRM5V45aldP6149fLEbNfw/d5fFTKXVs1aHtRlfOXtq+381XQ6VB
6gBWfStqabE1hXuBaa5S7pLZ5Q60RKgetCnlPplioIsmxS4ONTUCzq2D/nRCW0hSxUpkVbB30l4+
p71VT5z4BrpmUquDz7WBpoweUaZdVJCQNv/8BtDE8GMtCgxbfLRmFnPa1Bo+s9sMVe+aEtZ4quDC
biqaZmD2CuaZYBHlYJxhiikiU1lbTiGf1UA1D9pgBW+MPZ2JecKqONrapTWM6T4SEu19lTnBPVRp
OhAR7gvnNxvD83r84eHTDrUxgQh7Oex9+PaHnHbgbAzmLfhjE0YvwPo3vmaEbnVDpINGf+SYjM14
lcEY37b5QqQTEJ8uHDI69mXuYE5wRX2RmQNh9Xal3LdW7m7dwWhjr6a9dDU7TXxpU868HsiHhU0F
9PatZ5ngFcXGCyke3QVaaqf3oA2N150xpMXW5njtcRwCYiVqpqGuCx5FpCU7xVGcPakhgm6fbW2y
Bu0U0NzxM61P+iVDH1zERJGs58IuHK+lKvJNCxvmK9ISld5rpNDWsy6RdpXpiwZTC716AdQ8lfIi
w3r4ubAZ6uwJgIAtQ49I2PBrTV2O0L6U/wiyL9jPYy1u8ctNnZ/DTaQeXUVfVYqbm4S8ws98ef03
I8uXGWR5NCgt9x34v6OhLhHqBll7tzIGJD6JPL1XpZipB8BXpaSRvNJULS9QwY4c1kXj1TCQ0MKS
O0NOPUR9OxtPiQZh/TcfApvEj8PQ1UEbnKkk5+3gh20Dc3Xeof2nfJZpSIEnEBDQ2Je5ORvGaksR
OaKodHZ/zFG4YSsmny3RzjfkH5TpOsybi0ipbDyOSbav4qxBsZyrcer1RBXlqzAsNnCRl+HKQehl
GtTsE9N/+yIGo//Wxbah+K5l5rbfoMKNSXgssiOgbXOdc27iOzAK0P+ZnhHtlGkBWSz0KJHphcro
T7O0L0Yj/zRS6NP5KYn3himId6OyCCBiYAHF6SDmo1lniqSu69dgz7FRzvQhGbU7OyMxc6m08WaG
uH0EObiD0NJPFCnjee3q06MmJZlVtGJW/DxRTgGdAYEBgY81EY3hka9hv+o2dPe679N9Sar7bsYa
rKwser/buaLnfRQjtSoPWmH0wDoQPzRKQgFploPurMoYKHODeICuU1pZ4S5i30Iupc5ssGoiGX1V
XPpSSj8sG5x6LPekvrBUNbnl14TjhnhWu3bdgmRUud2UKS8rGx4UKRX8OmhR6K6mCCCv5+AVMnw0
Q8V9GLbNRaAarDqzlugvkY69k6ghS6YH0P/L9sdFf9uiaCOGqVJf8gzwL9aY3PEnZnb0vbhGL0Nz
SPcAEFNnFZJpeVCMKSo92iv6E5o9MhkILJhvksIN0JHaCT4s9pY7ImooiTbNPL8JK3UunG5W1lmH
EBN4WKAtx9B5oJVFAqPTWHHk0QSwV0O9yLRi6rGoicOaTqCZKiuTxG0kpHP2ZtvYncpqKSawbcUx
ldqFlw1pfrJt/NcitwePxcDlyVBluzmvBv852f7mZGtDJ/hu3fSf2+f/+nZm9J6e82///X+oc5b1
89fy+6Ptn3/m75OtKkjrXUokiG00nSrNv2Q7iHH+AHyDqIfKDXwfm1PnXydbaLoI9nQ0chpKSJUd
xPeyHdeFROFYyGzo2KLo+QeynbOQ8vuV0iHYBi3LGQHBEfdjnWqJOVADZVYOBG9WaIPJP3Wm7qnu
XaOo91gJbXIFUoAiUbJFDwcu+1J3s3xgZiTn2G5XRKWQp7033AD34bGgy65aKIZb0lEpWjvEOTXb
Lk3aMdim2NnjmD7m0CNuARyeBB2Y/5lrfVIpEFasGGFHbEF0CV3dZIO2GhybFBcH3r/Ss7vI90xF
S9OeZmo8rUiR6tXPoqiD1iutlsX3DiY6CJk1Z4HBvnGisYvcqzhu10PrGoh9ckewDQTgt6Q2dPWs
TOxK6YKhYC7Z2/65/Pxn1Pxm1EC3/7Xc7TYqv377r4smey6+fj90/vqDf0vetD9oluCu1v+OXvrX
2LE14j7BHrt/w6b/NXIYbkitcGojLn0/chhUaL3Pbmuo1/9k1CCif7+tWOq6kOMMnZ8BIDbb4/e7
+6oOgby7brlT7IbmH6vCHVFCLW0Nx8WiIMynIe/7IzwRXBadfMoQfVyog32i+p6lXj5HJCY0Rn5D
TFtxnXXqg4mSh4JFVgE5MDihzR0ghhqvhWdMir1BuUnQLaoOucTOiFEDBTHUz66eH60hO4JhxfIn
A79FbYzTDJJARhQy+Nr4jS1CfMqBdnuVLWGIFGUFy85h82GKYQVi7FC66rWlNToap+G5BFa7MtN6
PRlTukIk8dZkSernNJrXuFlOtj5uIVpIvK/FG1ESx0Hrb4PRjFb0Azd4BI/dNF8byXRQQ34Xegl8
ZvHzJNvSL6v51WT1BU/9Srr0UzU1iG7Qk9ecxh+DytjFtYPKXkXJUjbBvCoU56S1+lPaZ882/oGN
Gg63HCbZcmjXZMk5Puk9b3hpcXgixtvo2VT6+NjwG4VEIQP7vQ/14dYpRiwJwiILI3NfhyB1t1pk
7PDWHdJOlBfzQuVVBooGCCk9w4z3YnHUjel4b5FsMEjjKdLTfThmz3WVPON/ONmRvhS3yR8xuCHI
w29lO10bGe9q0ttN5Uq8ONRZZrzGhDCytQK0j0ik5EGJqA5W0JfaFWryiC4maXcdpT/k/fG0DpXl
WUb5c6fB6GOXSETAQNjici1p8BvAuFwTN3jdCtKKovmgORQ+lF49SBv1V59GbzqzI4LA+Jim40Hw
cnZO6aJCOpdFjOlhDtqAootFIJWrE1vZcCGC0RM/co35sgZXUU4gcYyK85k53ueq6Y9TMXhFVLc4
deLnAg32GqT1q1POoEZDtF5RHZ/Syn6KKTs5lX7lDuBrLNqGk2h3gJvrXTX293Nl7hBwtXyo+i7M
eUeK6hDh2fYt3pX5gLGXxMOB9wkYT9+7Nl/COLftqoKGhg9YfShC7dXVkQ/QUi/IiMz2mt3fk6p4
b4zZW64mk6fCuPHp0d7rAWW8NG7lJhOg+maLGDFIQDFnG567VliEqxtPZVUkGxTrJwkFcNMuf477
xA5OiMegW0840qYdtnicshyCpVBgzwaK69mIqfxaCfobHQO8n41QbqfKML3JbftdZU/9nhSi/oKt
rHOB3FK5SqMpW1eA9q4KRU4blXyOfR5VjSeUTH9ttebL1NfWpebgG+CrKRfRKFJRmfgozHTfTufh
ObApZWDbEdkCeK8KSnTBQz4qBBHORkP8EJ574q6Dk1GkX3CZcQIdMxJ8rMmb9diX7UR3zhhJvqpJ
PiaLGJcyoRsoWS27OmVKdF2URrkeFOOhVBAA4T80131nPo/FVL8WQKsZlUm0Btq3cuyJxO/ZtTY5
cUM+R/3gWmsJUgoLPv85Ea+lVhKWWOUSUQ4Fj1FoG+RsvDcSfFfdzGeIjEvlPGI4VxRDu+2IrmuF
ZPPJVqxTJ6rhIujrN2RbB8NK99/t1X5SVP7YmXXYdpH9DLcDuIdJpeP9LE7uDUF7KP92Rr+UkLuq
XTqRp9isqA9r1m8Oox/bssvV2LnRDQaypTnWB7SXa6C2sia72IUMdZ9o8j2RtRgYdSb0X9/X+3bF
og93dXrOND5A5ZFE8OFKg22PehJIhDJt+uwGzIbLdJxow+Tp5NWWF/xK/U29iF7L9/WuP6/psIDr
ZEcs/37/LEO9QDrSBMVuas1obTb9PTlRnFd1Y0dwKcFl3C/oh0PdMLv9+nZ/cJSc75djNI1WDcv2
x00snb2B7r9T7CiJwGKnfnM9BVa0TBeHpEzSneqOr0Mz9gST9f0+6RvGrVvoK9SCr0vcfVjMBwKj
WXWp7LugSLykg/jtDIfBYvrGpCS91OBbLZMjKiKc5f0twogH1YxwS4zov51M8caydLcmMqnPIYxU
DzL89JsuyE8+IZiEqsA0o6mmOBcdvysqiix2KacaxS4SsLxL9RpxznU+U0v69RM9F8i+Oxac36ZB
Ww/uL6CaH1iuJAc4I/+Tb9WlyYNA/HrSsM2qGZNwYbmJjx/m2IZLJnY/AVZT85to6XMbc/hW9czL
y1aFFlW6IliRDkMDkWTo7gFVn/S630YO070pY3r+9I6wl4nxKTTFtKWIJPGZTfGhU2vITen4MNYs
+52IjX0bO+TLWeCHMZW/BbGJpCvNeIujU26hxb8F5VnHicKgYfGW+g6j2A6Pe+yFiC0XHswhtdF/
iG6+tqcFPy74u11H+VKb6eTZ6O9/8yB/MsPo2PqoYCyQ4R8QrhDoysoAQLFDP3PeTozMbKYUcP4H
fffrl2b8ZAQSYgo6mWoz/I7l/3/3cdRiQmhpTAXO4f7WaOJ9TlH9N5f4ycxiW3SXoAZyBgUb+v4a
cYTmNVPVYle6vdw08Sg8QNuvy0wfz/q0betgnwqyRRRxGgI3WttFtlfG4LFJkhfH6gsqln3NsTDR
d4CuWGSJFF/JKT9qWviG7Flf20Gc7jLdmkldQ+bbAZi5pI61Jv37k9Pyn63GwdMwUc+BSgeVXSMF
klgTuRG1oLjvVmLbjVgwVBG/gV1PV4RUHHtqz6QwTxSJaO9NGlB1U5NeUUSx16vtbVmIaG3o8+/I
yz8ZsbwLztXwFZcWnnj/wAohl6DsvNhpGQeFPoIHFrcdO3j81Ect4gnEbLf8bHJOuWlJL2iooM5a
foUi/8EJUgz40PA2Q7AkvGIU9XENPyEH03366ehkeusUALTwaLidIiAjGEKYiYiJKH07mR5UMbzO
jbqK7fgOIx27qoobrpVxm0bqw8RGbCWDSG71bNi6crgNTYuEv5rv06BOj0SeRAEkrAkRkZm7Feb8
4Mq6P/76q/rJIGHNWP6hVcXp7cMzGsLKRr3aF7sBAzRbHFyAAz+OoXarQIa/eSPaD6oRVguHVZhp
jf7AAud6/0oqg3QzYXTFrhbYZs6h006Q7ImtB53C+5lLPklAn4R/CKapJGEHGGbYrdkAdhCgV2Xh
Si/GN7B2rTlfURRuEe85L02qXSq9c5W5uIVQRSarsSh1X5fNa57Mt2M2HSjSsRjzmYV6+hwMyy6V
LL1kVo80FfxkLIXHdnWNnNDZkPxLVjpfzWyM9FBpn3pune4tpeVPEPS5kUHXrrK5jS5GrALnQ1BQ
jKWPFLbcF91wH7ccJJ007DzqtNCO5+G+hjBKaIkL0Ki/x5RzDTtmr+vs1jSbvmmRTv7yC4VYLzLX
lw9Sdv1GM/BfLMOoGc1TaQ/3VrgcIChQMp6k4mUVuyUyuY9jldJplfzuWjGfqsRkiFFYunTN8bVu
W3/A0I5JMT4i88pBVLIVJ5XpKYl60EKG5eklSeWUeZQ+2c95Va1q8Certs32HIq35JQWK9wEfJiM
Dmtoj5lmfomaodinmnnC3EIKXj3RIBm2IyLD7VDVJX1h85S1xpOoCTH/zZf7k+HNXod+MIU8vqgl
h/r7OZf8k6Si/5TvGpuk+qa/bVTWvZ6DZGAyrJf91/moXbautmlddnrnMV9E7WYa6CVUCX+synU/
bYtk7aau7/SkA/tZG0K6EU6xhlM47TKaiRzQUoTboRGvqyILX4mxco+yhvAwh6yLgC7xqbLGe7Ot
n4TCHJO000Ovs91Sa116lhp33hi22F8cdtYhB0PWw0gveSGA4i7spLtvYVihp25va4cjqdvRq+i6
W8Nc/GMZkrm4TnW/GuZDHg1AyCiW5xBOlxrgKwB0uanBH9icDnZpbJ16FhEOmd29Dgdy2c239t/r
638qbL+rsKmmQVPzf1ZcHZ+b5vk16ppvbdu8K7H9+Sf/KrFZ7h+s4rAO/y4ms6D/5Sq19T/YTehk
mC3gbXqoVK7/Lk+LP9hj6NC4bYjBixv1X+Vpimxkr7uuCssAex8VuH9SaPtxeNE1w1aKJIyLqR+x
9DSoLCWViiSqMHuLytDdKg6tj9hRf7dR+9mVOC0xhDnBCAr1HwZyYRTGPGpcSbDS5qr8Ihe47hAQ
h/vde/jJofNnV+IaLuVDm43URy1Z2CrgRGQqd3jOOi/o1Kumzzl8V/PDP74QujUBXJ/LqVzr/S31
dqa5ZT3L3dSkb2mWvtHlfEv49//mMhwT0GBatFo/PDmQKHNDkUjuSOV1167DpH2OJElH5pt/fik6
IgYdC7olJNi9v6OQuCijjLijPsjry1FljgtgRV7WoB1+faXlb3p//uGAjmhG8J6oI3/c59o9kgCQ
KHIXDSzYVjfdTuH4gGDl4cxJ+PXFftxUczHs2YsPe4nO+HBbimaWNHpKOLwVwRk2h9gdCFogY0r8
rC61vdhASKGRb/G/eZ7sgyCHAiD4IfUBRE0HubCQ0DHi8q5buM6mq6RA9/jVr+9x+dh+eKDAU5kV
qEcwqt+/urlLOqjAudwpHf7IvJPTGgVMcPfrq/xkbJ0RrX9f5WO3n55Br0AY3CnuaB5EPT6QHlXs
zw2i/78rffjqabtG2H64EunUEyWA5HmGN8HW5rfD6we467JfZZLly7BdlJ4fKytlkJtOjn17J3tR
+lJdalVU0wE7GzgM3UAtfQ0bASVn09ypdNB9IqXINa6MYg/PzrK8oQRz54zsA+uyGF7tiIP3mS7J
mYWztZ2+TVQBLnBA90dpc1av5YwMTrh0CkrJb5miIF+rSDfAQ1EhscHN3iDmEo9YuMoLM0iCL32O
rGDIKTUHNhXrcircLY4wB1vNaFFFRPeV4z0bHb+v4Bu2LWyxLs0IMxZ2cdcqibGnmDG8VgGzPBGO
/OwW5YUpMcrD4DR94kW2E5V0JTL1JUkjbM4NP48iXEjSATed9pR5SzSumG3m0m9NgxoM4NgAzHuH
g2hV6a27RS8oN5UajGucI46v1Oxec5W7O+8288TG894WwgtwNK8imA1ry2IJKGyi1jEVlq3Xc4rZ
G+Cztkk9lwdNpa/hLP5fOj8KEHdVkLXWm4cx1JIvoVNmbFRTEDoNZobKysVjwL0voFBNfpa5geHY
gmaARNeW7Ll0Hav3X7ZsxUCrBH0NaSNyiBvkAe2XgEdziJJKXlld8qaC6/O6xBKPSJbexmYI7jgh
lxC7lp++WWzLFL7TTZ2pCClMF2z1dRIDgiGR0bhgRqfg2ZOn2YeUUdgG4CrLRFfs4xA20ApLXHwK
kRVdJRa9HktxtZNWIqokTdIsfKEMjoPfl88+w91HJk6AG9vikaUxDyHoogQ9ZDTBbpLhPSEXyBtC
O06/uDP7QIBOpY8IF9xIhplwJuuutrJtXGDqOGpdL10fUHv/FAUSAoHQetziBVGfnP/Vor5Uynh+
dJTCvB+LNH+Dc4NwBOPbumiZOVHnVTsjwa9SCuAEelHy/QDqNDn7GhibiB+N+nLTjWi3EVvT+HIX
+HkbjLj9RiGxm4LHUTw1seDlcIjwifae6a0YLHHz5DrbVpd9tzJBHUQPbaGE/bZziuTZRXa8cReB
qGWXKD1it8+2DbCK24Hk5qcZo+fWlF2bbQalFvGGg7w5r+cEZtqqbsKhW1ljCp3elc1XAVv1wlAW
pm42mM2n3sbIg0naPJxFsjmQUXNV0ybcWyptIcz1sULiO2/CjML0SwX4eD8GYbGGRsCxsk7ehMMZ
gcK2vucHAUMe5pOvTEu4VpRb0SnElbbuQg76icIb6nSWvk7n9UZAUH0zcoO7pK+71I+g+n0rsJTu
itRasJ+RNV9CxX2SzdRvIZgtBCS0YeuZE/25N9YEyAgqpVXxGWWED4Tf2q5GVdWMd0Uldm3Zv8DH
o2RVWGLdQXE4sBTaN1HHbkIr+LFULeuPfVu76zBlnBvIFVYCsf2jo8n5QH13k8/0SsOZyo9H/68h
wjBeCI1txkfNrIhuPpOTX8CFu9LZVG4qhVGfdtDj+l5SHGzQhyNYNHf50Pbbc09NGty3yJNneKDI
RPGbPGdj49zo2HFPJfboewju+n7s+KKgEgZfFnC0py49yL7g9s1mZhjlTuVetZzHXxulRjoZNsw5
kZE6N5pF5dZQs2fTZKKsa+YPAHP2zRyjjRJ1Pfn4wvENoXZ3boIyrS+1oWMmO++0OreuthluZj+Z
EiYx0ZW+NXDpusTuFBPT5tEoH14js7iAoVGsQrdR+YJVsa7j7EqnH7uJBt3hJeTyqqmWfTW57ocM
Lw0zeQWcd5VrhpfaPB2oz4OfW522Ps+6hJ98blNH+6YOzFb98o2YdGdPKXEeJ+Llw00/RQlzHDuJ
laK05ikJzU1jJPBjSwTZpr5Axci+9frZKslv5gnNdlD4o4pCkrylwet4w8kqU6HNhqwG9z0dMYoN
RbEP5i7HN8nco4TMHoPLoE/7nGfult1GT0wOyXg8T3og1BdX69pDvzQg0rK7ctIm2zUWdgB4wu6W
HAHl2NbxlR7r/RPxbs0V6IH2GCTzY6zqw6OTkvfiTAj3jFkzEb6hmsN4mV9JpQ6us/QzcJcceVb0
VoYBMJs2/sR4fqh7NdwJB21ZFOaVB1JaXhlTIzKWxXALc+NFMUu0vTaL3pn2q8RR9lDhTdrXVNcf
1NzR7mMVhbNHSXSSf06y9H/lZuYdbDh7DfhKicVl3S487Jpjt8sBB9XbInJXQosk1cLGTYoVTk4m
s4RDHqnKInFzTwtVgN9EJhFlKQm9LFJoXD4OWGwjmdQRNWIDaFWAtkOVr8gE+9TkIt8PlZ7vSyr9
0iudrtrrWdP5nZZPIvOhM9LNP0yDGPOZxSejRGhR6gpuKTvFg6/iylS2BkGZ0R6gmE4mN+F6vbM3
eqzMqwXsYUPn1d26w6Xm1vZbMyWRs3Jgn3yTpgWoPQ7RQoK21DyyZikv6ZWpritaOgnPAKt57LXU
l64Ly8bGjW3fJa/FCZN1K6Mac7HeoShi7mm+ECCRohYas7sh0Ucw75pFoY7NNVGgcmnZFovaIZbq
i+F0O5ng61Um7OyGqUQbsfR5mTj6G6o7ylGDLJ34LdZkWv10LxinQl+VCXLQLnPanahQLmKAfsY4
na5twmLWQiU4EUWx9pS3Yjx1rNFweMNa9Qke6ajPZvp8YriGr2Fma92KyBmFzIrRZWupKBfxaKrO
xkaWShnRYvo2QnYnnJaMAWMu0HdfcsM72JR57jmT2f/GW3quxb7bx2O/4eyPB8eEVfin3va7JgOa
xhBsiJrtKhZQ3xJDTxuoU+2V8//YO48lx620277KH3d+FPBmcCcEaJNk+qysmiAyy8DbgwP39P9C
SrotlW5L0fPugaJlKskkgYPP7L12R53QU1peZxO/P8mu1BW5z/yNG96+6c0SeYvu/1Oj9jM9DfUN
/j8XdS0TCprdn5pcF9MU9wDvpyv1F6XNN7iZ2s3oIlEo1ENEevfu7wv/v3SGvkZAjcErfcSZ/jzx
k9Zgl/HYFIehpQirIqbkH2ZHNgkf+tD6+Pevp/+lp1lf0LWR2OGwNOF1/blzqjoKHFbfBQdKO8KW
Jn0qTCW53WHWlW+9QNeQo6O9dWxvvPt47IDHwOSaGGgvEgDiQZTjDK2Xdtgjef+nwYn5/3t/RGOR
3uS6GpOkn7rXZqVCepbKD0lZWic1yPJHbbbcU2OPSAWJtEWxXRQgiDZJBrh5cKg1dUQNt41OoZ3y
S1DKVCfPIGVwNug8iYfA3VvMyr6xyMQ5V13WnXMHJUg/rJEIH+6iGBnK3pxoXLfgXKJHk6X7GxS2
BVITf9l7QnfviczlARzNU/GipWn25eOpCDqX5ItxyZl1/sN3tX4XP90dBGyym9XIM0Rv/tM4OAZn
nPH0yg+9AxXIFrIm7CeLA2bbr23qioOgbNx4WWLs7A40Wtz1/7Sh+8s7ILfOMxhI85Vwmf70DvrZ
GZ0GnP7Bp9/e2yKub0gj/6dj4C8TizUnkBUjrDfLYOn+03euUjVAbqjTg2NRPH9woarGYQ1n+PQZ
zsoBmjOahySn6P37z9j462dMiWKu8x/oYSxXf3rtWc+toSvG5GBJ8u4PEIj9s4gi/0upKI1lTWDR
rU9o/EuF0Cn35/YHTspx28+DjcCbsKR0PW/R97SFgkAU9w3lpIVbnfrbP5NBK78hSYn64+o2jH+d
uPx3Xv0P82rTRLTwhy/6L0Lqp+9V9V3K79//OKv+7U/9Nqv29F+I34HRyyzC5Yf9Nqf2tV/AeJnu
Gn3j8ghYFda/zalJ4EEGqmFON1DcaPiK/9+c2rR+wdX7MVNhBUgiovWfzKmtj4SdP935ZAOuo0kN
0YSGRvqn+w5rG0+9kVJbDLnUm/1AzHw2gL4ZR8xBpebpG93BL3TuV1R1KVv2bCu+mkgM99CWFB+R
Hclyi0wc/l1rOU/TCr92Vgx2HDvSDqi0t2XsTK/lNLVtODPWw9ELRNtYcdoKj2fQJiC23cj9pqoG
6LZJDoSdVnHorEhufYVzA55W+3nQtA0By7C7F3+SO5uKNigqD7Z3NtevFjkHhPLI8qimGEZ96mB9
dd1Q61FwDVka3+I+8w7VnBaYX0044oO0wOQBJ6hfE121e2MQy0l+0MfhPDnvmJpgkk8ffPKyi2Oo
OnP/jCjcO0/sPh8UptGwKtz7Qen+RcvMlolKHH8pEgkh28yHw+IqAC0prX2Uad2eDBC2xSnNCQK3
+7qp3WNHoNGObcGMsHzQbyvXP8VVHtr1lN8JLxIbl6QX6rzR2xYx57Ja0e2dZlbbsbW0QMNffPbx
hB3JYxPMshedQO9EnFjbNwTNtUuQiGxZaUf1hZgQmPEtUak85ZC1QLwDbQ4d+BwzrNtbpM7seJDZ
/FS53DO2kxc3FRE4bxgJK6p+zpWzlWOGf8XN5f1C4B4JOE6xc1Q9haIBeG+t6HsFA5+cmC94XeVe
b8zsoACg7UlZiV4GL613WRY538A85TOiBiO7xHa57vfozwPCW+EmwgwK08Tz6Hq6Du+ekYYzjw6A
ijbo3RXjD7bff/e6avwRU1rvFo0ZXdBG0Iq5b6x7iz1lcZ6z5jlRevbsoWZ4w7+uoQNabO0i6nxg
PAXQsWZpQsqBD3mriT1iB9YAgmSNIojWUAJzjScoRv2ZvB9UB+jCWihQdX5P0Kc4QYoZbg1wJTdW
y3wKHTRhH0Gqi9I9KKHSedfJFXINfp+shGWNTXDIT8g+khQwrpm7ZI1XMD6SFto1dGFWXhZUi08S
A8t+8hYZbBEKOC6DERIkgyGLXT+znqW8EwLRl90yMVNVe+kc463+YM20H9wZghU/OWnnPgDT3EfC
08VR/oqqwbVMlsJm8MfK/7pYc4v8m4rzdllRN1IZXvkVkRkEHAsWTuX16tluJvOu81TSqW2Ru09W
JNn6drTV4Hh93NmQ7jbEjzOUaBKneWgmgbc7gA8cHxrLzbtnA+haPoW2lld9EtLu1O6pkrYnRVja
TNRvOSj53MuhwZ7pZIjVtrSm2uclacc+0BoRX1twYe4nzabgIl+LeL/7Clts9C2LEKKCIPaZsBFM
qVsCwZeqH7lybZhNfqnQgkDQyoNpgJmOx9fP3kGIzeLgVYPGHLiGQbehO2RENKiOSiCaEmVdRrwi
L+XcgCfBbsqVos1QSXV8ycOmarFQVr1rfYP81Od7xMpDc0Cc5ZLUKVKf5b/Ow31b2TkvuRRxB5Nq
Ag5jxgsRWPTzVJraSKYQZx+v2OfRynT117A9Oo6M6UTqV/UteedG7azE2MTsb4gDsbWwrokWit3J
JaspqZzbaYXj2WuOkgabjWgIm884cEi4eSpGSK2dQ0zDJq87YhKW0h+R35rOpfKt9pinPvf9ZEeh
nRcWkxc62j3haMm+cgdvXyddflcZxXmJcTRsOjY+5ymxk5sI8NOuHnuLwStrL26qISUMQVVK3/TM
dU8eaRi2qMDMwvbi/IqddNvFtSl2GhEJj5D1sq1jyEUPzBEouiOqCmm6qh88SHHX3mmHz3ZG4htW
df9mXqe6RdvpYT5ZMWIt4rM2y6IKbVPCsPvazu07z6juitbB2Y2g1YN0SDVvY2it9sh6INpNJLQ+
21Ys7y1GkzwcquJYxK68rXtP7Aoxa6eh0qKvi+HYiDD1ULqo7jk6owMjc+01d0GkydL3Pg8ATymP
I6M5MLKZbtzFxUvKoGIDhQB3xDhnXxJa0JMNAvIKKHSHr85CSq8tWdCbid6spnNrm83RcockMdtS
be5lUTXPgG764+wMCpQ5/lkbM1ELoW0cg0Vilx2LOrmFpoxAo5sM74agnYaAJpPmucMXhB5pgqxt
2QxSmB3GRpTcNXM8MqtK8q2V+fEeM7C3a/CVkoYxWglH42K9mmYL7muw/eZt8Iz+oruL/n3AXrCz
+8Xc5nqkHxzZmp/ExOuxXInDhqimXZY2zbar+uKaa2P7orgPL6rruzubqOAzKt8qgCacnfNkYmgG
jewKpg/uGALwQ7EMXyDvpufZSpJPUa20awQWkx8iHSqBcllZy7UW1KWpXSUeyj5IufPv7Myd9hB1
ujdEnkErnTwE2tHfo86dmHWUnnMsfenf52x3b/Qsr99H0gQ3zVRq23yutWOixZ9Q4ziBTkIgxYPr
MuebTawveedtNF28QnvWtlYXNxdMX9qNKSQcEp7+bTjRBcHmSSwEUnr/LAxF0JKSsST9jkWVL8Z6
IwfgfQFDHjcgQ3BmTBUb9Bf4txCVaDDVYn4aiNTFXDHQ3dCHNYLQN2OCCDsRSLbgZ804Cbou97Fe
DERvuI8mgSkxj7y4TOPkSTpzk95/FK3/re//ob5HcErF++/lKCQ3Vt+/9ulX1f+xwP/1j/3L7oVS
VlvLYCDi1PHsVP+lRXGpfIGYu6vOwHdQn/9Li4KihbLfoSug7v6jFkWjxkcW7iFi4bnyH0KArI9Z
0p9qfNeEMqVhRVh1L38JoUefjE+tTocDMZUr7DsttnDJ/MDu+9fZyd89jYdGU0NLqBQDuzxz5GYC
fXLy9LwJtN578gYvP4miz6GzFGcSwKCVIYziQcy5rIlq42aYgmdlTRtPVcvOMjE9tzE9Nolg/q4h
XC/wHaAbUA/uG8yPIc58/GfAUbZ6S3wCDmdIx7E2BJlOdI3GuR1muXylFn9SBLuQ54zE0LGzd0c0
WlgAb2PEuAxBDZrg2Azdqw4vLFjswdzAVBHbMnJfxKg9ZKb+PnS8vGPjZqtxO8U9e8raTQM6MwLI
qPiMak2baqZ+q3XtqwOwaNN3Lgeq4Ner4lWTXUJkHQTVeucd46rvtyDNG1aqEX040vIly38YuZg2
jsNHWXudDLWWH1oMfAQ83p/5FfgYNO9IQSxDIsGA6fIgDIbGYtgeGXKjEqM+ZBZb3rqIi9CBQIAl
yrofPWax659kZeNRpqoM4DXu+HjmI2gKs4c8oi9EMhX3/lwM20LykkUMV8a2mElVo8liquUNQY3P
Q22Jn3O5rmJctsh+Xf2YK6z3rbkuN6I5D8cc5h+5a/HXqBA8yzv/iUlmT6he0QRSy1hnowndWT1r
jFobDHxyvnyKUPyeW9+JAhLcll1DajaiWD49cz2hR9s9Un4+fVwkactqYrZaGTYkaoT6bN4TKcd+
U/OfRk8fAsSdcCs1+35IeVNxBmLZFKR46ZmSYR2X08n1iUobmvUq6vlvEWLBTtFhu9TS2LoD61sn
ohZfDC4sODdNUAKe5Hr+QfT3qp3nrRdj+s6Mhu9+4e+yiKiyQSdkfew9GbhDzZ8BnbmhI2aR5jbL
RWulH3Sye/34vsvYQxRNxiHAaH7fGIQOjSn0lrrFIawITSIHKP7BTc5Vjf8XJBNXpwe+eVOv9wKL
ivm5SPhbgtffGRLz/U8+tscmT6+KjwtIyNO88M2PLfcJFvroNHrlcklc7g7MZa+QoZFGunzDHsnL
pKI4148Po2q4KUbBf0oO6XtZwy6KNLc9wcewoVZz0QIRj06oHPSHUmZNYDQjPVyH3cpcJ0pLCbML
do0WQqjmI9UG3kOcQICWiK9johrOZguJo+0XY5u73JRkfJKSwMqGAS9XWcW/nMYqv3j096GpcRB4
Q1Lw9I2LLSkEPyhR0/shsa8ftxfEp+Wg6crYTlbB07T2pk2tQF+zIJShlfi4FxOt2k+amW8hl3Eb
5h7rpfW7FXjLNiKqzsQarEcIlwD2LZ+Kks/m4ypfcJ7t6qajvqLKhulT+DvHTIpwFFzOHxfAeoVz
i9+nYCH3uM78wB+4v63FXw4fX3OvyNHuOy4jEmKROGd69AYDlGC1lUiykOwUUPXSerMfCjI7fU9n
/s+o5z/inPeHno5zRXA3l+g4AlC70UnrVHWmDJ6u9mTv2c++ixhbuHDH6hzlbFuIKEwDtWjiENvc
p/g29fMMrGvnOlxkFWGUZ4FljogKji83K98qyeGgL6iMJ2vvJ4XcaFRr7MyhYFnShO/MMo9NrS03
rSG744gZAbIUzqEpLbWDRojiVhTYId1Y53Ab+eqES1kKL/8+YQq1B04x75uew4SAwSGwW37taOAt
jErnLnIxbVHj8BeXKfnH2WT4k7H9uGmH1IGaEosnfnZyZ3dcEp1t3RtzNqMhEd7G7oFo5xmymLmd
sGc4Kd9fXQDBbrXqzN6RhRNiH0pbPpqZO+Djs3YATYR5yY+ET+nvrMqhyp16GQoSYGhLqJ3dQkR3
hr5gdoJAsfei9kfr8o9LlW256QFMppwnlijSnd51Xz1N2NtqNQ/WrftCoFm9zfEVilFdqcyzDclN
8WlOJ1o3AdRaDxHYaVsjH8F6VL86GYvlS24XJWkFVAQOssJ1D7YsXfZuZIxI9CZjfI7M5MmO8wI3
0thkFwjC6pSOyFA2phZhoIxikN/bTGtZPdRpf0eL6ETMp3U6FgYKH8vDvNe208dKEa0K60UHpO4J
Zf2b6Ov6m/SHr1YKeh+O9JT/wNcqFigeYllkwPFPmmTV1Tu/zCe/AS3bknqbscsrM2sQQPbQaxlA
ly8+Kxm6I5OYsytrB8890jXK8tDPSy9eieMeggT/WXGOEt/sKVoLHbf2nLfp1R4cA0+wUUXioVKU
D4nrPP2hFLv7tYL5n0qVd3Va9fL//p+/TPNd2jlaPwSIzEqBhf15wwTG2FisulMHN53nPVkfP9J1
721W3pPqGOXbYB8Ci91J+Pevu07qf6qnVrAjkEYHs4qp/bTZ8md2pn7fqIM+fhx23INmmn+rRgRu
EBB//P2r/WVPtf6W2JYcg80dG56fXm0ZY2GlS6WIhuACWSsBP48Ebmup/fp7/bcJ+IcmYF0H86n+
+y7gsVZ98j/BW1cXafX2x0bgtz/6eyfg/bJmFkGRcNah/bo5+K0RIOqIReOqS2fx8+u/+X3Wb/9i
EGzA1Mpky0ezwFX+e9LRimDxkEHjumQ9Z1LY/wfIFPtD0fzH65aYJQ3dOz5T3of+l+tW0eOykkwh
LQ2uPm79JDexxlepv08qbGhOxcAxqOLMu/ch9xDqSvLTdXTQKA4Fo9iwQ42AeyI1Pzkyme+Ic6ke
B+lEX3xLn+6axUR37JLWe2AcASGNlsm+SVfPsJujSQ8AJzll2IspA/lJT2SeMZ8m11yvuW84rs2T
Wtqi3bZ+Gi+Md2esh8ybkylchqz6IUvFJM3l7tvlQlq38MemuzyJrEDU0yC2WouirIvmCoS/Y1dZ
KMzEID1ikqB069m5EKoUNXhsoDWq0jRPIyKnI1YerdoSgTNAZOZNhbDd+u+8CiTHzqJKQuleQZjw
kBon/OAC5eoM4HSKGFEGOabOHDz7CBxgXfdvTciSP1K+8INNTXnnVDZTObBt0bcFpD5EGn2Un5qF
qE+enhM8xcaG/jdq+YOfA8mMVvLpqAhpaqRX3/ayG+abqZ1iO7RIrmHsnricNsDM9CjQ9JbnDglH
3v2U875aHE2YZxg7lhvNTCmJrGxaRVlL80WPPe8uKrDXbTAYaXoY+YSoh34x1qhySrJmFnQqRC3d
5nrr39kyIbMgY9R0kHx+u6Fu/XPhpICzkmTNKvWN3ZQMaDVSu6ofdb317gXmVqyzCfao2UONhkov
wPhENndNCU8erEkHiXpzUm59m3ctuXAfQmDHzVhZSIZcRHcqC8OYYcvDIsqe31k3d5AQ2/cRmevn
TtXGp0Zj4Br48BicwI5t+Y1Zu7ftoIXzfGMRcD81pOvOWMUeMU7F95O5kE/kTx3gA7rDLwxqJRlx
hbBJo03E+OYx6qdaZGTVNKYb73ikgwWasipFEUyZe1RsKOZ9GilxNkhWHYPRcMstYQxeRdCt6Wf9
EZmMPYLaatSDCys8PyfmRBQzu3wkA+AKnit9ti6J/AgdNT8SSL1f40idj2zSeJrXoFKUXOMaW/qR
YTp/5Jm2a4TTKulvg6RZE08Bo5J+CgJTEYXqQUnaxd1HRGoEXqE/9R/ZqUW75qgajSRB1eZ/AEK5
fF7Z7YnHGVQoTVZEMkE53KRrNCt7tCslVXwG9kVuK3jqjBBX49dI17jUmGm7a9SrbWopWNAZYeIa
BButkbBQk5JNb2rFEQzS+JL2bGqEn9QX8ijarcRYlSkCZtNiNQ/DZiMLKOcaenGoaJwDt7d4Ivkn
2tddh5BL2SaFNlvHBlIwcbZOjiYP46Ak47biPYBDT8m+ZTqpwrmfphvhadmR8aEdzn71UC/kYmUy
OmaDLgPfq6fTmGZq607MPKweeU9bQ4ERlvhmL5w0RdSxMiINy9Oz/ZwaoC6b3r3KeXpkxByHgHL3
zK/tF6rDGSCOUhgsVX07etoDMDUDTg3+bErxZE3qiGkJI9hR5EPuSEMNZGZXN1rVyO/Z7F61xYg+
k6lGPszYFo+Vg+MyG2oZzLlF6lUhhzsSRUiNWPMfxzSZ95azXNPWm/eFpfVBkshih4oA2ZXgT+mY
1BGhdHUT5t7yuY5c+B2Fe7s03QWHDp24AYeWVLhuTwvZ7TJHaJeui8ZbRwKuTGX97nPa7qtU97Zp
NEc7wLhsniJbBlDy28NS12lQDIM4ZWWqI8gm5lu58Zc6NWQY69hxc5dsa8NXhAn1dfdpzNrxoJVx
/wyEoOfCGMU+7qYfatVHI6uct32H9HSAMP/FzG1k9R8QeyezsBEJrK9H5WBhPZgleogKwczO95nc
bFA1p/tG5daJdWgRTAKlqWoSf58uq2eglOke0XzJVeEs7hVZcLXGJ62JMl6b9g++bKMXv7W5Ze0y
2vLsTa6MZtt3VNk1htkpzV8boqF3usLhHaWGtyslivt6GRC6j5H2CdmvQMKjqqAeq+Va0efczO2I
HcQsV1Gtqi6SvLlbhHsvbtwyV9Z9MtljuTjXziCsmea+z1kIIKk5+3npke5S2S0h9Klyg5ywPLLh
WQuihC4JxeoJeBiweiEEhUhLUu3UAdUmKtStI2/vIh4+iY4RUdfECm2yEi99o8lPXHFVG6ZqbG40
s3twiDG5ZzSuXVn2VaHXW0fk71wG1rjTJliW00oSMkjRXtfg4gjKL/tugnb6rkq0oU5CeEsw9NGI
VptY2hOTct8Msrm1Q8dO9ec6UcMD7bn3bfJUvCWYxTu3kfFF+OpHyvL+1TGYwYi5Qjpt2c8VOkSC
ymWOXDIfGLZwzi1zGz3HnbWH+vEFMeVXNnv2fqktYggjxhhmOr/Ow+yHfVEboet2b21Z5JvB1I7s
FPJtpxvNd3QIwybPBB0LIdGHARtAHRjLTNAUzMK7gv0xOrMxv69051rFfXWGO6G2qBg1lkvxkPbB
mHRjQ6xCuVzjuY+2ZLB8U1nyhGaSUor6AkSAvhnNgbhtnV06yCuj3bBmILDabtdipgVuitWYVCth
bhNGIG9Gnj8JhAVsbluNfZBLdGnqud87vXtgz/8jwhJL4h7pWcL9XBWgZFq7T/eIJ9yTz2bo3JBK
sXHN9nMdY1BdfHViqMIqPmHpMhDhFXrxYB6yaS6P5tAc7ZlVduboz+k45+eCa55ELAetfCfxv2fs
Axst25O81Zzqfnq0lkTudNYzjCjtAMfD8q2n/mQ/xeIUlsyAS2Xhs45Kc8bkTyakDZtoQ4pPuZtU
TXiR8L5GsfHK4jr6rLW2eYtZi7hrz75vdRSkhv0V9a1+TBcF/SlJm5uGkKIb1Rrf3XIMqAu+SdQd
Sah4SyxjJDk7DWoCaSFJSFtE2IPnJHsqFvcB+1oMyHQkA4vq8dao3Oiui+pTx5deF90+TbRrMgP9
JBuKSxQJfDgnkxECK9avZpM9T3njPKw7XaJ+SG/ZuEZFFg7bRrJsEFgMDr8damOLR/pZsFQKCcJ6
6TOIpRSbrV7doh9GJT36WI/rH3YaH6A64XwR2m00ytulWHMYe/Cw0t1kTfkFWBfudzk9jVLdNXp/
ywbwQrVGOLGzgH/ArxHMhOlQA6o4mDNuc5tcoCG0zdSGn4Rm9FxlbIScsq2ChHh0Y3YZ3cBeWO6M
rsp/ZQv8t/H7h8bPoPFjaPDvG79Luqq76v5PPd9vf+p3dRdJtR4RhDYUytVyiXH496bPdz88xcwm
HG21Aju81u/bH/8XEzkY+mb6ut8Ymr91fZb5i+X7po0dSyOfcJWM/QddH2iIdQzyh7ZvZQ0yqnDh
uPAGwVT8NEAwWS+XvVVpN5Um6qRVgW4B9p70KjqkvT6hEkLBUG+YWjbdjh0nGEqHSd/3aSqYS5dL
Wm0aNcvLhNbcZxPDyPbTtBSW9aKj+ma8L/X32DPi55LSPkhjx/40WFZ/abW4v1tGn3V7WpNCsanx
iFzikX8ZoFjwmz04rvxA1VHdwKBl3DrZ90XXm+9itKL5RpPt5KEWN/rzkIH1fDZzkCFnubSLFqjC
GdW68TXVt2yZKXANOQWRQ0fkZ5yXsxxDSOBzaKKVwoJnqs/YYEYgymooxSXnRls2mCDcZpfz3T7G
ETulwORgyLdNEaXPekIGV5zwwA+6NBuco+XQbLhd3T5C3zKOkrDAvTFl34oWIwecEm5urU05twbD
2GdG+jTnZn7ngJvODvwn5mXGaUP/O5kp0zez73iuMnXtdfE2wbLeUMiW45EjRDDW9U3aYCaoweBx
LCyJ29rbBYXug64V9mUAS7HVe7XmLvp+C39vQVi1lJ772Lh29NT1s+HxRO9h5GWysYubQlqE2bhd
lL0OY5dshWlQeaCM5jNoCFNTU3Vy/LqA5OeuzUI5AhZ3ZKRtcvrwm171sccItwGMkxKd1VbgHLR9
FGP5JSAQsUsH0cbox8OcjQvdgjcPCYQdoJDeHEUHYiCMVwYEc8mxKJYnv3AJ7CWsg8eitYL0XuAn
quo5hhBEJKLCUzAJ2KeFL+XeUGuk6TGJbVr7MiuoPt6orbqYb67QCT0o/G3J6W+0jXVdsH9sJy3C
/4id7ZgOy4NHWhvDDgsrTV6PGS0r+ZRWjXYwcXyGlqqXLIQWYaYbaRvjtliiIYDN1MCLc5/yyUah
ZBxj1V3s2WP7NrKjT+ur1S5toOwc+UwZnRhx7BhAy2chEnrOVSzDy+zwdQH8G+bPujYSVuKm0S4a
5keNqL1j2yUJRUpLcGcptGNjWznslNY4+aIiZBDTx1YKHoSlNaUnSxXEynl1eiOKeTlq7bq7cgrj
2Z+NL1XvWUGrxzx9kp6o2z4bdjVpljR/ppkh+xrfu7orTl1qxTetAydlWRBEwJ3d17TFPHMBYC7M
3HNBBVmKigWV8AUekywJ4iT5TrP0ipM0Q+MFFs9ptQWxekffzPxqDJFsx+fKnkgoSudm32bLY58K
udHrVN8Mhh0FVpfpd7z77CYjq4Uqe+qbIw2U+t6s5jYvMflwuNkObbPm2bHBrOKlP7BNw/FjPyJo
ewDCe0bIgwdPaUFmLE+p0++JtvVPNGkPLEOOFbur0NMYOmd8+rGTBN5gPcu23XvzdMkMMREooiZg
HwVrnAgJURxZL+DACTGuShnqZfGdTouHbTU6eJEThYSsunitrgd+zyav7W0OwdS7WA1GwQw964ah
D4Ey+DvuNYUxeEU7suMeRq6tRupsuKGEGRKsjkh88Ohd8XVxEYW0huafHI7Lk+pMHviRmUFB6pFJ
emYScles2TTt/UAgI41R6C11dZ08K3sr1tMsV5FLm0ntctM0hvWQGq1zqpu1xtOzbtcQyYDBK3nV
hBzwxU4/kr7UD4id8Bal5FM4ujcHRFD5J7T25lZyrN/3DO828eL4xzxzHyKnux+HXttxTHg3dSZG
lwBBp//EuQIuEZEwaXlmn10zQw1B2+f9XuOL2ml1q65MZZIHc5r8SzdpDwtTidDKys8yNuD/+Aqr
Wrmr1j3plDXuZqnkg3RIB1jNN5HSsl1m5iZvr7beEiu95mbC06GN2L7ptHxZ/0QSsrMzAKM9jvl4
aUTb0cv02bMrsmc7BiRZiOFNLv6rExtHQ0Fba3TV7MqiIGHVGHdyJBvByZARZSDysta6Gnrc7tlX
f63s2d7a3SIPWm88NYhcuYBznE8lxMsbux0pNHXzQZFiXMjkxcmNhaSLZasRALnhpN3iNf5i+aTE
meA08/UsbYR350lzL1Mw6xNfHd60AUgOx6j3JWfT81rYHsh40+VWE7D6DHe44OfaDm1+ArzQ7+yh
XTV8mbdph4aOIfLrJMjnwttjn1uOSd0fyKo7DWmU74GcsV0mommTDmLHw6wIFkZ9TMYs5ES1payv
xK7B0ulrCLXzoln3SWmxoXK79lIojLjzONRbsh6S94bFG7MudZ5SIhursXjWreFQRfXFHxYerJmP
v7nrH4dZXjGJlF+HqTqgeXrN3Jx0Wn4fPMF1HoDbTm+G2TzqeJ125Dh4rPVte7lOtkXqoh21TaiW
RL+xUzve0UHNG6li8zOqsObB1PS82oiuR3rm5ZxMA8vPO0iUGMnqLnGCnudak47wG2t0cVC1ml2l
GnU24ioKUgOVnq80VOqmeGbatz6exzisCVhlS3gdwY+8CEymt1rcDFNozYWF3WteMvVQZYJVC+rd
0zSYz9akNe8En4r4gMRY5TvbHU32PoU+dhsCgebhwHMWWULvfy0Fo5wEdUdvjf2DtKs7uLAiaHNx
X86JuoUw8kl2ZoeP26lP7eJ88qRVPDGIOBmC9avOrxca5EZ+4XgFQ4nJ7y1b9G472lFHaDRBM2S3
JnuHiezG88ghLIE80rENn/04lttK88QlHsb8BWc+2tdBej8cZcehguC3sROzeKshoD66o3DQdnuf
mcYgePBK98V1F8Z3kaMFONMzJnOVtpnAGu9p7jBYmgxcUKlxE/GFsQ+dzHzXeikHss/bi9Heb8vs
W9Pl77MmSLH0q+GTKYetRnzNFS8/U7qBR7aboTQPvLSzUPY3ncVWqytu8OihgFG0vQtJdxcyxw+o
YvNA0NZtFZGtD15pMGQzvETds7L0UNc77Sex+AcQxtPTwI4fDnzKUtpf8vSMTOcbWC+mClYBZMLx
Q9VF6jnN9BunMv1942NUtkeRbvFt84BIfSfsDXb3iW2guxZ1Zlwr00yD2rDbMzE9JEH0cj6XNIIH
oi2m0E3ar0Vc6uTzFKl+1zSD/sgBKaetqUyGbE5P3vTeQkK0s0or5+ElRfW5ZZByEzvk8BbUgi+r
FXnGm1qgfCCnwXwEKa2/V4XtvBMFz8Ry6WOfwT+GZL2gYFB85gYcgM2Cj4sCeDi5ahGbVGHFNI1b
+F2WyX1bdSo6JX4RllQeOOHTIU6Yx+vlmNx0anR3BMjHjyTB9p1+odAKymp46fzl6BjjN2hx0C0b
dwnLvsFbz6j2GFW1wbTM9tnVaHu+tZOdManxUxx9RV2jibTUl6FfRcQLWXNVQ4CWXeDO7lZ9toBW
m1hVs5mjld3n6cXB7A1rk3QZ1lVtZJhsXrMkM59Ty+n2ReOgb03K+obRBXJp13+cl2RXDG330CWD
tdf0d1UkFExZVG+zMnrW465EI0wwrrBMxldNE0rm3t6QRafOmaut2xaHhViVoIQrgCzc0INaoCX4
X+rObDduZEvXT8QNzgPQ6IucM6XUZEm2dENItsWZjOAUQT59f1TVRttywT4b6JtzU4DLljJJBiPW
+tc/ZO64CUst2U4yb4VBO4n0ErHbXKTPKuovfQp8QtG5xVUkHlD8NVu8n8TKyypcVpGcAzhUG1oV
VN892TAwswVnYtkcm8a9i1Tl7v3E+VrWw0MjJu+aTNLbvqJPsXtv2kGVcdctvtKCiI6VI7z2TJjI
uMPi334sgepXfVkRpdJ3Fb5qaAuAmFyGPFgpE52LezW5KCuoBc0l2ADBVkLvmo6aLoNW+q2AMW3p
gFCYjFWuS381mW618nUYPwRWeYlW3r1q3cXFWzJg82xIdWkHaWNuUI0UNo90vNaIWXYzk4GH1s2z
TYm7xg6LlmjruhQ7iB+91URuyrnA2nk1YTCzi0xPXvlh/Gp2bbKJCo2oUxX6FgI/JhMdIYIA1VQ9
FspbU+RXtZ6GKwTG66qRC9W5RdHgmtMVsu+TwRh+jdaeHJlxHBn/BeoydIJvDf1GaRlPBIC9JMLf
B1Y3XNLmgunlxQ5S1pFch3E7G8a+TN+MUBJ04nfmpQXn6SCL9kZmzkWtU7bHFPRugOO9E4L2drRb
Z+/04x7Hc2vl5PlFaDkcoLmJTwcUcvzTmfbPLzoYvsZD8togJNmEjXM79GcA2odmnHEE13XybBiE
BQ1ueeyzeV4nTnAJ7PwlFDgd4MC/LzgcASBDAfPZBgCvTYtQNXGbK6ozA73Ouh/mjhzmMDExKGiY
L83GzQAznglKpWeOhDzmcjkJJGwfke6mMOyOLSv4mVC3706BqMGJ1QQ+CeUHmTV+JdiiV09lk1fN
Nsus6ooji+GDbpySAq/B2QKL9/pW9XZ/GA0tFyORYp9nRkL+k92a6brBxeIJhe5C8hqBhj0hHxQu
wsdxTMcjVXVxjIK03rtR7e7ENCcXyhz8XVsP94QxErjdRNdROOQ3dWZYQGndcDGnmX8STtiSjw7p
FKvKaecpt713axDYsLVf6OHzc1G7NPiJeY2Ue1yPXZNcEs/lrFEreGfEdC4G5VrvHeybN/lItzQS
YoR3YcDgOkPS4dT1fqwdd5NguYuNCySerOvhsg+EAtWOeY1APFz7Ine2dlrG1z6ONSQRTa9hNUSY
kwcvQVJyxyhqz/VQYsOZT0evHRlVq/GKrG7Kii4NOIujZyiT2UaGAabOVcr8Tng1ZVA7Q6/k13cR
NhG8O4jiKPfo+kkfyGuQAXvdaJ3v0oZpGnXjMajqfF3CJtqxXXlbdvOJR+/VaHBw8UGJTDMV3g25
4e5phUFcHJ0/jUUUUUm7JmRdN+UUUnQLjEWiCwYEEEiK3N3YTItQki3u+7Qfy7gHb5bORBFbZoeu
cK11S1j2qugxou4L2Z+6xnmT83CeIoxAlt7CnrMri90dk/uEhPGWx9iQE5STJrG1ypLcEwV9FNZx
vykQnF0oN7/JbIIei6Y6J37w2IRRt6e+lhges/yxat7VlrlPFHhHiRX3WnjptBuKjF8VDvaKMJTv
cyNugaHPk8C+vZ1iHCQdSI2SPst26nVlVJB2kRfhiQNc43RrM9Xsyp4ZH1KA4u1cCI+iZTop3lSs
Z0scd4aePdKz2g0F4OsY5K9Z4B1DV95obD6OBNrZG1rIC7boR4jL9c4d9JZWi5VsTcG6HzHD5G0w
r2ZrsPfhou+KZg5dtycFQ1h3WJwcQyaQ8+gXawmWHNHozPVn6RrAJkqpcGeX1j175509JRNXBOGy
8BWdV6jQWdMO9gZT/lmsBhCBjRVn6pTCQV95bv1aQ5y7zRODBxl6e6nA030G3g+h5d4Ec9RvtCAq
3unMXd95wcpt2xwtUeMZG78MJix0g/y+itPvoSWvupkU+dB/IR6QDLeX3qr26BveYCAgmQrJZagt
BCxIYDYyr9dWjrn/LMc30bfFujSK51QaaAsxgyDWzWCq1TAWJEFyFcwoTzbQTCy0WTNlC34zmJvf
tCkbNC79rY9WENbKdTWMNpOt1BcInYmmUyNN+SindrHyp5HCVANOiZDbutN1u0l7sqekfyEq6wKH
pLVP5DuFWFEOO1Cc5MSR5a2K2QokJ/QkB6yX5nbv4mYCV9d322NGROFNyK7Wr5rOar2K0lim4UpT
kff3BjYV3a6C9oqGzyhUu3asFKjNp0eY2D7sARckN7Kkvaq5Rx6DX8JV0BFdDjD/8NTVQdFDwGRM
1A6rdxD6/xqv339vlrSn7r+WX/yV4oJ9Lu3/++c/dn/9mdDuRdv80x/wnMr66Xb43k5337uh5Ef5
RX//y//Xv/w7dupPSDydDBYZv0HiX9rpl9Sdv37o3+QrD7bUYuXgmy6Ci+gHID4Ao6foIOfbw99z
CdH5Nw7vRP8KFsI3Bns+WJhtOv/LvgrezUItyEKwrZeQ5/8Eh//IGWTHhyxo4oWBytrGl/RnrmJt
DrhepAXZdokF8hyPbn2Z6GR6qCyGbQn98B88Epdf+APqz/WaAaoT07P55lBNPwi7qeiBAmd/OnCi
tLemAWnX91X2B1+Vj+kJfAq0poWa5sGItN9ND36wVem9zsSqL9WkJ+Akh4+OvEVnyPQwcAWsZ4XO
rGvVxpW5cdepQD/8sAb+gQHKUOSXy7R8siJQ9NLGcW+X4ccPXwBuDp3NFIAVln6pKafTeVcGqXkY
8Zu/1JQzJ53rtiMxMagsdjwn7latoB4GridTuAk97M4YrE/nDncoMDCLEj6cVUH+S8G/LXFBr9ZO
aUCI0yJHeYHeffLWfThNb9D4izsHF7TNrAnLTV1vxIHPl6cKttcXvMOmfcy4YeEwWGDfjXTggPl2
AOVdauved2xx1arCureJjL1h+ArN3+/ES1hVNNVdM05vVN/zDsfG8bEcoGB3+TutGx5EG2chrkKN
XV+meCk+p2CvT5gk8YNK4z7C9ISjGJrNXTQGkKnGTqB15VbhUZJg+w8DjchwZ78E7kIXDxbtxJzZ
TL3h0AYaqaEn5/qycaOWpMcEEygRZO1tU44ORJcAVW7eByFW6+l8nh0NW8qs1Ia8wvaEXlzedlVP
NueAXs+XFuygRTCA5f34mJvV+AhI7H/i6djbucPZq7Zxuhp8Lb9ODZT1JEDXAagzPaR93Dzhpc+T
kaI2D76Clx8o7Pqdvo4ufWKiD2CJ05saxPRgtvzIZLbdZ79hfBprHBtl0lv3Qzl3n/Mefv0SdnFZ
AXb0mwjsL6eDRi6x8mHbr4qyhAcg8EJT9WhvG2kXd8LHmWpAvwro3LRfXZjOq6TA4QNpClGhB0ND
yKvdQX7VHa8z9quQ2rOhPDYIIK6mQKiNHgCTN51Tt/XWhH1zhNwXrvoZ+jolqt4bWBzcJSgGdn6Y
yiviZEhdj5Lxe2FOEMuJfQS8xPogHq3mGc+x8REIcD5HcuRXORCFRLWw/xcJYaQM+oliedkNSa+5
KKrciGvx0X+u+oheeiwKluKY1uN3q8imhfbkUvvyJODzAyjUAPIVMnf8DSmN3xR93UtQwlrXmMTg
GqWNrN40aRzf+WYsv+LoMp9rlU4PtsI5qW54GcpWFjsDpfc3+gccwVy8tIjZmHeWwb3tAJXAeZZb
vSzRstbj96nl6ud37ZGceRKu38B/slj/LRnCT/DeYxwNiidlQJVP8d65TsI3c4jMcZUZeACuuriy
j2nnPZv2JL8QmTs8JjZrcwksyPY0lyRuueWzC1vke+9SEANxsig1LZpOeVB+YPTkAru4+1SOew1u
5l0P6IDv66wTT4DIzbPRu6zWRVECqad5dkj6u8gdw/ukw4lhkZGH5GLWqnlhitXV68yhr4jaqNi8
X1yIpdGxoze/05Ooqcwyss5p9aCDdkZxNzU9zLiRMeTaQjl+0mVerX1lMitsbNiiGmro3tNZ+1WU
PspmtyoYtk7I674QBI//izkFzG1tRyKepqu0P4dFZBX+04hzav81awf3KUPzWiSH0ZlrAsv62ahh
MZqKql6q2DupxBncO4eB34qcpemBKcEST8hcY2V5ut1I6qId69AzV71tw3BoNFnKsJ+uhibCLIQV
dnKN4qY3O+OWFubO8IYrtxLVLkwD73ZGlr7yAu1ctV7yCdeQqwoQb0MaRHLA+TQ9Vnbx0MGv3g5l
PGwHd3olN2XYuuPwrUjt6mjUyVckhukxnXFWq8H0LxtCybelN+p1Fyf9Nyvr5DbJuguNmeYO9MQ6
6bmINtbUBusyAAFNBO4+7uxOZyMS47SGvncCWT9hrMjkq5T1vBJRLI8Ys5QYhWrGambiraqsGJsV
E4S3RMw9Mg3IiPuhc6c1c+m7qQ6yrV0Z0UWeIhvu/Fzt/JQXVubUptmEj9QQkf0xTzxI2xrNo1kb
I1KZZlozaA+3jTLsNR0wr2UNETE1yZ8j79G8UF4WHYbE+gSfGuUSgrVLOgin3Nrc+6+dUAoSrIyw
sq9mnuEqocU/2CILdr6lnusmbi8HCt51bZvDMVGRBZUqou/wYh8nlrgj31gN+8RLOPM4wMPdmHLM
pTZSSCwY5B2cdvxf+qLbJePA7DwtaJ2jUD+HHqIz5RQaDCUBLCuL4olBfxOA+fvTHlCQvi3wUc9F
XkhS8eg6VIiOvKU6C+mh8MU5CvZXE1cPooxXshCAT4L36gwTUlwoCGDbBk3r0dYCVVma8lZ12wRJ
1apuWIFTb3kn4bf6YVZOjgqxGgmlxVyl3Dij0Zxg3c4vojS9oz1V870gGT5ZW1100LMXHashnm6y
wpk3Y4wnYFEJEoPtsmK5Q04rVVJsO1DU26BzGTPgZIqOplXQqkW4k8ZYbY2onFfKgxwFKyT/glcA
SLw50cnHC00yYvgi0xK3loSkIcvgLM9MdcwyEPMV+qlNYiTRYxkm1h5KtLX1nSY9hqOOt5GK3XMT
NRjrgN/cVb0Oryw5T6cphLy1cj0G2TC92+q7m8irNJ6Dy0j3NqlNSjHWLiFP03ymxZn8a+tIlnzA
qAkG0QVTbedpyIMJVpmnAhL9VNldpFPCFDe3cvO7qKqq3LhB7euNmZvjcZZo6URltBhClN6TYjyU
wanI8ktcc4gGcXLfPFsYywHrWLWVeE8RBj0HlRagViZ+VIBaeMDtgtQbX5vcatZ9qZa6QMhbTF4W
jesImBpi5Hth6HJhm0GRCFh+VXpsnbG9xFe8AR2FsA0jtvGyg67DuFsjYfCuJzvODhDYxKstsBkG
Q4WMzLMhRngpkXKmiJuytGZMGrr6Eptcj81Z9JjOoG5bJ2qxFzaLDrGrYBd+q0vUh2Iy4jtRBMs7
UFAmBLFJNOW7BO/dexrRm3c9Z5lxZzRCcLk4aC4QBdkhCVyedUWRl25cX4tXLYZZbFOPh2TNnM4T
wN3pr+JLZjYyCmvqvok8yNGXejB7VxZJNWCi02RvKUP9T7qQlGVLwVhv7REpJuZr5dEJ/PqybNFM
uiYMF/SdbMZtDpZVCQLoNqnXcbgTtoXoKomGx8x2kuukotKoSem5YsC7fItIfnEMn7I0lnLZlOdq
eiO5ZZEXB5QnETjFDdtg/Q3NcDNujAT9XkeZeALIRtjxrgydOtgDqWUMj2lm8uwsaYT12qzaaZ9U
PuydMef6h1FhA8VZ3lBsPYkOTUA3LeUvgvSnoNfl0e64BCdxrfuw0tNbiLcBGSiA+jUDmZWVKUwp
6a4Xox7hlMfCjuRf3gd/tar/0ERY/9RDLOp9+iUcSNmBfu4hWjsqmiQxegLubHmKIzZDyuHFXyKX
7W25VDQzFM/NyIN57ia8dWtVc7OH3vtTQ2N91LQhinn/JtC+gJVxDPj5uwyNg9l8LvuDm1H5r/15
8K4DH71z0qMBnlwKwhSC05Y4HMJJkqba5p3nHOa+eU7imoVZO/LUOchGaiXkF6Zp7vWY2fpBUXHv
ft99WTTHH3pMC58y/DR9iGp4kn34sqgPimA0nO5gZI4Jjbj2P02CF82EN3JtwI3ZcBSxwCzozPeA
ieHG5Jw64abevOSCujnAWfcPoUzvLefPjS+0OhtOHl8qcH9pfJNBskaypDtUlYOuEapdvOlwfr2c
lTHu23ZIN2zN83ZyHA6eeKCCygXNa8BgmoShsbjLlbv4xBJETzpV801kOHyFfoLXSi9nLLbggC1c
EOMPskLvHxZiAKwHeEFTveQNfOjZPTyxRYk+46Ah2a2nIMMkR1bRtGsmQG2R1XBtUE69jTbj5ix0
kEZY9kuYi88KDcU28yiXDBRHm0FUzXlsbfdpFKI+w18uLkz0Tc823mD6LBLIuBfQj8Jj7KOaxoZ7
3mWaF7piKyE7L/OuTQtDrFZX1KslbuMUkPOu1s504aZU860cFGJ8dhg0Y8bdmLT+J+a001vFtAID
mhqXHcT/7LG+61P3qqZER8MGlsa4BqxolulLkmJhHrjLCmmTip34vVbX9SxvGX4ve0q0lO0FBX1U
QX91sXT75DoFJjQ6FjBDrPAyHyQ1qAXkkDCAeGREgvonwmPmGbVa4Z/6cg5GiOkq4SZlzAEM3fV6
i/o2hUQoHFwODnCkBqdde3aPrmzDBdX2YxO7FnNARxTHwMe+CaekMdvE8/I/Ygr6eGN2JDmvY0jW
ISQGKu6LyHRhCJaOFpzG1PTMS4D1IfFzxUkdNVvNJoxhkqaUh01lwo6nyKedNg9032yx+Gp8NnNa
TVTi3rqDA9OuGTrOZ93SuIVYhb1OOdyDNoMqPoxUV2QbsCLnnoYCJ6jhsc/K56Clf1wyYZ5CVZKc
2k4ZPkTLvYsKFWaneebmc+gYdy2w+dHi4LgtsMPbY7THphd6PSMrL2xeGDU2L+5kURvapQ3OiXP7
zunD9oZONLycpIlLj6Lp98saFVtFL6O15RxNoPPnfuntcHXGhb3qEU25c6mxXC/VAO88qSA65nQt
dbDYcGbBbeW0w6MJhr61a7t58TpSsEyXDktYdM8b7JA4AfrG6j4zBFX0IqUglykjhzd22U36uEb4
G/Z0RjHc02CN0xDvSGcONXoZi7/Efkl+bWrNXVnchWAjIXpD9H+oU85EKSSonK04cnS0HKHvLhfe
BMuuhHTwRU1BiIk5MEuH8uQysUR7yshEvfRRECA9rqZ9bdoeY3ym6KFLH90rfEzDBQGKcBG8qhDp
oFOmTQ6hlL6FvKXzNgtn8YQo8mbUgXiFZEm7bXr4FC6GJAzqcSlCMbqujaVwXr61hsVjrTDQY2E0
5fIMHFUereVV1cv+bhaF2gjAkmecqYadbqucmYyJCQQDTpCRpXkl55gGPtWuvCWQgCfT5JQi72ex
gO9BPFpiEy/tQL9fil5wHQfuG8AqV8fQ4GKGunDWI+ja+zK0NRAMy1uaBw38fXYTEA+nm+TtO+JT
OyyfSiEN8C2QE1nRBZc1Pq+lS5gHiV7h5RD73vodHsAjgNvgSjpbAEdu/QLkzVk47QoBIKTS9K0N
5+k887rVTMITihGlwcLCBPTKFLq4gwO6GEHBeaZPoSQbiBC5kcMIOFf3POJEMVvTM1dkkisDiDPz
CjYRuiSb5FXgv4JRghiMZhvlLMEa4E5t64o3JtGVd20XvveJggeWYOeP3ec+b0EEZ7eQX2aH2AvU
O0p+TZDPbTsTjw/MBMBt7LbEX5NF4cB4WrhXdnx6R2qMkPM8pNRosfzL+E0VyWs7yZxq61h8/Dt+
835I6gLstm5S92iYxnfTfBdnBIsasawolmRnFru/lmYGdIlHQ3msGyu+I3+gvhSNjZUHbkSXIXSp
L40FhoaDF5jasNTKqnLS69Gl01onZs/mbtjdt6aMmmedUOy0JuJPFbDPNirlFqaebL+aGB+uVVFg
AdjRPm07REGHPuedXtazbJdtuIubDuZxCSIZZQE1b9Hy4xyiE9ZlFHwwerEHlflyCtCgPVshS8Kd
B9Q3Mm5eUitOroMBQ0CrXdZP4dIAsBOtSp/LiRf06728DSMQ0qSoi7tKjaBILsekj6/S/fvZgOVE
exrCBOc0tnxwJ0DU0fDc6+A9rzxSUYhzDWUItgX2/bsRSlTha+A3VMIu7TAs4dy6R3vZwbHhQRIe
Vh6n0qwvcWevLz2bIrZankFKefjUwS4kT44sxk2l8Ku03WR8nBRlsijA58ymtO8ZU7LZso99abpQ
PKV+GZ/AL+CyLZDg2ANahraI8QFNFdmKlJ8duwn+MTg075JQs0Ia6PJDT7PD0Az5Gyylg2xKXorJ
HJvn0jYAqBWYMTJgWoWewtnxicuA0i22HPYswvdtVgfcDZAj7McbN/lMV8+wb7KrpZ/oNChU6+ib
FtDmQcAMOxizArIgrpCbabK9pSPvURE5nFr+KOjxHNaaYcZ3WoGX2aWuYOXiw3HCdxwQcdkq4fMt
/jJOcT2H+JrCYPNAvYzFGD/ifEiBTHgnW9BpzBWnc4CX8r0jg+F7UMd6D5OiXCF+4sXNInoiUTbi
ldwpSg6JXumY17xkmUBETTjP8zh63DWybJ0jnDFelbHgHkCRpBsalfxCVZK7cDUm9Del2UTULXhN
4UtjsskySx0fmyamgkSDthmx4rycwmI+FzaQ+vsf31/Mqco5YgxraL8iLzDuBIcKVORe32ib0WGV
IiNCds0LnVFVJoHHJjN6rGwXepUHiSubz8KHX+2oADoQkWeDOzf+Nu1oYN+B4qATz65NZwpxv1pP
GlvBjbDnYQ+QwBWTgFjmCuaw+wQnnlTFZRLTA6hsMRLiw8iPCE99jMLjvfr/vx5CnrOvbdM1b/3P
Y8f3UeL/ziT/PxpVWhFCwh8apV8soS+bIevw6f9JNPT3T/1bNBT+i+IQ62WX0RwDxkUZ9LdTROQu
Y8zF9SH0aa3eu9F/W0U4/zLhktMbh8yIkH8wMf1bNGTzC/8K6wV5Xaaf1n8yrHQ+DA9hyTouQz2c
fz2L+vtjBF82tWqAvN8evTqGP5PnhnVnpnI+h9h87hqZh0sMdmC+dkYQ32NM1B7JCo6Z3mdsZS21
bEAKxGWDge4edTPl5mjBHw3DwrgPkVfCnOQ92TYmjkhWmmsqHmP4nre4S2kqgUfXlpiekQ2F+qCK
z43p4gJRw4ym8aBSZ8rVqn1fGTMSgcr/hO2ovvrhkd381S/+6C3zYV7LHaB1tF2P27DMNxcH7h/n
ivkCtzU0T0fd4m3hx120TyYM7Oy+X66L7/37z/vg8vL+eVhBMUhlThwwfvv582zqBJ0UhTi+u2LB
f3hNZgZhWcw9+P0nfUieWD6JLtNiDk7Tvpjt//xJ8+BbBB/SlCl4mRs7z6cVjhbGPmR092m0S3fR
asd3v//Qf7i8wF1S2XwWEx3u8vc/jGlzE5inqjlREfwTjGsM2Fgx9wu8zaA9pPX/+acxKPDxXGTy
jQfCz5+WRKHKapRCR1Q3XnGu22reab+11PWAn+DvP+tdPvcD3rDczyjgbQ0Dx8ToxP3wYbpIMHIr
zOwoU106ayfFBpn+hFyfEGOGVYoU9XpoB+tS4bt6mEvSsAgj4uD8/ff49Q57zOLJQzThQEJY+PBY
SdoNpmpA7SPhdaUb3U3dxk/i+D7yBWTT33/Yr2vIMy0saZYYaobEH8f+rUT41yNJOAprnm/f/Q57
gzdYpKJIj1OXQcUPasThf/jcf7rIwLdIUCD1MYDo8fODLZJcoS8UOaogtBDYLeAZ6AxKoXXGF/H3
1/jhs/A24fcT7W3iH+hZ5kfGhourizWm6IoyNM7we2meFp76dJHgePfw+8/6sN++f5bH5MOFBUNX
+zGXIq9632gN1tA8zcrCEjaoTmXmjNbm95/zC12Da/IAxiKfTYblav98/wa/7Fq/0dkxNhngbLRC
qrFyp9pmtgwZIs2yql/ptseQYIYAGG+xc0j/ANB9WDvLtVoLX4P3M7DhbnyQo45YWGSL1v0YQ9jf
0NfBoFpgm3OMPPDUJKGH/NqZ/rCfv9/CH17T5WNttiDfd5ZwWfNjMuoIht3McZAd0zB2PsODq06Y
NU3Mget03zqihmmNkRAEwkknwTpWwzRik1frbxYMcMauY1SdihjRbGIa1SnOYv4z58afwOgPB8/y
PT0ezBKaGUFo8T/cnsKDskvJahzwlPVfUYm77XqUJQPWuPSVfyC5CdUUtMIg2BrYZZxN0MByhe9i
fByKxr2I+ig+atDBq8jwOyaBY9rkDOyj4E9pKr+u2hBqEWAl0uZw8bz6eTWZEfTDDidNLJdNzEiK
pTVZ113Xb3+/an99E3FZ4JEFAeAoL8iHHTYzbG4KNsxH6ugZb6oZwKHGS3pRtXqffv9ZH7dz7n9o
MgawOR3JLvrFbm0KO6/D/YftvGmLTRLG48aECLEueVV2mH4na6HVdGENOniikSMWrfH6/Z++hLe8
iT8vV0TlkM4iPHWgcX3MwynJ97R5M+JDMNCTUuLbbKZ9pB2BElXMtwZxHq/vDpRZhmEHvjUpeT1Z
VuBi7eOeevE+r4ngR930Y2QPYJm5wOyGXPMM9x/8QQmpQCCSSftuLp34bcTZ9zGcSsg8ZauhxUsg
3UBqNEmYOlyMrcmG21XKvvPAVT+BlZgHKAvWZUpezbAxoVTdY2A5305J7Ayrsk7Haxqz/qWMJ/MV
O6f43BkQwlcRBtvAxIYnTnUlqxmTaxEf5s5yu12OBTwqiABjoRUJDS7sF2mjA4xi6yuiZOdBOY6Q
6CUhVa1pUN23EsUJrTaq6nTbEVB0ThzebMCjZAMonL0OKZt30yXeW4LizV7XFWUjLjdmSLpRFiXD
zkx9d69ck2KItNTuWxgAQta5DJ5CqdrwrrFy1htvf1LsGAry8UK0xm1od+ydZjcET7MbextNIN45
WH628xq+xuQ5DGoZXynUwqVxHzXOdOacIS9PTur6/fbGvurBO1PzltF4WpwaoiDTYwzZyDnZZpWi
qYiA9CVaK7HFJpDdarDo1fuZHSq0tMGIv2BFNiZoMkRxpp14pHHvJi/MGImaZnqPeNj9PLQmeVp2
YtY3TkFrvMldfo/C5Ovs9yKB4Rxkr61JIMQqbluy/qJ5GXCjT/c+5YnjPABrtvYKQ5PqVDl29orq
yQaWQaOZexK/Il4aiOFxVs23KKp0v+6LVt/ADdTXGTOVFKKTlT2Xfs/WNFvlo4UQpdw6yzqsVBOf
UAQonDDSsGfErC0KGAj1DBzGkrUEe23GN2BiPhrTek2rvhvn28ozzCXPgDpnSBlGrnMuANgUAXoM
TTnEEa5LxUuqgNfRBLB6PWT2GIekujlg/qGvfK8x7v0UI6WVmUAJSYwyPxVhuY1mo9jo1tXXeDFJ
NEYB8lk1LzAb0y1Q8fY26dPsaBI/cqES5a6zqsw25BkwEHfq+TRI0z8w4ovvkz7YIrssXqSPJy6J
o5h+xB5k5znYEwor1nLBNUwCH55C2OMr4VZ7s5kIGikGyDGGnlHiIZy1fDycIk10BKqbEucnTCgf
oVlcZ0k9nXIr2qWpdHZqSJsTcWxilRoDvX+lFsyVyyqLsF2nBZ6j09gT4dihNO0996kNOueMr/x1
q+G1jKOjNyPBdPDPbGfnyewBK+Vqy7DXviih6JHPCzza14qIPHyOoFenq3Q2/U0k0JEQonLXpdNr
JOwXMNRumxuVs5l8t8ZnebSBLsMvElcB/JkYdAFlhJxqg7CfoVydcMRf1OKEb/kMmIiOux/H+AIZ
e/KlB+7Ypu6kT2lZsQG7S41U2dOVnznO4iokb62s7E7GCH42z/5lEciFkoWxVNBFxbKJJN13aRJe
PxEEjDiN5GK5mhInP1m4vFokkybB5eCVfKGmdJdh5mTPD97sOlBKFzpSP9rRRW9Z8ppCyUWj7bNf
FIFZPkA8SB5wV1OfpmbRwDedCCEVIJE9wyRwtnHlBzu36MNveZW1R136+pjKBcePqaLPbWLeMQ1Q
d4GaJvwDhwHqic6J820EHgqZkNVN1wczwdeeBJE0XEoBu0C/gADiAHtDcxbWfrf2zSBjK6rRCbkx
J0KQRAE5kLQ+A+sPUshU7yIEv/tBja6AL2FX12DUj0E5y42llhmRnMmeSRh4Q/MDbs13JLNUFwaB
Ebs6L7wbcyB1CfuABNw7URfOoDc9dIpTrgZI9AgWomcn1+Rwe7hxLObmrXGsozY9OZK6nfFKiLHf
WLEwc2oHWoTSuC3hZm2rqf0CcxABObOip8Gtw7fe1WQi+bVl39uVF3zWCkfmvektEuVB6RXqYOqx
WsuDmOfoShvSv23Lblo7TSPWRi+DAx10dIi0ZSM4BJ/7LiCCb7G7nk6yd7C/c81zFLeqhCGJ9MqL
akqYhdcF2/G2jCWoIGxhh+Y/T11gita6NzID9AEOFQRfJInaG3CDSuOyxypidL/q2exug94ANZB1
hyoMOWLoswQItFmUj4m3V4FBWlLYj1tGce5DMXXNTdJjMIk0Mz/GubTP3MFs48BnkmNs7UfPY2FH
9dkHPljHVWTfJLLEX1IGzuUi94XNPHvw6aS1qULVEK2LXxR01/Bl6LkkNhoJZKsyZx3i0gatKPZC
kFtSXdB0492cAD0/1ia8vMHEc9KcY8r+yGmQzXdGXm+nAin+CguUcl8WdfDkFT4gTiOTC20wJWS+
ueDhRjTBq2QihZHAcNtDa2XaIZAeo/ysOdMRxTPjaEbvio5d7IsqCGgArOZUWlPP29WLs8qr8kb4
Xn8dogY6OLJL0TFGIb4wc3tUYW1gGxZjRyB1fAbHD/dg69VrUcvA3xYYkH12E0/ufB+T8cirMizw
sKU+GkMNlpSX7eMCpAJr620rG9xAIm+GGtfhNPZiCjdXbAKdcUwgvRYcrjjuybTGdzOfhwuidLK1
2eRbnni2LSr7q4I/iNmaiCHTAYBv6yRZ0OqheSX3ZDzNOjc2YcQZSG7PvJ88xEpuWPQ3ljl2r3lb
sGfLklODTYDAIdLZ3UAW3kPPwDLovvouveLKdBEovqXGRBRv1pWM49y+pk3qjTeSvOqzRs59lSlv
eDCSeHx12yx8SohXxoq9/h/2zqy5cSPb1v/lvsOBBJAA8uG+cCZFURKlUkn1glBJLsxTYsavvx9k
97l2uY8dfZ5Pd4RniSQIZO7ce61vKSPbjObsS7Y9sOcepM4iLw4G9pUTPlIVbnO3/4qKLr6YaV5v
DH8xZic15HUGSKTyuHl4mcBO0S9HRWEjLlpykpCvmU47HpwiMW8J7s42WTqwZ5SkwzHO6zqX4XUK
G24lkno8iGBokeLlVbdBPAu2IMYR+AinzZrWo7S6o1Qks6wF3SHuy0yx+jSz8RRnytwhyuF7Y1Ng
ZlC1J6aa3XvF2YgTBgD3wsi5CtqPvwVMMrKlo2RCx68saPmWHg8QmYLnSVr2m2FVxg/L7YYzIv/w
SRa4mETJrx2dUX0RRQzotpP6W1A5MeWkSXpLE3+hMA62LUZ4lGD11bWfwxC6+jSzvKLT4qbKn02J
OR6r/dXrib1OPEhBuE8AqeCq10U7rZ2UGNGR4mTjefi1RYFAz+eMjdsQxB/k2e9pZkU4zTknr7qo
LdkqyV/G37/r3OFXwneIrKftu66RKO1S4YPsyd2T1eRyLeJerHLZ7fxQhWvowsaGoDg26GSE1Sjx
bs3iba74xRH9/z2i6HSV5xNu9DYeH2vXish68sPbpOjJmTRtbOaY59weC1ZMYxdpdjSeYjw5B2XS
HsCfMPE8625fRa35PW0FKcy2w65DIQScpnRwNcb1jgzy5my2I6k/YtynLlNAm4KL8OMRc/0w3g2u
iQ/MGd2D1HWEXgw3awMAgkxLtNqUgvejwIjYZkCcGFb+2gJ521ZYt/bCJQYkr9U3PRn5Tk9krbcV
vYM5NI/J0Dx0tvEWu86uDKKJOkVdYLqckBi/Dvl816XBqS3dL5UObllyaRhlcXvj6vkHmWrPQqkr
TLh9RTW9LpLsTZnxsJ+Jnl95rfoupNmsma10G2UI+QVItIb4YX0flaCwMkIW+cg6Zq7GUmCZu6Sr
bsbII4g+dN/zXlUrK6ervZKI6rfh0HVfZ3t+H/v46Cadtau9DK3spKbwq4lADjup9tOToyvUEkix
4zK292Le9nX8gkmkYewXnWX9xfT77qn2a8WkKH707DDCFqHSta777sWwtL8dIbgces4w567TxkGP
yfKYE3Ql7dh7cRun2Md57fqbJoKIEtcu7dEhWY4TnopGhlaCEjrWKTwG4c7ntpeG3kX5eJWWqz5M
15uMk1FlNHSYATa+ubd6a7BvWnDCSD8Zn433mQWkEn5CnSZvE03ngcbFElEagl8kzGBIK72iq+kk
7cpMMmiFTRiVOJ7lcPDszjMuaCI8crdgMYA/WNI03GbgyJnCeNAdPFU/TIMfDWkf3N2oRLHwBT4H
EcvnILUhyZxjUcht321Klhf6TMtMYyq74LULOSAEBkNtsAbyJonn8VKzxz37dYA43JGckmMP7OdU
u+YlMWTcb1s1cezoPJaloUnsdSGW04mI8S8kszXcJe4kzvBKGFiHGuB9OgSvYW7Q5A4dT1xFI9ut
i2N4Ae30Js7xwZW3bYSyemWrlslqJKvma130lA6Z4QJZELY+Utvzqw23ICim5IC+kRPplp5A12AO
bvvNRaCyiTXlH7KHiniFeU2CSnFEupCs0QXqo0UWBnQQG89MJFEeNBzy/c6jR7BMaj5fr19yaKbS
1QjCbGY2adbvTc/JXz7/EwV442q6HPtLL1F7D3jLAYxn9YbHhzPYqC26BL493MH+In6Bwyaznhk1
IKT66TbWkVyZUVvvPhvFVUbGkDWi7OpSYmmyPK5M3L3wXA2keqccVMDJRdG0d9F8fcVAzAeIE34j
68j80NB4uZdxJl7yzuRbL1KT9zyM+oi9AB74SL1LJgeykbRDN1VNeBhGk8/l5PTCK8mxr+4jAurl
lNR7SjXO9l2XeZpckWBIV/FMV4TmJYsBxvJVYGq1KZ1eEpWHvynn/jdn40wGWvVG8w+NUprQUfTn
G6V1Y60IomjjNXtHGy0Iq3LXpsPgnLMaDqsUg4SlhOOgmSXNK7zyp8/7DkMNGjZkEJT/bfac6Wx+
iFqgSKse2C3vL6qCH0ZBdw0nuTM/ZN1yTbKOKZvgb/muxkvp9Vw2mpRrRyAYQ0BW7MulFdeQxwRP
CO7vTBgg2YFI/VyHO6B1TH636pdfmCXuY2gpA0wakSBM1ZtN6yEvGwvPfMlNfgT3vT5+BoZUZcvV
EmDhpzUS1um25xdtp5lc6A1B3+ZLJKSTbNI2BdfUcN9HBuW18Oizbj4bT8Kwgh+zAPLboxfZQ5pn
wgjT+I1WYmEDvrH6Ly2yorMiX+HUoxh8Q0I3ksoX8egYEY+wY3fMJgcMZkElyrfUa1pUy7ALVxPx
rcjtdBaIK4cDPmFhubS/AqwDVMDBUOxVEVtnzi36a6uWy5sjX4Y6wGUCKmBdh5Skj88H1mrS6COf
8+oNxg0vPXZNf8raKTi2tFzzVYcg422eQlQzdOTamp9TOk5vWHy/d7JBOSJijh5t9Q6Rh1wZhnn7
pse6ZrZ8O20b8LAvBqSgm4Cw5YXatwTCbcMSgZVNC/y2yvvgVQ9AqUBgzOIGZRYJsbYbnGRm885b
Tj5yU7Ac7k2AkmiaNF+xXO6CoaI1JytJS0E6yFlSv+VMOKiOu8Sbze+hmVRvjCKNcs0slme61IRA
lpxOd53J+qgcrlToEtoycyD44QUVH1i1yz2oTcKCPIlAJQ4tFFi+PSEN8cip8TA+xWuEY/2vvss5
ec0BY3xpynj8NvY+U6iGglzTSq3CLaE+FjsjWmeYHH1xiYa2e8Ik4X9UvRP8iMtRnXoZ4bUOB3Ym
LGT1bpLeRDhVwR3Qqzp4TVyJdnRBKQUbr6TBjWUtLqff2s//K3TAcfPr//0/bx85ej9QFzp+b/+Y
bcEo06ct/d97so/Fx19kDr/9zL9kDs4vHv10m6EkagL6Xf+lcvD9X7jlUYxDTiU7z7X4V/9Co4pf
PMmomC484gMXwtV/qRxs7xcM3hioXZvWvMXQ9T9ROTjOz6MotOuCd0FQkE2UC9PMPw8wOouYg5lc
32NASMDGrrPsjdBRknY6EnpoodGzoghrphkCwSK1S3n+zm6k81vY0tBIhChS4rXi/sPrRH43B2MB
+oMs6lVInjw4yc7IN2MZtLu8mItvuSR6wnSFdadjdm5iQLV9SzfUZ8dO8jCnhM7cfez6j55Os6se
u/7O7N9y0PgrzADpM4Iv/VqiRAYR2mckhKZmNb41WZuPsEwMmuuGTeznZiS+d1zZrYePqXLr9Dsw
H0y7tl6EXRPIb6xVU3xMSZZoOM6ojnY1DEKe/GB2NlJz+NzSBQKuook34FjoJ/a+RmYHsy8KorOd
eL2/tRGok55ZZC5IQvhO71WDKaZEaHvpmgl1tY3BKFTN8O7nffHKwYMGYu+HqP+GtH6YqiR8syJ0
xZD+l8q+w0sI/N+ll7ZmfjXA8hzLe2lPpVoN/giDbkJICvQuTi++nY8PTgY2spraDRX9kYy0DihH
2q37otMrzrn7gQruXtQNDbPEzvHncsK1x9y/d6WojkGbtI/2NDQ8G02zdYbJRklNajK9nLQ4yZas
5YQMthvasnFwZEBRn/oZ5hTNYqnCVUwH5uybuVWstTFlzwQXdI/EPEOG7ASM0C7txUvspcELVcZ4
rAYJuYJz+XmY4Z200LlX5TxB6hqhfc+h6L5m6VTVa6lyfR4CXd9QV/Q/FEwu9qOppSXdZM4i1Cyy
bVUrEk6KQcE+EQJiYGYgVFmRsUineUqybdiMsNSJt4LVbXE8+pYkWYavGccPbeHaDu8Ln4UU2/wU
X5na218tusAPapa8GoMp/YguPNl1deTcCCtBaQguOzqAC6PjNBE6YLV9fRiISbki0UGdmSfjKw5N
fbLNXP066MHTO5fxsbMSNq2u7YCb7KoSdx7WUHdK44W5gnsP4bGA6A7YvwCoPqfvTlXa+K0jQtBC
k9wuJVtBfKoonvge0y80rKJ7jwSZ20ZM0cmjgFVbUQ41HvjC2RgumuANt2v55Ns1SB9G2RSkgFHO
ogyd27rnqEoZnVcXpOdl3KyGnKeczFeRYAXPQmayXJ6ROWR1wt5l8qcSa1vLVFz1U+Jem1KNZnYu
THME0mo1Rgu3eOjoCvQzwkfoifZ0imQE83dw74WfIOJz6N7aNg3QydE0DZkk9tuGcdsrAdETJWPQ
Zxuvc1QDMdIqGVE18rHrJG3SKRaMUkjoXkcFjBmnysdzi4dgD1BBrnATL0zbiXiToE+3PnLUteZ5
uQbNyGkg7vvsyxgMdn52u9ZM7r2F6a42TjV35qMzo8hBsIyhTALArI3D0OlnJ4uGByP1cS2j/RyO
tu5PfVi4t/jd9D5vU2uTjdlMcZxPDzUW9yPq/HpF6zY84mXOHgY24yuo9pHuRxLvAltlW/ITSTAH
uZgHOANFHV2IkFx1JLetzDYG7nwCy85vso2a5mtQb1VsvboBpwaZkD6RWKtuSbph2IgT1DWG9Vg3
znOEQfMYNLpcCy7LzlN+cxebzqvqGGgN9E6w1fbGLeBE2uTLaj115tdCtBW1ILCWdPrQTQ85mWsY
tCYnQIuWjSCGZ8fc6AvzRNj4SfkMKNE75n71LvnGtmPMQWjiTBBQqIe2vnOHJLlv6+KFGeC4QjhP
Fpm5y83yEXMguOLRI1/AxFBgDnDCgDr26aobK//gRQSST26BhaJn/EaOj3tbx6I5abu5gWoHCVP5
UMjs3tmIZsL36kD62HgqjU469BzUc0M1v0aYI28JdHN27gCJltvoxuXbPpsh8zqT3ufVRDC6N2Rh
7B1S29btVM6XCRB0wP1DyJEfy+qhniZ1tWedkmMSt9lDaozkhCj94ZWReUrjUNwQHF5vjYYUSshM
o1iW2Rpugs/t9+SZcN4k4eDIZCQe+bjJN9SO0yXDybeasOd8mdOwg+ToNBfMWQ+SyDkeiTRa675v
LrkGRaXzLH8kQCV4kFbgrJxFIiZLE9AoX5MKTGZClh29ZWPwFkHafrAqb7i3RjXexLqxry5x6Y/d
wICstd1TAzprDXeBld8wvxJnVNN+4Q9oDQOSaHmnVuq9D2PfXH1DkdWMCnhHHat2oBGzH8uM6jIP
HJ7m7jy0jk0gc9c4F9YY45y0sWfR38jrq8xoRRL5nt7YHog6iT5gr8YmencyTnErxQls7aXdlZsw
uyg88fcJuVBMNVxvCwAWnJMw7z0H11GLHPyYz7Z9n/m22hjdBN1rEN9kr91tLYz0MVcA+WTrWV/b
0ql3zUBQKndGlGLP6c3FKuIVO2AOkAGRAO1xqGCr7V11ks0wHQo/Ho9uyxY5prN7NAjq+11c9L91
8j/UybZEZ/h3dfLXN+pIokXK4o/l9e8/9nupLIT7ixLoTIl9Bv4vl1r1d0WwsCijOe8tWuA/lMnq
F9O0HCRC/BBuGJu38LsY2JHE0GEfBfeP5AlJ4n8kBuYl/qBEcRZnp4/gDl2qoE7/i75xLueaUW7n
EtObEQlTkL+0DNqI2xqHuvn2hwvzb2S3S8X9/2Uvny+G5G6p/gEy8XF/EqiFcnQw/bRQiQ1oNoVT
wqNBv/Kc0gZyIeeY1WtIX+pN9Yk+/A9eGt6F6fvELf5F8RsbdKwxmDkPs8IkxtjSUNt+glm09ZDM
Ptk+g0Q0qxrvATMjTt9///J/1n0tnxzTqoXwl5MNX9zPgmOL+qBQSWY/ZDnEkrVv9C34RRCQ1Sku
l5ejcPXPf/+aFvfIT5ebF+VWcYTH844s+M8HoKIqQFhWZHJLui5PBWKvo5VjRth5CNSeK1yAZyde
Og0d89NmH9GO/XArApdoT3Idavh++8oLk/HQEEkUbLEWOm+ctGAyB7I3xQ3Snkls4nnJtGqqRdcx
ZjB1/yNJ82/XzuV4icQPBY3t/CRE8wdKn9GLrAfRGdwrXUbKXNal445BonjK4qm8GVPSG/7+6v1Z
TPn7qyoeD9T6vPDP7mfytEitkFo8JKKHE2PM8Z6tIPrBCIbTjZhplDuVuEi66fMK7vM/sbf++mB6
HF9tHx0sKlX/52elh66c1ukoHlzDHa/x8sBMiu5o2Nfin9ST/+ZGsUkf9dBu84KIfv98owBmaCl5
O/HgxGq8AhuF69DHImB+advNBwEWzhub0PJ00iVl8Ir3CSIOPWoSAY1/+Lr/3Qe3TYfVkjx7+y93
reUYparNwAS5WvOQOB7Bhmerzen7cZpQ/4OHhD7q8lzyf+8vZggie83YsHvrQTct1v8J8zje5ZEw
I88sb3KdEFBO5/CmrmPucnRT4sLUZ1yCfcjqYxA6lzeG24/XsJZEEaamxZQ8Xc4trTveRxEjGn4r
zWRCgAoAkioyCer6+3v1J/nr583qWXx/Jn1VHA3+T49IkoVB509KPARBYta72dP68HnfjG1evWqN
KC4jjPi1mLiA6AgUHB1yjaA1KBQWE9ygVZw6ZCgTf5HR/g1MlHLaHK9//z7/zSqIjo2eDww/snHM
n96mMZInQGtFPJBHyQX5vMxUMoDNTFhMdab/6c5edtA/LYEIormr2XNJI0XJ+vMr5m1oJSYyjIeh
sssb2ebyLVDj8gc7oRFkLgY4DLAu4rYgYO7XJxwMBoImH2PIHxXC26n9sEuGXQmUsj1J39Ur7kYW
zuWe+LxEDbuGy5wI43DTe2THCds/03l2jpbHB1oSBX8LdPpvkRZ8gp8/Fp+E79nmzrUwA/wsd579
VHl1PIUPJdvvWiG81JuEhIQ7sjSm9lBglh/WHESTFv6IkbnruAcEulNRSIQNkCe0JhM5EmsrscC3
5623A/MCIiNymw5vnginJXpdBvPGtGe6IWY0GF8qg/Q/iE7Yk1dDOEUSZY3H+Nu0TJ6MpBm6LVuA
y+ErgY3j+FXxgDgjuvGbPDkjMy0v0LrhdfqlNjtoQJnxAmQ1vRPllL0DaxEbpraaOfEED5X310cf
kyTa9dROES3Olv37hKI2Z5ptJ9V9bXLSB++l3IC8F+KS8cP5New6z6ieuwLX3MYOPO9RqTpaYE1h
yuAe1W3PYD3UKFVdBXwU+Ib/HY2j9peTeZseZlL1qP9BazCFqaeY9iG8VQIHmNOg+6K9DyqDmM2e
Q5LngEZ4MAZbAO2WbSERF1gce3JAURX8jjyD6K3IRNj4yaCew6hj2025R7yp45GDgqYgQKBh3FIa
qK0nWtg0eSnlW4P/MV4XPqsNJSALcQ/E/trEEz82QXGJNhCPDZhIAUk7RLdkNKtSziLszCISPr7I
ooMzdYI+kEy3AIjqszESV74LpxJQ5aqKR/9IGEJ0ASjcvvuEbtDWtCJzESvqjbLRh2jL0TtN4kZZ
l9XrgCv5RTQQBqzeHxE++db3iTDytYxrUL8geHbWbJffctXIlxJw2qp2q+iDG2X8NewCZsBzFBYb
k7lvtY4CJoA6rKAZ0d5ac2PlJi3MoBgRFk2GMa38sv1wag4+I4Fs1RNaJEYvfeGDLz4VRabyJ68H
NqG4AbKp9Da5hyYU8/WE+w4EFnqvwOLPwhos0g8wFxtoGYmpnQgp9lOhqhcDf6vN200TcLNTPeX+
zjCX4ofG5LVMU640sq/yxgT+YLPaGw6DogEMG6J44g1zYG5fRqPhG5uClk1hmmyOzZ5iXYHfF+/R
cJakB/p0kXcOGkWspsIDK6QbvllcWnypcVIaa9zm/mZQA7cXUQJ89QsST5Pl8wBqliP9jMLyLUBD
yHzbpF5tiRK4Byst32gtqufBws7dzFjH3Q67veGwDjHaJTRJR6QX1jyh/hpYCr+edEfeHCeO8oay
LnjuXGZz4ALLG+zV1lNtLu7VCWv4uW171meWswBgAFQC5Nai5Z8QeMRnwiUoILovA0aAeVAjfMnF
0RY7NdIOm/9CRyK5dMROMxfDXXAO4ZyclVeOV0u6bOrkRo/3n2skNRwkR8kmSgyMPgSl33wseVrd
WmlM5E3T8Zef7zbvOvrbdo3Kd2F20TaS8XRff9YiaQby9w7+nT6EYS8u3cw30jtUhhM0c0JJZ8JM
rGS6djHHDTtLsI8HFttzO8IzmJbqcbK49iKf+FA8krxSGvXNByyq8Zosf9WjSUFOl1B9mmkv3/yM
XRQtLpynjN22VmH9mqQkT9PdbqbrZ6EwpzXy3THJ3DdrpL5PmoyvtubN0INMPmg8LPwuz7aPZW2Y
FzPikXbLwLw0OktL5tDo/NbW8m6LsmbjgeF+QKM8Xs3EpAgvyW3eSpFWr0GXsZtjcTf0NrAUVXoz
M7vrmTWWx7rRvPOen+lXqBKm8VwbGkzoZ4FDH1tt0zlpP347/NhL6TMlKgEQKSd0dDD/aoQylds5
t8wq/XOUSzT7nq2JfZ01b7AiJ21e+UYxJLg6RfCd3G9evPh8hEQgk3HXj3opg9h52o0eHnxnaD5I
/+I7qgKf4o6/VaFgA8ZPztpWLkcVsqbjvZgEhYHp2keXb/pCVrd35OOUN2Dg3Gs8dWhojAiaIhbu
WB+gpIlLu9yektTNixkm7Eyp0/Gbk55y1fGTqbuthtCIDnkUcAZEec1d20WkhW99/kcItOQGbp2U
a4YDQj0j5fGAG/h1tm1rE487k/QlETKTb1E+cE3Haml4fi4CKXiY6xQXXBUg7urs4hM4ogbmgXOX
l0dABY9teeqzVlSviSjLGxXyrVLu14c6sPlWYwuSEqq85TqAJLlhoB08G9GE5XwK3TeNzvMmRYOR
by28Mi4AM5545Am8k887EXmxaG6GmCVACmr0rdAZiw9AubC5V2NgDUe/XL4g+KgsTVYZ1IdcC0W4
8zxCEeU42hBchkJhZflLKLs1hPnjZCbyjbwESBoG/No1wC+2ptEXWPQ0F9m2lkx11nmV0ddW1StE
JR70Wgzj/ecnZCeiRoaeGK40QtX954EXaFP1OjPHe6INbT3FLN3mauBI+9TV/EOkSnwt7VKlzf7A
9/RZMX5um9NsckdVGe5/218QPLOs1LmwfIMBjZVvdNdxklmuGlKrUW2SQWTzBpMoD/1CfEjjwEHF
DlthXUQh8eeIja/mPIGT8uyZYRnjJH+F0YTlKE55uDC+sjpGDS34VcQtj8w8DcZrFCOp2Q69Vx8m
JmD5Vqouk9dRE9HCgNxJ5zWKGfkGcpO7hv9aPRejybE165xjSho0KBIMrdkp75H6bDNmI/WjMK2B
WyRIudDzsrmQcr2sfaOVGPsyFCzylCLhciR3QCAtDJ7y5vMC/LYWLQf3PrFYF5aFlX4yO87nvRuE
GFpXY1sBoaKV/R0La/DweX9Cdg/2jLY6UhRqJ71l4L8M/81OHxyZ9qcohIz2+w2RD7n/o0KS0q9z
3esDOmK1zaZKvoUuvZTPuwLNFg9FSj7yxSU6fi/qQlwSuXQb0saIy7VbIGLBpFCwEk1zaqy92qIJ
oSWimRVGRU5VEGdJutLMFbUzLJBnCiG94ewpLsLhI3DLiScZudA4RBbyZDFdYIfB8G3vwMmN911S
strbsbiTnoW3LJq5qU1DQLFvBxbtzxUQ8X6af5oyaS4HxrJ9twlXyfYGHptlA0IZGjJKXFfomJtV
Geo+gEWI/ndbdMu7TbqWx8yuJ143rKbxmjMKQmDNUe1ZjROFnwz53FgOfe5uy2nJbXT0KFaaWmh+
hLYUj4e264vojgATMM4Fy+gFSxbvQuKZgWsTk52yMUUw66dWdhQhoZEqwoXA6RXVuHxeTw33Tmd5
j50/5nd43t8jI4DUr5LmILPaXHmalR3eb/IjBN2FjpYQYdvlSL3uCQjh5mJ7TFCH1uspRofb0vJU
VCiT+5wmE9c5rvhCSznMII27xN6ZBTGQq7AmOBgxYH6Mqyq5RTQqBPE0Mj9ysh8PhagKInErMGUB
8LsfaswWapg1shhSZBIf1FgtYkawXeapXhb/E8MRGpFEIFFTdU7JCSYrAOyUFl0YumwdLrdgMB7h
M/P1ID7mj7USXCRbzojmTHNAswJlzdbL4l/31Dj5UtIB/x+viLGp8FAOkYkz8MwsB+UUOsjNYCse
VRVh2EFnw9uDvUmzySqpD5xg4J2On5tJELFuzzIu019Lakx2F1WpbbLs4cJIgufAD7iDPg+GoRkW
1Qn1VcWS17Kmle7oBTf00zTzIQCUGNSc41ApcQlHqZ6F0TYf1gyf27VT58gZjO+1cC32T52wuXV5
yGo1u1C8e155/bluqiRlcVRsmNupLpaQlaXerAK4Nzn66XwTVLSvhtGpXtMMuVDZsu7pmkeoRU2z
jwODvPFS7txwWZnJ6GIH4mwXHUCIxb86vWs2NxKx3IX6D0aXTKEFGb9VGDU9EoOdOU8L32FCP5ve
kQPb2B4wq3crH13qvmybbpc5luVzVmnlm4mn6Mn3BS07qViV6PNwSbwE4uqKoBxOErnLxuL2k/sU
0bEmhMKzj8tI6kK+zLIcfJbM0sx/kP9H5KMqchM8UO75W3dqrR2vHD1Fuhu/jBGyVmxF8ZeqC5mu
84SwOnPagfCcWZ3HbDQ3rfXkVMa9NvBNrymnC4QP2h4PViiN966y5QeZhvOvGVXlD/TxDeX2kEGU
dyfrRlRL4hBF2R666PDi8Hb1pgsCpPxgPZN6C8enRo47xpd4kduFiRt/zas2fHSp8cd1l2fTJm2k
uZ98OV2UXQWE2Hnpe1lP/Cb057j8yKhU4f1cGJxYMzMcxNprTWZnWvXu62d35n8nPP8w4aExr+w/
NLL+gny5S7M3eglvf5zv/P5Dv893wLo4NkoMHAeCml8qVE3/mu+YcF1M1/XYYsxlwMK/+hfxxVv+
jf0bIobO1e8DHtv+xRVSkgvJiyw/9x/poKT8c3eXljkp04vlXPAOFknUT91d3ac0Hl30LWw86KCI
y0OV3O7svPUfZFREJT6NEIVGSxaB3Kba7QhTbCXZx55rUQuPBh4krEY5EkeWfsPWT91UZzd4E2Km
41gXv/U69l7l7BanSITZTTskFmr6FKq4CXTgBNCRRT9V/abtE+i9VW2UrwU63dt+wu68zydBNNBC
YZsjiyxPQozVK0g72z/4Jtp6DVTMfemHsfPvJ4RjyAHj6IyuqHW2ttsXxVqFlR+/9a0RvUDxavJD
qcs03FVNl7poKtAnhzsjy01n3ZlpDOuaCGR2iUsWObAUdhT3c3VhnsvHZeYOTxx0VuIEB6pgW49b
ossWLEDBYM5nT7EC5GsbEO15cPGtOVgEIhnXs6bDkHfDMh5RTLS7vgcJLqJAmO8DPOZh3qZRLAdz
lRaNnEndTEoSEPOOODjMcF1BpVHg9aCr1SqHvSXy59oRG5mgC16nLjUyzr6wsiK8ycQOlXPyMQfT
1Mh03eZ4kjd9WMYQoC2nD/dWOgb6grvWOJoUo/dm4germUhAonccZExNVBwjA2hqiNHoMTXcLobp
SfZvL4rhQWQEvrp0Ft+8Kkm34KFxdKZTtInZIXa9n6dnDRcWFbKTE4XXdvu06Ot2VRdYy7I+644+
S5zXEeKX50W5sd0ovJNw5dd9lI0bFzzoxmmppRM3LA8NCdcPmrryK5RbNBzI+f3VbPTVHdrlL4RK
hQ92WDf3xEd5D1mV9q9RThMqVLD0dRWND9wP5W7qy/g5wziOM6GcvqYRLvs1jowltQPdHEFO3kUh
Wn+OKJkO7A/GnQF5v0Vjaqhd72n7HLhBRnC5Ec8bgUxveq5qX65obLhfalcUj800EhpLLzUc1zIh
kQtvsPbGdUnP8lhoy3WpHsnJ7Oh8HgecbfshS8NnG93TjZoXYJeo5PCEJRGjs49fJVl08tkPMQBS
peSkUFmFZVFsqTw4UzJDvdfx7B2RCT8ltbdpks6BMU402llMVRiuqD+zxdaNmLALQzalEf8zc+Vu
1SYT33UHE+QhytziWZOrtO9JC/s+WNFXUeseYrfvn/imsQBXpEriA/Zv5ykbHwK3iU4ksumnUNjz
S2fPiOPVMFrvCc3bG2MuPDwgte2dBvT+Oyepfl0kuwea8PU2QoPAN+glGAT87sV0k+zrlM7xV3tA
JLiWtZ9+rdnWiEvjCXONVmNGgBunvKHdAce+AdzmrsFDZftE29NdoQriC0Zy1VbMLxJE4ujs7kQS
pxz65iRagUWJ74sgGU8jWjzYmYjBuYs5MUXSH2mzQX7dEIw7IarpKlRyQ7Rcl3bl4SMhltdE89IM
J7qJxcbGVfbsAJW7aw39JZ71Y1IZ3scoS/QZJgh0HIEDw8q1Vc3Jk8d46CY3pwBXFNIyN2k4Psbh
UTmNdwvqt+bR6JrHOfMxdmizfHc7GKYVZvN7O1Dzd2pQXa+EQXaxyoeK2jB0voQEzazdOiM/c8hr
QsPowN8yXO5eFypxUWbhmpMh5nhySuY11eSJU3r41tgUbNlAgdz09Znj3LCV7jBucKDYL1YET93G
ikYAFuONMzTIhb3rDjQ5WsvgiXMiExT9aOx0KQwgu7hFH9KkoRyssINxMKUE65t4IYgGMedteh8M
hi06aNdycGh4pOFgP/Zt4H9Ph5zKu4s7SvPPNhmQ3OnqGLR6yr6Qb53UtDXcgDMSFsWl/bKc8ENR
INzCKEb0+YB59xMOOAmjueB17hCKdzbnPFtiAGri6Fjmfk/yzoQplQNdeWlifMxqkHDozfG9Zs+7
isGdjqEBU55fio4/CZqjxEq6b2kino3WitfKr/x3B3X8j9JwPrBjW3gZ+qZdT3U+rbAsbmuOETzk
Rno7jJF/q+w0PUcmCdOrZH6PTAtYtLmMO8bxS2nqR+LFTPylOoJCwaEhhoi1i4WQ9NVn9VADVdgy
XI/oxzRDA5Kc4Ny0D3dOFwdgcLX4Cj3H2SehxGlWe+/JXPjXGgPlOqqz8in0BCtIpKvTQK9xq3Ug
s1tZCjyCTdHfloVJZM1AivnKzQlQd4QoH7hz800B/eGeSbn+QBRM4pyFEpayx/l/7J1Zc9vGukV/
EVJoNMZXzhQpUZRkWfILypFszENjaAy//i4oybGTWznDe158TpUjSyKJ7m/Ye23/OWIhd8NPOG2s
oS4h69aYSvPMKe6L0CDE1mKCKMrOWputOaLFNZMzYgAPlVNZ7bt+7Dd2P3avVtPEm9yvcLV42Zeu
Fb+miuhiMJDzmcD0qF+8XTEDOFWsSsjRm7GIKb7l2H4XEnljL6b+MTVdZ6vp9beAgpia+9iImC6F
j9gh2zs8UN1+CCTZFm3SXHSUSrFN5wDfpc16iTlLbByH/sTsPF475QDygkwYNcIkjgY/ey98T+Bk
MXlfff9L7Offmixpj9Lguje9bGGo8v/ANwQQNhz3oJOOLA8Gvht24dbO6hJxnmsjfQtS0LNdHht7
xhfGymYJc00ZfOPdRBRZd6k69hQk2x6wzwEzaLvzRiovg5CDfWbF+oRuF9pFPpJK0gnD2JiLdG+s
K72VZMu8dc5AZ2TnTwnhIOt+it0DwlMmg87tbA/1oSQehrCKwNpVwnlTZn3te5/SISFPEkPzniPa
WE2S9VpCYmoMcWGXZDMVRm5ipTarO69urt4S+9wqNr5FvzILyMKMn5HLddiWqjnalU1NJHlAz8eM
wMJ8FmNsyqMdfvBbWRjGQ9COwz53++BgT2kEQ79AWlreT00S79jWsxuoCPR28+ka6F5syFHI921H
Pmo31+XGjirGa3Ev9iWJNRzCnrwYZGSuONu9J+zExD8Q/sv6QHxToWtscXQVzIV6BM9J7XCRZTH3
geyvgyWCt6SY1NYz+PiRwXNwR12im8B8SrcXr7TDUtMM6v44Fk1wSMvIYKIy+zcF+Xh54iy5QZ/+
6aU+8gL/Uy8Fz4hO5u9dJXff9Nf3P3dSv33Jv5RyEDLRCJDw57sfurQfnZSFXuAPG4lF68T+mw6E
aTD6JuQ7f7RPJAWaLJWQei1zhQW39key4e8SNUIR/3bXLixawZ8kBA7COG/5NvSIMgAy9lfpFnI1
Pk1NDVIibD1gv7ZznKQwGoI1cgJuEIoqgjirG1cESqwqodioz+S0D66f73vEUmfyLXrrxYnnDCNf
3sQnNWrKLatGT7vpG3t6RgasXxhDNpsumqAK1pM1rgPta1AjGBk2I0AADdpjEg89w7vXUof6gicv
HJGSlUNPEmbjzSsF72KXkEV+oDBhwUO6FnwdPBR7N+BHXEGRguFFYgcOPoOz996eJs/dxaM/RAfo
h3MP6Cg1fyW+i/KUuN7sXXmGgkLj6AJZRDFeQqjPGDFYfpobwp+A66Q4NrxjNTU23kz8m/WeVFX+
Vrb0FTe40FnSxY5abuIScCB+3dG48fkBq5ON0m7JzWM9ebX8uroGdho9zGmmLyqHlpN6ebcZKPWp
eIjL26dD4x2KIC/VOrU5pA7J2DHg9/us3BhMVMFMAED61NU1SJV6MxCc16lDKJyk3xehFUlv7zsl
faHXJOZsbsa0aEo4N5gv76i9i1IgoNbGkSFm1bMkj1RMMBwmphInUIJrNx8/t3VuI0jWrExXSEe4
j30nCfFoZtgPgnALKqgJVuQRNcWuprpAZYJ5yuWGNgBvXkIxGTs214Ir3Wk7SS6C6rXXnVtCHNFn
s+vyqgPpLyLEaUhS8UbZrV4+OBCa4U44884YU6yssAJAQN90Xd/XVG6AijvZME5t9TAXq4w5VSte
ohAHzvw6JvlUNu/Ay7sCE3U2z3l4/efA+28OPIGOlYHL3x94p69l+7X9eXT0+5f8GB2hCcYNh8aP
vozL6seBZ3LKwajFqGn7EGsdjqY/zj+Owj/OO6TFHJYkpUN7hTv8v+mB8eD95bwLUBabJOUAcwWl
6P6V+4e52c/TaHRPhVUD6mZCJSCui2FirtEDeWPKwTJlmXmw7a7Cu6qciLNoHNPAODF3cIcf89/G
Je1vwxNjHhsaPT/shYttTIP+9z7mLdlvwxd2SIU93HW/DWYmy4O4ZbeGy8imw/TvnrWt2jfai2tn
J14IT8QgQSCGu4Q0gfiUFgYcCKnp0fDnmRINdhfgrUCUplpZgUVBZAnWo+dyJOhqnbLnNliG0C8c
cuX36j41wuyxUWHwinVeYlpoFfVC0xBxdGK4FeOnm4IXkHx2xbeY3Hk7Brm1SGM9s1zJqSy2skr8
C8t+91V53rAxgmr4kmhCsWck/buqx+KLT75ZTIEW84ZKxga8v8oAlTMXgM37PP7itg7Rhq3ELSeq
JHirAv8tH6c7n3EvhLqsmI78Ed7q3pWXxEnMA5RJse1SiQgGWxb/jQzUtceJPazNaTIhcsBkX9k1
g+9V1aPayu3QnQi0dvQBQWtxz7qvfR7ZBR+tZgKJMXsUa601QSRCjMEeF1oJY3lCOFmxJ+98Hpwr
h7OWW11ZxiUuoPSMjosoocLQPSDqeYpnL9nPfl/dV7PtrfUI8mFt+511azva+mxUeWuvXNQwF5D0
IDdwo6+hBXlHauz5lHfOpAHv2EjJrJK4m1iTFG2E404OciZVIh2r9RSq+YsxFSBEktzYq0TNoPyt
+Q23nneMW1E/UuSHd72hqnNlRH2xh9oyXcZ+drUQu1Hb3aIN+uN/sT3BsLs1HKuGBJmYhZfQ1Gmy
/5qbFGbHUN5gbRryauN1oUqDHSYMCmXhM8jTv431zI8Z3z8n6n91opKfgj3i709UQKB/KiAhNC9f
8Md5av7CoHuR9P7Jkhy4v7hM0wUVHAYECyj7j7NU/rJUeb4Hrj1YHMk/LMm2+QtJTQs01IWEvKDc
/5dakiL2/52t4OMk4nmMHQSSyaXW/AmUPRUIq4iT9G9MVYwnI20pUjIrexilQ39a6hlsN/ml8NUd
ZnvZFGZ3UhbNa5oS7bAKvda4F5FnRkuFqO9t2YXP2Yyf6qSScXyLuySNkBJJFa7DspfGWo10cr0I
g2045hSv5Jdce2pZFFpgowCEpn7+rvXknLXq/WfYiWmzQgFMVmWHX2Vi2jQulqvhGAd2ctSOzrdp
LBXdfBk40BcK6b5zJ+XfSpZ/UZ7Pd2kw6s9douyHLDQAqPVIfL53DBAvkaFvyW9HYDuVSfpKYqH6
aoeR/jwiD1tbEGS+G7AN2b9HDkHKzejd1y5kzs04yRZrVTTesq8Vwwpl2PTdowe9VmU66JWnUStq
uBNHl8POhXnmi4RIQYlsM06zFGzSDNGIQUAMNCkqDznE962jw/hVTAie1mRzwm5Y1OiM4dz8cRJx
fMGiCROrr6gyWfntoznwb5CPQ06pxlpumIi6jwjFUPrNZZwD7Z1iFpIV4gIK+AwN7QaDS/A+gX5H
zeo3nrmOc92fMN51ayvM1E0fZikBb+B3VlZVuetcjcGpmfEQOqzdS8aNtX+HiC3Aaam9/kF7hTqw
nK0OGUpFbN+h38GdKDhC7dmtH6mZ4XF5vrGuOLivVZCDrjPqMr8IL/SIoiEO55IgCevXkePpl7xn
FoKuq/NPIq68hfU4jbD3Ii/A5+uG3SZiyLfN2xJtXdw362RMFKAol7mFzTSsWrGh7G66FHXhyo3H
6N7v6u9skab+YHazSgASsfMnbxORqkRZPqyIZOreSupm4xDC8nkO+zE9almq7RxMKZve0tVfawjT
9+7Q6E1Vl86OlUXj4fEGgCmqAJnomMB6n7s2Sp+hPoajvs4GqUn5VsxG1+09oZOHYfLi+8IKyLd6
591loohKpkl4bUe7jA0wVnMzVeDR3GWJE7UqQIpagXixO/06OIOL4VVYnyKf7xG2apPm86PdIvAf
yDxi+iOA8BxC5A07owoZafGEriHxejcT0rFdW2SQFVPCDBi5resoAxML1wJOnl1tW7Mu1orB5y6F
TroyPPL/kpGJfRNJVHeZOFldIIhFEN5qrOwH0w4O+WA6DJ/scE3+tbkdzXJiyqF43fsR/dkKrWO4
Kf2GTyBaU/POWITTm0W8sgafEeyII+5A/TbFFkWHd5RjMJyZ6iebQRXZXjl9T1VCet/Jpfi5sdK+
eJjIqSoBVLnOHsBh92AE7XWOeTCzKv2OXO4T6ZCMlBis+ZBiN6lLolSVpO2TQRLcXT6M3rotyeBL
Rkc8NtDSkEUUGGKD1g5WLAXYtzMMW0GG9dcaUcxK99m9tMvngKQlNoE82EYlD2kXPbhuGbODE+k6
VCz7UubPEDTb3D80s8u2jFAiXu1qeDKljDemnoKjV9nz1spdvfcRuT+4dQ+MKJ+zLdIc5+g5dgGs
KVi2LXbb36JFMLdqTMfzVDjzZ5nb9otX0K3GLGcQ+DH88hD5PFHG96d6IIueQ6rlTMEXylmZOKHx
ZqKNRSCWRfPFzHh68QxS/6Hq+kbGtn+gHLIPGJjSM+StYMTCH40Qp2ekSKVZrIfWYUKdZArRC0E6
XlP4p6yxvqI2n0CNJXo3htCUnYDojKJd1hCSF+U6QCzYkltX4tGPcl5tS6Y8qLhemYlhEOA1l5py
ZmmUUV0b5Tlx4vaStv7wrk3H2OoyY//aWebWRLCPLsnrd4g6ixfs3z762Aj0bsTb/8LMc2eRYXjn
ZGN5EcgtN1MemU9U2Pn3drK7V09E9iNM6fKqVBxtJ6HMXV7b/a0mVPmYmnZLIhAoiS08u5xDN076
x8SW1Q3TeflVtnykJSjR82ip8tZHXXEAQSku7bLeHDsAEm0xTI+RKFx/VRigDTsdYIXGHX9unTw8
mLGTrnXaZiCdfI7MnKi1oE0PaFySe4C7xNlnGsoewppoI9POAgDVxfMNAPB4V8DouEusHAlGObMf
KlgJfaEAXpZMhk7Ols7aQ2sRqgEvbfy16HqG27Ken6SWpDuHqUd5jX8hordpP6losM5zHA7EUlYM
cQj1Tvm8qfjBcXvxaEXa2s1VWm9oqvClo1yJP9eqbu/lvJiG2gpKCQeTOnCjj19hFOZPMra9doVX
cdwORDOvcY+y/OFTeeM03bXrpzYFiCBF172Yyl3cxBOe8cx8mYwoLw/VyMzjs435usQlTu43N1Fm
+ullrpYam0EqS0ux5EZLxFzb2hzndzim7jbMJrgDTcIRHNPbAV9qlijqeOr3g1mgLBrVPsmwMPAh
DY+8lfmmR6B/lYyd0LB4N31k1BvlNr8nnfwjV/lPI1aLwei/q4/vvv3a4BL4U43MIHT5oj9qZOcX
LCkMFGzU90wYlr/6l1yF+avjoUvxkbGwyPy5TDZNaZEM6JFB8jFX/WMEgSXzLyPVfzdiJeToL2Wx
jxcMmyqOJlO6TEEowH8ui+HsGTRssT7LYg5oxWAzWkuHJgFhTOVZe+wxahSGVGzf4t7A5cM2YXhy
/MY9tnMXPuaFH4Ka58e/bUTqXqymdc9jGrBC7XL8JhaOGUCg7JJ2JPH1L3ZbFHeN76l0A/m534G+
Su6Q6IO6cZoIqpeerW0t4haQnCPvOjKW0RDgrDNRPtxnGaT1bhj6h2CR5yH6iLJnGujhxjYYRhKx
4ZY8hAMOCzM2MBP5VfCQx37x0Fjds0vM2JEKdaRQ8aJ7l2jKJceveRgjGe4kEBVQQ4SYYivqbthW
zutxed718uTbH4cAt0T+1C8ng7ecESjQOC6oAMHRLmeI67nxZ671HlDmcsbI5bQJYk88eh8n0Oim
W20iEVkZZjmem+Ws8jm0mFxyfAlc5xQqy6lmLudbuZx0JkdeNo5Nu2JX1x4YVSZnxboJQt9yTkK4
48hUvIef8uUc9Qcd74zlbG0KG6dGvJy4+XL2pmVGEHW6nMjWcjYbHNJDlqY7zLbAvZcTvMVfdTCH
iosgLvszGYtAwz8O/W45/6flJshGWJhArK2LT374YVpuDE+Zw9lebhEaEvk1XW6WNBDdI04lrpti
uXlKq+4Y28aWfyQUvgfPxB2lhMdaPczLq4HU/BELUfcql1sNSwj323LTucudB7jFuAOuuWM5273w
WnE1ctsF92q5LyXF5Q7nVblhWWpSJnKvUrQZW6rX8V0NbXuBTlKd0+UmDj4u5fTjgg6Wu3oJqSW/
oQGfsjI+rvNxudnt5Y4vP657d7n5p6UGAD+i8T5jO/ZxegCx8k/lUjPY0qnv7IZlcL9UFMZSW7D3
HndkeFJw6KX2qJcqJF/qEXOpTFiFpfdsEqlWlrolQ2kEvXupZvyPwib8KHJg3VDwYJ7tT3CNPM4v
6qFkqYxQ8KYbZLbOSyIK8zMQ0vHM3WOCc6eqQvVIgVXVSl9JjJxfVV5bzsrI6/FU4+p6wuPmXHxl
rxq/jvaIpcr7xGy7B0vH1jZzZEflo+es4DNZetBC1NJZdexM3LZDAdUOJQZcPAPhEWMCM6wAchxr
QuLWfQU6cRVCwKJEbcLimWOkvp/KnEBYRuxbUFTONoGMewuoBdw9TWqNAD3xt008qQt2tOjSxLa1
cRUesRxiMZYyo2H6H8YeDYjfT4+uC3VrTXdlbOdUxAfHJTOmn1GjUZ14Q7jWhnL0rqwn85KGqAcB
pJRZcQd/J3oGI61qFKhVSJqwUiEnSVLPNJXVey7YbHHRF+OtnD1UCEnmJATEs5h4jnTbojYWKI/X
oGlR8yUirdZzir9sx03M5J+dw3hl/yI+N2BO6PRqq6nVLncrxxxvBeZvtgFEshf9aO2glUZFsI6G
yfUjuoq+NR9D1jeT+ynykKo+dJKQ9yWGjaf9BuBwa6AM99NirDe2trLhsUnHCAUFoFZQx7GXm4Pz
qdDpoLytXztGtjNoLdL3yatrke193qKGi4vhzz91wH+oA3xG9P+uDNh8y78OX5tvP68efvua36sA
j0UpDScJPzZ8CMLof1QB/BU0RxcJ6scK1vpRBcjgF7LX0VgG0qZMgEHyYxHh/4IXFYkXlBPLl5Yp
/5eqAN3sn6sCRmSOKwRmcVxWC0XwL27xLNVxinEPY407xS+sQct649YA6Fcjz8magrbodrWa7vPK
gjvGDY+X0guW+Jd6l2qupxUoZvESEqEDrxWLK7x5c/g2Ese18fnHAYZKWpKog5ZmGDCA8i/LBb6R
6Kl2JWy7/STNiJj0gKk5LyJhyYVDZEo3lOdx7Oa7HNMvboPeJPyZ8BB7HbJQZBFMBGlfhSOtPVpw
EmrVitVycwJylyLMwWxhjE66Z6LN3Sgbtz56M7VzZTTdA2pv+4blxJfUU8ZLAi7kKWKvsLK5afZ9
YEVb4t0lT3lbX+YRp1gxtlewe+88a/ySIb+pAJVhWxNqKGhSG+oXLFFR2e3NKPteNzIZGCxBIy/N
uds6NfRXS3U1scR8d1qBqytHiL1ed9sxSVz1lnVNhP8U6v6WOWKJPLZ8HBR7lnGo8ZKj+lwRDbH8
UZyrqTjj+34JaSixJ3TjDfyoLyi9cO9VepVLeSWO5QvHIo7CqnoEoz9jSyjNTS3jeJP5db9jJkUw
YlKu+Qg+jTLcIiR0kRO6y4+gVgQIWOtAjXLvzZ55kZlh7DqdVY8ReMXnikCtZzHCOKYjZglEWNGO
yS8hGh1rqxjXQDvX96ZLMHhoGzcLe+1rZYvmqQ46JG1JiGKN7BLSG6z6HgXsIfRnnwVvpy6TjpsX
O/Of3Dap9tWIhQ0NZ3R2w8zb4hURh0C53B+5/wktsQHQSw6fyOqIbuyiahnpRm1xtYKwfzNM1ZTc
Nqa8kncs74pExWKDKBPvc0UM5zaPy0dpUO5JFGFgdSv5AAUy2LV+iEBRspMOeXKQfpJZH+eGXuti
VMG+UZL4+qgWAnULlEquCZZMvnYrCHBjf4pw+Pe7oTGcTx5w/5NduOYXm198005gjQtAjcnG4bWs
qGOasMESNJmnAddwd6xSQngdJyXDnC3+TJ5kQ3ru9wnN5i0YcOZQUWln29xLWEJjxlrjiRSP/xz0
/9VChJ0EZ9/fL0RO3yjC37Lp55OePfDyRb8f9b74hcQ51MLEKjqc3v9q9/zgF4ddCXvn33q6n9Yi
nPTQJWDPmDRloKFMrocfK2d2LiyKF7YQSP//bS0ilvbuBxaKYHLLZC8DI2lR2Ahrkfn83P5JV8YE
v/OkEADSxWsphXcdBBh0OXBsJYpxtEaUgrDxWCvbHlZp5QcPBLh2h8Yr9F4qofawBoGV//Qy/i4G
+jkm1rH4Hf/yo/HLOSa7dYRG2C7/4p0YW/q/jN766Gmnri6cqObFn12W32yNHfgCffWYCGJ7tklD
5FIE3dKoiUUpmOeG7+hGxLXlMVTNtp68wvvMyUDwRqyGjg12K16LOO7cZptrctCZFRo4f0nlMZde
w2+Nje12hn8YMkActpkB08DoiKeURA7by5pP8aQjJjsGqVgI5XL14JNOOm0YFAEnRIwX3PgNEe7g
YMk2aYIn1t1Yo7YBRKV7qP/9p6Cq8xUy5UJDtrEwNhERoH4tpsJ8sENZpcyVmzpdI65nU+Bn2LDQ
rlhxftPJKs92iZ5yyB8IXK7lEphEWBa6wfB5DCNjj269uVFRKvY9mqW3xIybS1A4aP/T9iSi6qau
3PbJgzh2L3BJ7r22704ohTUqbm1sEm9mBY0C171TtpzOZURLmaQZI9ZeVA8EJb2aMm1XBu1vtZmz
PH6xwpDwRLN3hlsDBul17rMAD0I8IcZK9HiOvPnR7KP80kx4HUbcXh5NhCuinZ8Z9q8NnJJVUKM/
HiG4zUgVzMR9MP2sfqCYkOsipPd3NCp+zVBdZLfcMa38lEYwS2ixkss8qy1zeEIfgnx4mkyTeyeW
5XF0ESzmeVHuaq8jIkxgsVm3bFi26OjFgUuO/DecGSs5I58fTWJtWJMMa5JJ3Suvujrhi26Iz8vN
G/T4wU0gXB+njZlHm7A08xcU2i1maebyasCktM56g21Qm8x3srTGs9Sm9x55sbuzw05tYfEmCwml
W+eTbnCRV9DeeN3t3ayGkQC8rI6/ZnzsMXU345pWi50ga/AH09PDHTMVfXKGtt/m0KL2torxxWMI
QLSdSH6hTj7EwMi5x2cSGRCD8pFuCi/cDUwOpjWGFvfF4R9ZG2OOuMAPeizTg/hqRSnglHSavllc
27cwGOyNz8jhYNc2MJuOBcsr0oS5YRATi6OlXTgl1SCneD13S9A9kgRmMZ7TtviUVeFZa4blKLMB
6UybPMrJ3gD8aDw5Y7uEKRg5UPmxEaegdipnO/I6HrUH0GBViDw+Q4spyfkYePXAB4CE0suqjrFG
jgEpxaYT2m/FYA/uKsmH5mlGO30Oclz8q3pW2S1XJbOcijbNwoTJ0wWaxl5FCDD0nsZb5hB2g+Hq
4fFz9jA03GPWNZ+CeJh/9fQ8bsOhtY+Bu+T1uBMr0FoY1R0n4fCqY3aJ1H/uZMIgmctFWdtkSw9X
DhPq18b7Qqp30G8cRTvOPlL4+g56MdA0wTB6VbBMT1dCd3FxBpwC6yaYSJqvIhrEDXN0VrEpm7mL
w0ayWWkg8BfAxMPVbdBgr1h16pH9bZtfbB6M/WD5ccqqVVcYB1BekF3PSubO5Tg4FXGQ43oO8+IZ
ZYh6SHrZVdsRGMFtqGD2GqoD3+tJSL7JwvT10JTkG9En9sZcmL8un9Fg2ywkYD07zS0VUnyfWEP2
CXt0+URVJpjl9wU6xIGlwgda2Gmz7C2NOuxsyQd8mOmLew83B9hQLVkqrUcFqdiSC7TY+wAYR3Xj
NjvbhGvczFLdTIUYXiM/hma98I9FBwmZzc4G1gKiz2jhJJsfyORuoSfHsAqJOtHNoyPxY61C4cZX
4VjW50oXyYM3jYU4tE0b3TP2ZLiipy7LCf2L2y/VZJbFyhaM0PbNQnUOF75zrBYZqSNGfdtB1obK
IwYnRs7tgwLNWBTgWVpo0Y5u+XY0LxhTLfiugREPO+W57RfXCPgWUWDOZ5uzeZdO5EY3mTVu1QCl
mrNhPKYLuRoDv+APPnSc8zzkGczW1WRWC7V2husWfOCvCabDbPQBxfYmawFkt3gJgdLSsmiGcUTC
uO7H23Yw/Bg3TIN9BDr42tLC2xIL85ZKzHCDTyxdRuH+nDAHOxJz690HMiZdBng3xl8w3oGTyQsW
nnMacvTPTn6OJj+E7F0dAw/ht+sY45r9D92bWdbbmlivOwzH3t5GScUXzKN1KXnQ8c0sgHFnQY1b
Vm9tingCF9PwR+Kbxhfkk+raWHI82Y4CcdICvHuFGKTf9AI1zyQOw6aoxv1Sl0AzAX7Op9TBs/HB
RLcBa/nbaUGlI0rV8YrrtDlJf8GtOxIyylq0s2dve2hD9gYMcyB3E2a5ajOCZn52064rt2oBt9sf
DPfpg+ce2QvbPW0Xznv3wXz3SRlCXOgvQOYPKnyvzQYITJw9oxLk7Yq/GnaqL4ZpZw+T6T5i+HP2
6QdrXtrogZcsLXnbftDoF1HiJSTnAzJ6XH2ZFmx9twDsIbrzfoUfXHtDpuUX6aiCfxPsvYWVfIsO
ALqyt2DxGRKLc8txxlO0YPOjD4I+dRc0/dzvGEKT8Zt9RX/z2hrCJcpGIHMe0qC+wXtoeGgAfAMl
ADT6eN3j4i/JOFbFwxCb3V1FVP3VdkUCQlubkhmfYNWPU9uAxdE+RMHAZe34zm1MACvYfR6xc4Lg
x9mA5AXEO4CyLFdOYcPLZhSwCdlzv2FRUr/6gapZW81GcAOMd1gKTMdqtgVwCJaUc8f8cWjmo5+i
vAXd1GMYJQbGhpGV9xbu19lD8Zim+qwEjI3VwDmSrpvSdp015Unz2UrJSrqi6C5IX+TSB6VazTTZ
fAbCbVDl7g04U24Cm65WHTLF60k2dxiHXK029VeVS/9xHIW9qVBbtysb8QdoOSziqxhT+N6v3Dy9
ZTCZjcw2vAK4uT8+N1agHoQcvC8q9NN95UJDX9Yixhu8MATWlafKvWob9DvGQtdaxWLmyoAH1RMM
VYt7K4ni4savk+AS9V79PShNO1njMTePtZ/m5pLnZ6xa2bsIpSHFy+7k+pOFTuWftu6/auuYujHy
+vu27viO6/xPPd1vX/F7TyeEYH6HdhwEMLXiovv91xJPeL8AOREO/Rv25R/TO3vBCpuBSTvjU8Mi
avtXT2fTIi64U1TEDsIHRnv/y/SO6defO6dlhyjZIroQemgS5dKM/tzUZSJUveOF7p0T2+QugnZT
p9KbJmtr+GJylim6VWSyvBnNAMnVjKmHLDbL+xZXs/NIe0PAjKjkk8ve63MGLvKEPAvtbG75eKfQ
CaG7COY2qDaGnCfkKbkVMeKJhkF9MksVGiRPJ5iyT6SJtSwX8jS986yYAm1Qub/jGC2PRThJkleh
5uFAR69V4PWiXnJ2MYYvawv64coCrsMsbQ7hOZd1fW57q9tPrlY3VtAM77NgZoiR/h2+v/maD1xG
ZGXXX5oiM9e2U7hHV7ZfQZGIZWsQTxSoqPpP8xSPB+p8e8cbZdyVNJPjxvP0Lkbo3RD+yqBPN2uv
7kWhdw7TH0J9kyG9GHFsfdYgvOxe1hvCyeo1ZkjzYWrL6qHrVbnRnfk5d5Lg0+iM02UsmZTVVvAZ
sJ7L1m9ah1IXVzs11AEGu3XXFEVz7H0ZIpJLkjNH13AkgiC5JWLya9ChDOK1rqmu3OzETjHY55Wh
f20zLzxOoSNJjhL5t8XzwBLEF9+YF/sK1EdTHQIr+db3HLTBkIwvDnLZkrkUkBGFKYLQh9z/wuVM
4eZh4R396nORFJ+VwbdmNTIvyEn9GnaGs5WyrLbgEL21UwN+X3kDGWqrvNCOWMkkKB69ebTpYMy4
Pi6fyE9Kt+7OF2HCvdbnmGGsXsFe8rAP5pX2SJdEwrw3tXQnCFLIAlduJqIHOxPZPW76+YJBGLHe
bJM7IS1O5MQcHb6LhNXkefbeTvMGAKAhk8fBbfOzU9TTOZ5cebvIzXcuuo97mupmV7bt+Nb5Ng5t
Ycpu3WcG5yz5eT2xR7bYF146nJsZa+7olO0Z7+xcrUZ3iN5ji0RvsDnOIRaQeFZgEjyAIwGau6Tz
zLuh5Cx3CQ8BXV9aZrlWrg5Wkd/2z0ztGE8oOVm7TGaKKE6igzdWFOsdezWaQ7I16QvQxp10UdAi
dGxCseWrighq+p1E8UN5wBvx+03tp6jxqFI1Uq3vVU9Itu9javQSsAqNY7y7s2OumN2mKbzQyGWa
bQzcmXNUMEeVNWtdM/jMmIAUkMY71WGZ3AO6potih/orK+18ZyXCfeNSnG/msSAS2dWxu1+GlKtG
dMNLUNkS8U7oAR71w13fVQRiltkwnarBsLu174cIiNxsqDf4VePt1FvzPfKuajsTorJ23bHcdKO0
joA5ia4wHWePJbl/digjrlzI8cQ2OsMQEETJyajlRAlBIN7aD/iVXIREeGUh1aFRH9RqbvSEyFCn
+7ELp20y+PMnzZIRGbgSu5g50iYOJt6Szg5vYx/ogouihlTb5omL2X0IZH9oSjlfSFQe1khybqhR
mcenuTUek7AYDv7gVsAdLWMrBtGydK396TEDG3iL6Mt6siyVfklMQdSjm4VMaxpgblMSh0cMvh7z
dMVwvGrXcmS1WRBwaJbVcI1s1ZynlEEOhydwQeAE+HxLLMoFLbs20T5GcjCPsxLvNBvuXW2r8mgJ
bR2LtqfDFS0iu7K2SKgLo31jheBHk/rJ8OqJAAhLdo9zEE/fCpMt6mx40wGvpn318FAzaBAUY1KS
SCoSJ9t7GMQ2yQJdMK25OyUxpB64gPZO1WW0dplW35K9YgAq5CAKonjYhFngv8rKjA9TTZozYwOa
QrubgGi1jvvKJTgf8IEY38ikNRD54q2eXLv/jsigurMhNT20yhXEiqNpxpfyNZqLiMyFnBac6n3v
65bU5zpU8as1R92ZoApiYKr+Jg7c8v/YO7PluJFsy/5Kf0CjDI7JgceOeWAEZ5HSC4xJSRgc8wx8
fS9nDqbUvZVV+Z5mlQ9lJoqhiADgZ5+910bnaaozwlgHgsctd+PkL3em4MjUxg2lHR3SwNaJPMpT
nBJGnD3Rt6n8YdPL2PkWzQVF0HJ6J95BRxv3TCBHigNowyRzExtOzXLcHV+qicJLh2K/B88fgw3a
mve5ZwDdWVhtNwvIkaNI1HTBg2tww4rG1egmzheaAQu28nVyFWFR7BezFG8krZ0Nq6nnsOeWbo2z
dXAHD4OoiVz5mCRi2lT0Bh8J0T0spjhyejDxUxMGIhg88wEXaMggDAaAySp6YU+FHNDnlALhRLhL
iQUWKwN32ycz8hgC7VqeGJVJCvN1DA7cN401JK+bFoDCw7L0d5jCYIJkZnZGeVQk3vr+KZ2t/BSW
gOAMD3wZQZ0bb4niY+AbDwqxA79LQzjYtsNo7RSRT8rPI8Ltd9mW02i+Nv3wBh1QceZt+yOTi78q
FhMra5U7Ry6oeNfnAPCirk9pts1Q1Pwwv4mADvAoCse3ODGrvQHP/LwMrXwXMsvQ/iqcjW1zj3Lq
Pi6+82zOtJmoIKxvsNsB4EDj2vu97Lc11unnNo/7k+vlbynozGOcymhXK/ZCA/XSh36BnMPgELWn
xKJd3kki56GNivJuqamwZ6p3h1Wa3gt2858NdJubgKcyNaEiHF5EkhiHbBncm7xK0pOVuLvSTikL
QBVWnvNpMka6o/0826JJhvTAD9lT4EfVvu/8+rbyEUWmtgLPVofffBrP8YXG8d5vAyYXzHmHtsw0
FssZ8WCo6HUIKO2R7VBuqiXD1u25y3ea6J/I9hRrS6XyUYW8hE6obs3rwy+e2peBu+q2isWXsHUM
gMX0VqVYW7LRmC+Th4k2FM5zVtOzVae04rJUHfbkn7AhTyr80vTztHempPkyGWw2gTtQ5oON5SjH
FFgYCsYouK+gPoArZrOoHMrTyA28Gb07bxp2sivpp8uJ7NdKKnBDU3eWJekPMND5cHWyMlrHvlmu
Y1Nmz7pb9ZFDlToXtc+j3hUh5UmjwvoItkbsAxlVVzSDXe7pWWsyEZpwIW+KyTX2cerkOzO2ohsK
LrntYIymbShNXO74qXdXu0gpsUO1LY4QIMJp6jKHjl8QwtJ1KRsXgWwUy201ylQ7y8SpXJpi5/rj
9Nb7qGyrtiafHqrWc1cqY9G78uaajrZymd4L+DVfPJahJsfctzwKwg0v5DsJ+HqX5kVAEAoq2BEi
A3zfVBmHiIYfj72iQsYWjiou1WSpNSg5Dz5lTh2z4URfw66xNg5+LR5pHhMjoCKoeCq95dy7ZpTP
dqPlLTszrHiCjqHA9KHo+HU4bca+bx5C2zC/+9gDQS1nAD+7sdyURPW2AhDOiqNHs20zde/KBQZL
a84Tkn5rUkNrpUeTj/oLydeIFmxq6GXRg1OM5lax8O7bdYQtf1NDGnKYUkP5Cra7CXaily69rea9
rHggrcY5Sq9i7MT7VMmMFTjzrTlQjW3jJt+FBTQc8ehPYZ+Gm3Dw4/Kd7f/gOSus5xoaPcUKgnT4
gZPuJj8on8Z54F0DN00b67wKPhDUaQOgGfkhE9Cp4dq6Gzcg5UzaG4S10Wma9aDB1tUH4jrgFXJG
cF/5mfKLEY3hbrYGOujmcGIbqnHZpgZn94NfX+qKP122XvnZ5sqz1dxg3PGNi0I73vTRbO0TiZa5
iqqp+NqEJkEAzepmQbdwBbOgu8ree1piUEJ143pfnaxq4TqRdz6HCOlbFyDGQ5Ozuk89zAgGIe17
c2S7DgSces0yHvuDk3W+vhvMG059FsskjjDkhfNVhAP94DWZsyWBZJ3NosWMYMJpSVwTPm4WTxvX
m3N7JQ1+n6mq8nki5/jSCnZDYFmqHJGGBli8gBmuQd65h9EGlpHQq0qqIryNUp+31cyC6XEag2gz
pLiG1/SgmBdwRtY67dp209gQGrXY4+lm18rH5McWasVJqz8Sl+GM3FZFfpryNH2K/Kz7jPTkMTO1
w3UuaKDHwt/ufP1mY4dI90bQMX25Vh5fjXAYm1VZTMPWIzZ9xCxWP4ZhDpY4KfmjPY2rR9U2xUMX
BYi9LBY/kdsUr6Ly69eijD6FuTRvHItKM7Rw0zjYOjQItMIEXTOYZ6KW1eMAQqzYsIwq5KWfYpZj
cf3GaiEjUr4QiIRYbC5r4oM89pMlYqFpZqEHjmXOXlKzSp/9dAzJLQRY+eZeWHtGoe5ZNT2efUPY
68pyonObRxXxrKjYpU3KRTg1BeXiHgHKFaMHZx1ykdaGmrXxl4VTHyd+g+BtU07zXS19jCEF6vxD
EwWcxPB+AM5Pe2vbkmvcWiyjjsCZkmO8LOmNGw/JMce8e81cJgcJjGDjmcYv0F6W5xiLg7sid8c/
zp65aZiuAr3FrYIszTBCKUrlcmtQS0YJfBXuO2vIHuivxGWz8L1qFoIfmDCjU2iBg6w4+WL+CMpD
kYZinTKWQS0o9EFWuM0N7XfQnArT1XcwdL65HkkttUma169lR3nZrQBZZMOi9RjGasFTAAZ2G/vr
PvZawKBIIstXYy7MkZ2jkR48sH/8hYMxv3TFVE3scYyU56vRMfB2d70Jb9ra9r20ZLUKMHKOZ96S
xvd35QcbwP4VFPB/c+ogYo3Xuy7RtEfqrAH85tOnH+Sf/2UdLf5c+6DX0HRmoHHizcJ55epl/Y+a
SgXLhqIAMV4jo3VJGROfEXSYSuirhu9vwuiLldua/HuylbuDiLBzY7H1ZXip+mXblt2Wf+qexsmN
qv9eX81vr42KJuHgLw5Y4P35teViqAsTuPS1qqDOVZwVw0My/IemGpSrH9fxH2+ANq5LH+ea+T9Y
HPhPJoZetpCJhUeJ/zwj21H1uPtHkvxvJEmLcCAOiH8vSUKQ6t6KPycLfv2Z30VJk/gAYwn9vWQI
RKCRBb8nC4Sn/YbaTWIKUzoWzsHfaQZ/IUs6JHDZvUALZjb/UDn/RtQAKOdP3yDyDp4Ay4HG71N0
+3NzSrXAcQvDOb7FkBoITLRaDBm1LuLWnpoPskST3NHOERO6T+zqEn0oMWjlX9sPeYZWD6tag6Ws
OfotNXoU7i7vfUGP3+ZF4tNtqOWgssYf/ZJoDalsF/NrSs40wC6icCSThZDzJv9QoRLIs8+y6yQK
RR0MmB/spBkvTeUV27jDds58TUu2mj11qUTgrEUfcmqbjRuTEkHGay2mibRYrE09A+LUgpuFQ+Po
DBNq36xFOQwuvcsGkUNu4EMEYbtcuPHa0TJfpgW/PuvlwWhoXR/KPK1WTVJM90Nt7DnvcjxAPhy1
jhizM8/XeVTqVzUv6cvkttXa1kokR/qbGApzcyBq2wjsbAjAHS7ILGUrJu3G5TZfADuxyqxpEQlC
QMArPnneZXPpBXvdxD0Br2rv2oqj9Vn7GN55R+azaoM0ZMPuVcuxawBDOGfZwDHfplTiVmzgIc5g
IMeGYE3WeClTJ0uc7CCzWQiz2HkL85bgWI7ThjRhQmy1ntatqoZenimGLBDRWNgReyBYFauesgey
fc3EPCJyikKGM0UPaUKh8yQQuzHY+YaUFcQJ1/lMSkI8tEAh77I6MKavQQEt83sAgP/7HJrWaF8t
SJ85yYs8FDuvSySA0UofbpEy9Dk3D4Yb8rHq5H0chkFOshqbsz49Jg5rQeyE6h6IG81E+ngdxmq8
bfW5G6xqikA4qXIz6wO6YQlxoo623EYU6+6WJFF7VcITT6rpoSPjm2xCFPJNEjT4tLO6i06+z/pp
jUuR5KrFfu5gFib99BkExGPOGLRb9NxRWlX2bnW1sHfBx5hCfQWe1o/hJergM0JzC8SptTHCOnaU
nVJ8hOLgFP0Xhic8JkvpuHdED5iZSqeKvkSNY8I5ZK7K9YTF2qzYSD11UTRd7cUipvtCz2Xxx4jG
Lkuu8o/BTVmmOlsiqpE/rHagxcUrjpww3GvCgRzRscucG08PhkW4mKslpVxUMTXyGtMdTc5i12fR
1YtBwm56x7sxpWxfYVWGX2I9mpJ+HfaVHlepXStOvZDVc9ouFElI915/s0H3UDLEg7nYerW4cK6B
rZZUSJB25YKiwGfPO1CZ30uB47/Uw3WEu/bc1M4I91AxemeUI82JF7GkHdQ+TDi4hyR2vuJpaPcV
T7bHyEH49OCy6DqfTwszf6GHf2mE3o3SokCV1MYhTdvxxa1LQjfgvwnKJLb1OXd1eLuflzJajZlp
P+BoA6NBZcZ3Q/oxMX7ejZ2u+jj2Xfbu+U6wbpIQC7EBzjcgG+k5j9irpxh7wlC+Oz7dr27qROaq
VI37S6dFlQL1mr+jMo4gLS02qZWh+UXZcTS98kTlOMppmqbbcIBabmvxBj5IyM60AMbWe1O669wI
Hwm5xeQsgrh/wh6t1sjy6qmdahTZtHzwrfmGPhxj7WpRyYCaigdXS00+W/RgFTiZ/3XSelSQ+ckB
mFLxVSZmsMk+FKwqZwmwnUvHxMsgjqGXPuBH8oF2DdNG8e1+xEuDIgbRxjoEWiYb0cs4IYvNPLkR
XHAtqaVaXCt70/4Cb3NcIfcYLG0F4KzJ9NzPjPDBxtaSXfkh3slmhDfbsoC20/JigailcQXlz5iQ
AAcU0u+RotIBL9eyLbO43U+OZb9aBViERcuJgxYWZy0x6iaDO0vLjqExmo9SNItatzVq464EvcUp
Dg0To3Szcaa+fEipy4NWqVXPOO2BEYou+o7+bh4KSBOfbatbjM3CV2u7aPU0hm/lAQJAVy20wuqj
tKOmoLpa9RJRtmTYOycSBN/roDr7OE9OZdBQtqVV3K4mNLSdtdSbzE336A5Rna6hIccbJn2KomMt
FJO6oQ5Ni8ck7Od+7Vj1t1wLzWIqgxWr9/IyaS3asFGlF61PZ5zv0c0CCrwtoBLyQ9AGEaAusZa6
hRa9My1/6/6ci9SSuPmhjhteHDw4AcT5we+mYzmF0I/L0BnXAyLfLekW9ZIHZf0SaS2+wHJA/VaY
nHut2cdavRegJLbgPNP9rLX9kHQZ2XR8E8CJaySkiSxXdyQ3NFSrSPbPjmPihEyImW2MxEVc05sG
msjMu7qVkb1lR1Geio/NBEjF+QzIIVewf8Db+nqTUeudhjMhAbh6z4E7iJVHqrcfQu9BLP5+6A16
TRJ1YHw8vT6ZF5fInbPwoPcLygNXlJIkO0+vYCSlC0+hHEBgGm5DYjIKfexT6Es3lGo3u/ZjtfPP
4fi/ORzbjmcxcP37w/Fz9xb/uK7/7Qf+OBlzyHVNKoQ4gLoWiMMfTsYcmlm8Y6fmgMxowy7995Mx
BDAB3vBjif+7+1pj4zlG62MioyCu7r+3qf/pRMx93gbB6GgSPXYB+6ehknI37L2zP1+CYjG41/hj
Nc+ooWPwKc8d+0juk2YM2maqc+s67Vcxz7T3JKRNPwonKHYqz1ZV0knWI+TmrBge4nl27/CYtNhO
aE1IQh9xYDQJ8x2gplCn8cCSaILi18M4DJznOJzQTSi4wMDpIfkSgkQRMbALO0N+Kpu0aekq5Bzk
f7crbg/9YeRMOw1HLkmBDS2Er5qeCC3Xw2M18CY/GkXJ4F45seVsoxR7z5n30rFvfXAha5NfS2Ch
MhGfc+0aiBztICCrCjNxzJJrmOfxvoZyZq/HwgufityKn5YOGgX/qHKTLb3xC1jC5MmnxwVAMirT
PY6ka0fN1ZFykGgXl2H/hreeA3pLRpIMH/l3IACUwJWYpuU6mBZpFacUQpf2QixqnCyC/eZQn5Ff
NIlQu3yucaTgEU6kYTnMKCMCcjYL1LINYZ5Uw1gr15J7i1MtxT2/4g6FGYWCiF+uBvpjH4C+Jg1S
cFsWfAo5tql8OP5zR/hv7ggWoc2/JFVdv43/5/Stab/NP94Xfvux3+4L0v4XLCjid47DTPpr4v63
iZkUHlYcGnktU+s9XOd/3BYEU7GQ0mcbZ0n5cTP5/e7g/yvgr0MnCiyTyMLfw5/a9k8+Hp3CQ2ih
I9z3qRuHMsjt4wdklUVWKbd7tzkEVAJSltXYxJCjkn1KHA7umZM7F13ktiH8dLa5cNyK7j6ujCHf
q1TMat00NIvDRUHslGwlsWSQgrOqCdxJFDoJdODWxAJd2GyCOE4sLLiukRKxvWELFD5NVuG+esXw
lglIJPxVT0PNKrNT5XLfkmkoK9x4WVEpnvxeFmLBFHAyOPMvlx5WKxtSRuAH9HYbo0NnvgYKQMCK
7kHroShGdWobhh5g4lyeFT84ehxGSD5O15yqw40whHgIF/bxeWsE31urKU3gnjZNOkO+NMdoIPG3
ciZVvdmD6FiZcKdanBaHuH6j1FL7m0bGv/D5J2vDaPnpUQzElFWz+Hvu7axx0rw/Lip11tLu+cEW
c721scgN67BgkAcvQ7rUmB4y33yVebdcvGoI1q4VcDcF03GgPY/B3ej57cKnJhI3EVDEpAvWY1La
PZHpoHFXuA9Z744tGL0m9XFNW1VkfO572330ITjhru1tcdOwKDT3oyuyT7PKpE+jRC9egdHo3q7J
5G/L8ni69avM+L7EoyYP1uFJxVP81aB54VqRL95/vL5Wvyq+2ThlCLTQpQrbD0Y1U9ZaerIYd2bT
k2ikFGtd+qRfEtzfyM8zGuUy9PFKdol1E/kCgDpbJqXGG4+DZnwIM6GWAwnwxsZxQbPZ3mbrQtoN
liyFnaU6LU55HHAIWFQgDP2uw8L+Whnghneimn0TMy2OgR6P5yv0d2jX2EtR/zUMHtRMsnVoIn9k
Gsw+NYadPcZVM7/WpEJu/MIOntJl8He4ghpvQyjaphKkj85h7cQvKR0KrIFmFxsJH7bvpRTOqs5N
6NfiH5kusADcxWqLvWsGzopRgJHZC8hecBxePi/Y9/e+0+KwwiH/ffTssVqH2LPAQdrLBBrWovFg
F6RmF19VVupFT59VO6/0rNFijh/4hHHZlDLddpFqH8I8mC/JMrICLFWyWTozvORenkw8y0d/L2BM
UYQU25+y3ld76jSMcqU4UGf4BxJ4aEqY7WNXOq9ul/U3uWu+8ECa0/U81Hru7DksbJlqLxShQi+H
YubtElJcFHajj9GyUpw4jLKUTXq/IRqTlXett+T3LSDN3TjPRGkSR0CHKZDFiHxsc+k5h0V63dYK
nOUUO7U2vKOhrMfMtZ9RX0y8OTNhTooDuFC1bwukEBeGVSR8qUY6ZopumLa6FiZbmWFKhGdsAUTC
u7v0gDVuJ99mDWyM7h1TqLWlJbnjD8rWxI8FDi+lxDJwbrKgTvrNiG3qdViM5BIKEb3PTZoSwyuP
zcxHv1SB2hScpfDuCBZHK9hluEVMfuYN3xEXvZE2U3GIyrx+BKJepaxgRbzt48FOdDJrwZ43m3jm
6vg62FVzWnADfjI8d95btTStrT0z10EEq0xjW8yLIDmQdc7Giot2a/cF1jeIUaOgx2I0N4PnzeeR
le19PC3tS8C/3z4CV4atVuWlbDf4KxpwcyRsKMCFoqDg4XesRF3OCWbd9+slliXVUkXVrLFcx0+e
REZaTxmzudXk6XmgEm9eD8R5VmZqeSwuvapl5TZM+5ias/U452/lQnqpSWbrSKWkvJLFNZ6UYg+y
wpOxaG8Zxx9ZZB0mIX9p7hof3UsiDBDj4WZueVAZNq3Xh58/7iy16kL64nJ1ykquUPafwvz1Kqo8
bloT1stPzZj7G88wua0OuHm4a8w8YZrSK/YT63BwcrRocDmM1oNw9S9CbZg2BZx+e50NarmM5shk
R7t1UFx52s80r6py3pQl2ei2L5ZL4wv31/ruf4AF/wFYYAnXRPP/9wPUJWmh7rIlrpI/nZd+/bnf
zku+/y8O8FiK8SnbriDN+sccFQgYn1CSfzwpaRr97ycjyKCkXIVeTukjkvu3erU8Xw9GP8ZWAw5n
AbYI8ql24JguL+THk1EiqeqgJVYdSRIsFxkp0NxWS//KklOu4naxecA/y+rZQpPBklHPnFGG0ipu
Sqecn0EoA9MroxZVvFQs3VeB0LRApYuJm8RRG2IFdA1WHBWsFc0S/XIOE77g26KtuEFQFn7BvGIe
eJU4oueYU8h1gBP/TbJkpyYxIdrfxHbQrmDheA+1Mct1k4bTnkMCnYGS10vsnuDl4HB4cyce8V4x
FTe8TJ7U7Ag40zATop3qm11P0yp1u6mA9OgYRXWg8DPqm0c6KXviBkTlBM3dpi+/DpEdcYsPpGF9
MocwSrZ5H00c+lRsuJ9jM4C7uArGgGr4srOVTyFVXlfjXW1RF4WhCRj9lTRkzJJVYct+GCPT2+En
yEnQJUQZ/B3yb2du2KLb7pHwLX8yEnEgX6dGVcXeq/VgZygUZ8AR3MEQbmW0Eeg9tr8WisCnHo88
qgc9+qqiX/Jljm4HOZfb0lyIrLU4F6lZiWr/lQVBxw1YjCwHilrue2/ZdPy/VWkOzTsNUMMVL5LZ
rsEb2nBFbXG/JFYJej4cXpvsnhR1tge7aF6oTs/gn+yqZvDB1GVefabwalc7NeparCy+MBVevK6n
G9WYqcMavHl6Vpi0Xk2iHyuZYdi03Z5+G4Aw34xiSh/8tptWdTDVLPNpsIoLkRw7ctufU3JwbLXi
khhtUxyToOhOFIodmKGzB1jO6n6YOkA10ogk/pZ6b4jROzEiHqdgJpPbDM0KLFH7C90y4UOuYrmZ
6FE9qsjLt+bY5WdpZu0WeSnHJ51kz+UA8bCmY31Pf3Tw7kUgqlYwBNI7eprrt2gQLr40UDjXYPb1
AiEVxqmIATsi0hbmPf67eT/W9fLJtrKn1Kiszx4NwhG1u+o9IeYDNks3FmHNAuwX0o6pSFV6NZvv
xh6/4THy3xaqubZBVSLQDXHUvTVLSz0MKykRs9JX1XgenNi9zbDT7uyBvhK0hrA8NJGjjiWRWhpK
pfg8Wb1/FRxQQywxRERTlR0LZw7WdJG2Ty082FublqEDsTX7PFIwfEUJ5yQeVe59hSfuCksofa2L
OP3MJ5rtp6m3z1S1ZQeweNVVLU72XkWdB6K3ieQpaewFH1k33FAfB80jweW0CitfPsxpl0MKId2w
M+iQvPhzY98HC+RMmhi47LOpIeRA7V1yKrzIvu39vr0Z4Hu8TDT1DLgxRvNCVVpyIXNcP/WqHzGA
Yuu2cQVujSkJPpfOnH5qBq87d24ZGNupl+mJ3NJi7UQec0IDrnjEsjLuu8WMNmYa+DvGPfe7OzT1
3pHe/DKllqKHzTgWCkJb54YX2lQxv/Qxk07g0j5dRJCZqvPs6vBBALqEPu6vfYFN3FZFdjAjthYF
jieSF+1AaryQOyumamiZvPqXKgQ6BUotgfU+M6IVzniflm59jZU/U/LX2/fhPM6vfZks724ohnve
kPCWvGb/sshZrGkTyjdcJ92mxOt+GEGI78kNevUq70uSpAk15nzsXC3GWO8CqaqvtkF1EltDFpdT
iO0JR6Pe1DXdHWTZwoK2MdMKAaRq5beu9X0hVGIgGoc9X+W53ID4f6omNVziML+rhi64WqUVvVoY
5/cLkeTdxNmODd6cmBdEXPMSdCq4Ghjy7+dpwLMKViS4KUuR7YNsus3qnoyY4EI99T3m3sUJaIUO
R/TuBHsMKfq02ES+l6x5M4pLTwcfy3RuNUVWnDlQYiGtHfGIa8uF6NYZIcsEb36P0xFv2mj4DRHd
Nk0P7dzWvyhPkj9P1YlnCcxozGFfUtBix4xg8L5mwHgSTUoYT3byanUzhJu+JoKAeF8/t0UfXCeM
f5cBM+1bxfKEJ5oYH7KkrOHTsSa/KcZx/srJNp2pC6vdQ1G444l42rAPWzFcB4a6k5VZBeu0uv40
um57xzk53MzOsOxtVK57nmzVZy/oy1/8rpDf50RxhPdgAVMFG30d1ZRit10CyJ7Vbiz9/jzDcNhI
YXZrAw6/WgdGaxx9fEK4rtoM2HDuC6K+zBkgVBdkRCoha7jEBaqAJInvuzkONZdp7nvhiHrXBkP9
4keF522dMsp/saPI3xf1FF7gbPvnwce8nlH8BzHbZ72kLPrQLZ5vwPe77No5ZnCb+nl7UYJRt/fb
8kQJeHch6eJBX1Xudcwk5Nuh6F98x6WDvUIgWeOzhQ7TAj+6r8Bb3xBmnL8xjmf9KuhZRJBbrCM2
1Z3xFMe44mtwyPtJGSWqSEs/t75pVx4RWXyXHdVut1pwuSZmWHBbGtAWfdblzNCuv5cd9ex8J4jz
r6m6JxsFHHo9ldJ/U+ZS7czEfnP6toSxUKAdRFFLuGWyb0Y6K7kNzha6MB1oJL4u+gM81TiW9kvX
E6cukg3FAtalR3E4RnBtQPHhii4jy36WfjdsJ4mfp67pyTJgDmO5oludcIcFFTlpN+CAq+O8mO29
dCPnnbM8fGvCxEDGxyF4FNDrdgTPLRy7jXhyGXecdW5Uzp0K6xA0Lj3w91lUyP0Y85AdTfvGpzCH
jz2nbq7Gadk53nQKOsvHzWrUoCYTC4D2POJs72p5kEZK3AoPPDHMub3DMF3dqbmqD2lsWWAc2Ach
/hrrcWR1vg9FI184C1hQjIIUlJ1ry+9+bvSf85KIWaiqV4zWcmukwT16QkslT2nSfck5pT1Y3PKi
Vdql8WmsGuPoMbOgnznA7Hho18t7UjU5HskkHE9WjyuTnurzDFmOr6bT7vADu3chZ9OdSHhY955y
0t3oNzLd2PXC+WPiJny1o77esFr8VJhNfjtQC4risJjOnuddsRscFuVZh5ZkJEIeMG74t1LIiaeC
TD5zQPPatZEyjtdzeOirNMTAq0hxs7EU6uhmVJfxzc7uxrJix9U4dNespFlyfB3aeQuNcXzwGtAZ
4wJe3jPn4rZT9ch1YnvoalYgv3LwjbeOo6y9MrmtoJPqFB0nVbpqLXN8HABgPJuqzJ4dizOgE7WL
s3bDGhu86oLzojxOK5EbHk2CdJhbkd+pXqVxcVj5Q3hM+qFZNlA301PaaXJDMoik54iJ/TCvraj9
ZuepbEH/qW4WfrWya/8GzZPuus5vTnSV15SMtfbFcRrqm+tGbKi0jtZdVE+nuKDtNeLg/7p4/jl1
vKfIS6iEtZJrkTC9Z7ZzypUUXxKcUtD4s2xNzRl8LZl7+IjZns6GpEyPxe6m7o12W9nLGxngXxJp
3Pv0wYKUGDxWEQIDZJ2Y67KDY2jahsOSOdMRAOucZALjfBo987HYu372HSQuyBB2xuHGyJJbJCPy
4fhYROtQcD6QMsSLkrFp8InE5BlvTD4GSH4zLUfs+leldJB1YkjsRY8MFhXzyU+G23h2rE/AqvD8
+lOJIZvalJ2QFhAwY1rgfPfw8ssZxLiT76WPeLokqf15NqxpT4FptSZytQ9o3rvFW6rWeJ/UpeDr
92a0EjeqGz7lXesdKiOcQfC35iUmcYg0CdR98Rsec22cHJNK+ru57ZY1hmiXXm9ScFXZRdfCyHiy
U2J/65r846g82CZLlzMnVJD4P1TfH6bW/8Wn+ZNNU0N1Lde2MZfZkojtzxu1OHTmDNUrOaZ5y1hn
0Pp+Qu7lLu1SR/zoEE99rzhLwVVGJ9v89S//ySL58cvZJVomvmp2BMFP67wlKRpvXqrkyLq9eV/S
psAzksVsvgL18Ne/6mduE/9O6qT5T0+/bCh/+lVJnaTexBrsKCoArGTpfey5BcuBb3/9ezRT8KdJ
m92khFUoLPKvnqff8B92ECgyUNuVjI44iOdd7DfO0QNfuc2KpLvDGqGCmyGIzYQPPX+rZMREPZIo
ujUwuzFchzGv7q9f0v/8iCWFcA4rGDYiPliDP7+i3uz8uGPKOILlWy5m3sx7Ox2ZoB0UYMF2Lm7e
p37gcybOe/r43f/oR/9JP7KFzfv87/UjvW67fJuS9z+l5lm36R/7Yw1vsz0nxqRbrrCTmnxpfzeo
mnpDjzuVr9mvoLQ/9m22XrmzGwt8LLI/7dtYxeHE94i5g6+2hPO3VCX3p2vKpMrLAQjmOq6LndCF
rP2nr3qNe3EZoyK9aaw+md8c3HPtqnAkTecmcwZiuU3oM50PiV22uXEsrbhyG+hfEsb7mJh7nkjz
14ZHO9wHs3LXE+DY5TwVnvxWN5ncAPD1mqU+FF3kYegjdjTO7MvBCft9RAeDZWFIy5AAUIbniKue
JRYly8GtmRidvB/KfhD2Fnd8U82PNrQvbqHEEwi/26zO59XiGEhgDcQwIhqJb8AK8aXB4Qt/2oJB
ZaE/IL7xBkLe/mPMrrscKWjxbTRvkTsdregc/HImbe6reNeRrjLzBfJRt/T7ohp8K1+3Zl6Y54RM
ZL9Fc34nN9TsZF3Nd66VFXK9zGPKj3qzsXypKKZJLv9cgP/Nvhs7918SZ/9fo+DRvLU/ire//szv
2m2AQKsd2EGAmUYzXf+4+ALnX4REAkCDer8GC5AL4zcPjO3pfib23Oyi8c3Y8gdJl4sZBdbVMEIu
Thzdf8cKgwP8zw8aDMH8D2ONBGPLJejpq/OHB42OzDiV1RMjpSJ43bvGcG3YKe2XMJ5O5PPcw/Ix
vJZ6jnX1ROsqh+HW13MuoWGTuYnZN5OZeVGuE1yXIgRhkaYc5j2ONZuodeSVGqAWeWdInsD8ZXul
J+w88sSXsgp9DmyIMBTzbTs9kQ96Np8+xvTkY2Rv+4qms0qRkyH1ZGG3U9Zj0ybqFOiJP9SzP7w9
4J1dcYGSw1ozC3P2UXl8EkM7HoskR0DIDc/eWFpVAAeHwBAiNZQVEkWV+cHN3LLYBk89WfeTwVhP
3h8FUysW84d4MZR2vaNpK9sLrW2IIAmuwvj/7J3JjtxIuqVfpdF7S3A0kg30xmf3mOdQbIiIkMR5
MhrHp++PUZkNZSivdKvWd1OoBCTRB7rR7PznfCe7NkfZXYQIIPOihJiLJlI2ziKPMIT7blORhNaL
euJ/CClq0VR4XDorM/XsLcBhJBfF1mnv5kb9ldxts7MVTKpmUWnKRa9pPqSb8UPFWfScYFF2hkXj
MRa1R9O+9FQtCpDuYvoCF1UoWPShclGKokUzsqdUXUo7HW/YxVGzbFnJDkMBKtOiN2F1GDd9GXm7
us/7PcIQb2NRqMhT5od+Ua2aRb8SCFmJcqe1jbRlIXE5oRi3XZJzwFj0rxYhrFgUMeFjlc08NLKm
mp+cRTdrFgUtCmC7tSkuWC2dYS8XpY2EWnFtfshvhJOyE+DCUGztOaVzZlHqognNDjJDscWPXp/C
Wg7YnYbmPsBHcYEyaFwMH9Jft6iAoXba87Qz8jseIjUBdQJlsE8qBgZ0gaHG5+B4Z4hWFxH+p93k
kYMGXonyCIocEbJc9MiktftzyXPlmppt71R9CJfpomEuvUOXoZT5YVoUTrlonUUtE5LrXrIMzM3L
ctFEi0UdHRed1BC9fWYt2qlaVFS96KnpbOMhKNr8yMGYcV3IySQoXf/SapCAyYbLi2bRZxMzr7E9
54T4i0W/xc6PksuZ11q03b5q1EEY6CmL7ht3PhLwtKjBVh16rw0CsbsoxdFU9yvglu6xAsK08xZF
efJKji6IzNNgIzeLyLG+eH55X9FK/dguqvS86NPVh1Q90qBzckVrxITBICnEH7L2sCjc7aJ1MwNC
9sbnQ/lO6Mf7clHFaQjLH/wEIn9vC4z8lDiepYuOPiyKuuxyuYEQAsXEbvWb7QdI7zoz7zVifGSh
yoPC25elL9ezXOgnyaLeM6rMb10EfTlR+SXDuTw6WVFt2pra2m6ZAMDJSI6eWxBFTWhM95ZJAQye
9LZuDefbPDYVyWDmwfMyW0iXKYNniPGBCbC4qS3w2nyhjCPUMpkAn1BfQ7/fDcvUovkYYATBzsU2
gm6HyuwvU44mv+mXqYcISSNmyyQkXWYiJRvods2Uur8kX6DeofrzShxjMxijt6+WyUqfm53YAk7z
n/XH6AVEAWOYYZnIlMtsZqYwfg/2bk5WOAuZYvWjDCg5AmcYweFgTtuCJqy6zt8EQf8QzZOzoKmD
GvRk1LDMtQx8gloRPKBl52KCEL41TfGMdq18Qq+zvQXx74FeaYx1oEqq2ERCiBEmRm60BmOhlCpR
0hVvuYyZwlVxcOMWUGExjIzFagasfJMsUD7Pg1td1u2rTD2Otpyaro1WFprDtG1c9n5lwBzHWgIt
O5db6lODR4BjxuVMOuVJ+Q4Anrl/CWYtDzwRZ+I7ZFrbyMF4T+D8vE0xGUC+CM6LzlHXGk7eBWii
5lGESX7ZZkW9rYhX78ygopCdneHWbRv7KRsK6yA171KFfrWL0ey/zV7Uoc8F9atjN+h9TBed5+VY
/aAts0dSTbJgZ6dBRCaWIgqiw8NamGF8bZp4AIbAIQKPzgFPlY++jN15M0263raj5Z/hOKU6a8zJ
n9gQbrjRTPi0Atjeqja6eT9FNnu5ZNTHLJjrh7wL9wmJ+S19h/N11hPBqPueQO2kjTldd6J0VpT/
7RaG+KXZRxb80yh7GRomD4NFGVRv8rhN+ImftaFVHziyjVhZGhV8QQFKNkU5GM95qKig9ZIY/p21
mSzpXs9dKt5rxzNOtfbFroi8lrxMmR9dR4Q7iZx0k0+D/4BbJtyZRmPcEYSlmqH3QrGeJiF3wP7U
pZqatxJUDgVgHct/p/QMnWh0ov1oD+aGmaO9slpx5paG1Wt8YQnh5q4a3EIQieqwiBZZYiBsG3CA
yU5E953LRgSHTZOjNNqBvmmiJj9UMT9pusi8jEqqVkFT8kK/+Y47Pzv2eQz9YBwESLxiO/llcd3T
7HXQbvfFVe6H+o6p1u+G7i3T8oubxK9G2H338vmLX423pTlzXJhxHJV2w0gNUNdWNck9vpz6VENO
uu/rzHpENC/fYTiPTyrkL/Ylh41XmUxaZSdK7hKjO9VN2/RwliRlFPKCrVYZITtbmUHfxmLM2Urs
xlR8gVjshrHzrxvdTPK5leF3zju2f8hJaAdfBGWKVOv1uMXCyth3E7uefRHX1UVSN6L6UrOAsvcK
+o054vtp4MzDshOZ2rRDam3Y5GUwhidyPCrxvgBxbl4ML4zS63CM8zMvdmG+dzENXXs64fK5RDAb
ZrJZkXbTrz75bfHgNuHobsk9hARBRJJVx8ZLbOBRxrRXQYVAKtsnBsvDSo1RvjEmvkkdOU+jsIaD
RI1aU/fZXfInx12AlQ7iIa0pyjnvAotWcENUMB8injLC68WBvchDORNii2kwPfEEEXexSKLz0cuh
nJY4U1AbmkvFt3mCDUyrQDK8OlkwnVQgwfQ5otub5TitmMKw3bJni8mAC5cyYWob7jJmdZse6OPB
R3mEw+kne6ATBmW6zk0xx+0GeE50nJ2IdFAYolcVVnLSRnQOoylfG55Zn8eh1Jsp8pqXzpY5Sh9m
paTpkx2h/WArIiPE/YMxbcCVzICc6ryVRoNeu3zNh86o8ePlVoH7LTS+w9RlBgRpmErJ1YKQ+yp9
kG5PWLFKr33vHDAW7gO+OnYc66TJKblc/c8h7r9ziLMx4fxSRXn8Btu01D8e4v78O385ls0/HI87
UNqGaaFRLBnbvxzL9h/wCD2MEw52vH+Zc/5KMtA2snBvcRGjkfztFOdYf6Cm4TBG9PBN+si8f+cU
90lBIUXhYvFBpFmOiuRlPp3hOFp0c8KE5eAz9iW4FdM3FYHD+EFZ+m9ovD4RYt4jcQ2bY6xtfJIk
Q7Q9y64iJh8pkPdVbwRk1MawelksiNeF9OxjDggaRPWs6y+/vvbyff1ND10uzjEa4w0fm8eH/fdj
aizzfMQ4ExwiJ6iynafaYdOPJtdF4b5NTat6jQhUBKu2ZMXi2ZR8GwV+j61UnPpyZc4A5dJkr3sf
cEojqKJdwqKtn5ZiTXCfftNJ8TBnZ3TRtR4OEJkPm//gTTDbCEwQMy430qdP0FBObeNmDg4N3N7t
6FTzrhAQnBJvmB4a22DlNzOOhaLAPbuU6H4ZAjZ4bhXRpq6TYLxmKDZeVy2FYkZPDW8Q4DLswSRj
YukzACCDeV8knd4BBdHw6Uhn73/9Hj5r7cv3QE1OYJLqwe3wubigdWz8yx7jQYLiw0axa2WIghS8
kNh/faVFSv/Ra/ZxJR8/k+Mv4sjC7fxRmHBhbxM94Uq9jfWDlBpfnvSbk9J2c2O44PZ+fb1PPyJn
uR6ABfy53OIo3csd+IMQYpltWRYC0l8fJeqGFYX9dRcF57++yj98fg7ACHjKPpFW+7PYGSiWC6BR
1LhaQwLnNv1e20FyyFr//tcX+uhp+PT5uRZVFljLWRd+WhRSIo3Bslc8WNhGj7PXWts44J6ZYMpt
ANqgdpogQsDO6ex26l3/vM5ltnFS7E8x54szin9gRk9yMcn1SLK1mRg9O0/s9FFe45/LQdAn3JsP
fQSNfm0zRxUrokcImk7ERcbaQeH0rYQWUTYOg5yTw6/f5L+Yqn97lz7MBZYGcCQ0N6H5/v1bC60Q
TNasxsOQ2iZ0eAKeXhS2R8GMBDNdaxEtrr7j6hUbN8sVvg0vPeQF1K3erPUuq5W6BDUN20aXjB1l
aTyZYFku3WByXryhKAgdy60yB+vODIrF4TWwO1EyzO8JZ2NAY/q0YSwygoUprU1JDc0+4ziS9tEL
yxloIe260IYt99AnFbExGcSHog5xMzIdPaBuT4AJk2JLbMvct3bl36vQTY8p6tWmpBsPllwUvsc8
eNYF1u+jU8/9VZ2bA/ia2XPOC7/JyUFJlxMEFQPUgXdr2ckqRxmK8GypKnvU7RKAh3FeFpO44gSE
IwXq5wq6kd5Gmbb3buikmCZlzPwyq+VGeLNz48a2cV93bfHkMef+TjlkNaL1BNPEiTEuyThXS9qt
jMdn9AOOgoWlPqyZx3RKx3Nc4fIKSI6/oWpyUfGLZLjqwOK/lWnuvhpNiyUrSOnozb6JTPgXgmK5
jRMl0VZ46kRsjlctzWabWcFx7EV5SXUcFrWxHDQ1C6R4GRfDnk3BxoUwG3KsCjZEvVVbDRg0CvuL
G+NWd8bYWLxz9DSF9fQg8kzD6QF3fckRHDwhLUcWyG+2fEx+7b1VBf6Rk6H9qkJJBzufU3nU5OfW
jdfa95mzK+OaO6KH/tM1tv2KEFPtstgSG7seIfTidlUP5dR264qgOl8NvNF2pFN9mLpdHNs3Vlh0
W9a2/qjzCtWGU76P6mB9hZlbbMBw1TeTyi+SEGCFoEKCqW/ebWhOV6uY7fVaGRzfLKiyRuQ4qzQY
o7syjS6QRl9i6osOsdbGbWjOE7gI+QR8/9WCbLcZ8FvgXpDBI5Y1H5VRmefe2A3kObJgVVHBsIaZ
TR/KwpTUvYHrAkcqS1RHLUdRpmsnrcYz4UfBPmvHcj0JP/wi6njixYzhLrYy+sazJZeijKbn5uoH
uLOzpjMFrxY9y0OSQPuS1l61y9lwrqpzjf9jrdhVv6bIeDdd0tJYXE6o2LAyU+q+KoNvCFRFczYh
mh7jcswPpp0YQEv4uUggS9RCB401MxchE0KfuxcDLdWQxjF1le+qd6JnuErdV+m107Pdq+FU+H5/
zChS5jhfO+fKEPW+0RmOp9Dojx1OBOBNlK50+cSxHfO/15pIyAHtLBtzkSILIyoWSPr44PTgNpjj
xEeDxustHD5nnU4dgh6FantTNpRPk6miprWAYFLxn2nZZdBAOSuegppJuMShhfPHb1dNa2S7MO2n
73jChuqSUVS+CWs2BXMP+VZVnP2RqRAoI54c5hzS+WF0NeraYG15x+pEkIRApZoyMhPGdEb8pX2a
g8G5svihXiJlN90mCzXpIqOueuChatgEOU1uUPzUe+yNEdGaxHuME12el65n3guD/UVe1fEVaSR2
Jz1bPjL0QIgQc3l1QMs42JsMskAEZLcwBZvnNLWzDbapYZMI9oXCRVCk4d0+DsRbdjVAvMdKo342
idt+nXE0H/LUYe1RC6q9Zvsl8yo8zQRiDtNk15d2PIcnr6V8DL3SM9ckIaiGrCA0B6rnnWdJfAU4
cdi4nW1tG02NLS3AKGheTTSO4BN/xwry9imS4OvRiXklWUfkq+81b0ngjV5p2wMFoLMU9HKAzGqy
MKznsk32tbbmg5Fy+KOPITyxV3Ehp8pgxT5SnXrJ/WriKP/OHrh/THrFul5ZzSmFWELlpOtYe9Mo
mn1YCvdMq0rcTlwg3giYj6s59Bpe9hS7L0NICe8qlLG+xbnD/8ui7lYZVrNE6cxnw3fPWlJ8GNeb
at+mFrB99ov2mTsae92wKJio/cRqGmdXx2B6isySOK7TGJJmGG+rsrsHkW/BfdDJys0Gd+shcKuw
DIBNxhEm1Lqf4j0fv5e9K8dv4nNSvA0ZrgmMjR7LblqBlDA2yrZUCLyzcGtWVoYm9MJYTnw5DtZY
zP+TsiUwlejpN2P/5VzIFPy/HvtfvCbltx+Pq3/+jT+Pq1L+EdhwGKRtuUzpPyaLfx1XIej7oKiY
a/6Vsf/rtOr94WBpsXyPmaP/0WX5V4zEYeboeh4uN8NkWI8R7d85rf60BfZo0jT4d5aDJBPQT0e5
CZMJiriYD1UIWWPrTheASX/4NP7hqPrzJfDMLCdrTsUcwT/q137Yy4dDR1XskhbtQ3uVzT6ORlKx
ko/0/3/m/8FVllfxw1VUGIyjy5764JUvrXipxm/a/c2h5HdvZDkk/XAJL6kcOim4RDffeMbNlGya
+e3X7wIh8KejFsNaTnO407gzwD59+kZa+sJJ5TNQckWp3itPGsM2MXiscNCbD26Y5be2UYQnA936
ZCNY7cbWHrcyHU14Hv2wx5qpHkm82SZ0R2ydCtuE5QL93cQ9sJ5AyWRXhSwfth6pjGZocpcY1hJ9
Kbr0HhPnSN2Il561svfWflW/FH6Na81vt3ll9ggOao2NHH+9YDy2yeDjXECKhxHWdBW6varOpAIg
FRu5d2ZQVvdFFB4SRczaemE0Qp5RhkURl4GpkEBOf0a7ecdWFn7Shsa0Dn2ymB8SzX/GNVtgikjf
pVV4pzApcOOKhr5ICAV7x2rP8Wbqh7GcnJsh7My96Lx8W7FzOzoFW5G8M50dOOwGQmFtXvhGxuTS
dsbVaI39re3hwaNQU597czptq9m3CG5MrXkRhpyqKmYP66jq4hu2AcN7oIvphtAGnFgZjtRp9hTL
iWT+tgAanmN4OOkGqPX8IEFD2JthNr8pNYoc5LSjv4uGjS9WmFw/UksAf36U2rlhyMA/tHzArgNm
dXJx+xa6qNdyciWtUqE+z2Vo61WyEIhDSFD1mteHh9zVHnJuKi7TyPmmQZLBpdXd13TZBc3Wt6AM
XIIkLvzqTiTPYNyA304NH4mKG3NfDkzgcFkHBA+b+ZA2FMWlec2X4BKlfewM/r1i5HWko5edisBt
H5MlvMUGwzsr6PC7qIsh3NquoluPQpubIYeuG5V2v2EaoCD4knKmDQ27DUS9aB0Aot2S3TVI1+d+
dHKxax7o/+MC1izXTZPqPUHK7JC6aX9HsL6703XIHwapyo3hJy62aQpFYXJkJ07yIO7w0m97XB5X
fsDHyePXDDeFqsmts3ZeaohpnNosWezqfJlljE1ihmw3QvMW5Te6maLEuFt2f+MKkqp7ZeU8zuMo
Mvamo8K30MO+xV0iwktrCKpwTQDJI+3LuASPeuhcEetiiBPhJAB15JymWjXnjfDMW5P52VEGtbwO
hS32NDvZpDaK6BwUAOzWZr7RVG/hSXJ749DFjbSOjSJB0HUjHfHsnsI3PYLYCeqB+K0tOrGvptj/
7qSZ/11EmJ1a0Q5nipThWxwY5jbqSFegYPvGVrSa3AEnJj6P0MjoxJrHrzm9wHTa9yPKPmHeA9v3
6VCATzzPGbvfG7BVoA4hWnIx19z7GK/2LoaGZ98Ke5rc3PiGLZPBedliUOx0I8hY8Oz2qoDV8G5m
rT41IKEvO5AEr2znyosSneaKrjf7Pg80w1368Ej2NMRYByuarm1ir7uoVv51mqjylf3WgK4BwW5M
Y305Eg45N0dvuoC9555lNVW6ZuP263rS8q5mQLPR8zQfGlSbfo3UzAUaTBfxKrdCfaNmA9PybNCJ
uyIh4W4S366ojBxQ/EHogYFgKHjHBDn96s6yPZg9ixCFFO2eW8PdMNV1d/VUt3tdDRFh4BrXP08V
urQMpyHeIKk8g98HjMUqqJsCB8G/6YYx0YnAg3fvlfOJVxvdW2Y1n6ZsaiAwWdM6d8OkWTM9hYPr
Fmlw9Nkx7KickhvPiYKjS4/MTsux2tbGUl0ZZ0nBG4BDDN0tnXfsEvTWmJQ6CmUsNIvGn3Y0OIkt
SIsQ4iJE43UfYjrBnz4DUyYqf13mqnkbGq1ZxvrshuOQD1CcFJRmFXhJkgAUWO95B02b3DfPIGlp
RWxtrdIs90OV5AjKBA5e26wy32g4bCfoAkn4HQc3cIZ2HK7gy2Snjz9uldK9ozERHPgI0obuNG+4
GuZ0RNMlZoIoWk1b7mESn5MmRmdGUCs+Lon7mlSqbJ1+3U0WWVE718Zblun2ibaddtO78QK4ULbY
JomcLsoFt2G1kXXrlGP4JXXi6rHHUbTXATgH151DzNWmQT0qhoehMQJC8R14w6p7xZagj8ipYGii
DqS2H2bGgS42slfAty4DdIV4GSULFKYguZDZ2F+YAhDzajKr8VARebFWfs3hie62nhO/DxwIHvRI
OBIEeYdaN0PDwD2oVph55gPIbnlnkoZ71m0/3yROy1dH3iehSMYv996wqHlz3XHZJBvC0zhz8uTs
AJHCa8R9nUhoGmLkq/ep6j6vPFuByrTjr4HJn87yVN4VSrpnoVkF+0guIfUmIhZG+ZC/ZzeqjnYt
sscBdxQOjkbe0RANA8JReBfogNtHCxNFLQ87EIo0meIZuB4W/ohtAviogpbSrhDOkq0m59VEb9uW
NTc4hWxALrij157h6C3hlfJbyjP8iDMe32Qm50dupOhaxgKXTdoFKCJFjxgGWyJRBGR9ZctnzYZU
r0i4UGw0lNG0bmHK7y1sTNdaZ/PNLIz+W1+G4qHg7EjHJpHNjS/kn99Tpkfqnw1e7AhCcmc4tXkJ
TYC28jBjkYFrfqLVpNsKd0y+lF3r3wA+GncCEumT3U3OU6+E85RyHr7kSSV3cROLzUT3wYbATnzw
wrC6wFehbiuaCLYWEJqtyOwR8gWfunaLeLMI/1cMlndGWZK6Q9A5o+LBXDUMytdlR9VjxY24G90K
LHcTl9syAH1YTBr3alOQRlWGw4/YY4TaWVN+FfpmBPITP8z6416efXO+wbVAKJMTytnsJ+Ol15bh
tsg9kKuO7puV65bZldGkxZGwrnwO8L/sdWhgjlh4kBta5Pj652a+yFoi4mYDHCYaApuExJTFLIHA
ZZjyvqkMexSLwnTEsFReeWqeIZJAFllNOJAeDTIvLh0XQ7qdu6nd4UoLoFTAh+kyL6UDPaYjz7ZI
7XWFe4bkTKOuN4htqOrxCqGOR7cX06TskcexKecpsKNZ+NITfItxsOXZ1B+xd3GMDp22vhg0DP11
6ZXVfQfqddex4LAHYi57ZjqWvmoipvKqkz2Bn3y+mAazPpFdGXa2ZULQh54p7lvDIMoOeZUds4Mb
Me9ZNoyo5aepXVjuc5tgEfF75nJN3Zd7bZb5o9FxOxU1CgdTAPMNRW+6cAqKhR3AWG8T5uxuNYK0
WQkH3FDc8sNMGDmeCKjON+QDvJMcwPn5DK9oxYHATwa2r0l6BpIuPd1XrHTgMOcbQ4785qG7VERS
+Y97h04TcpOU4J53WqR4DjLnGg29zFbV3ISH1kydfcJU/QgolXoixi/LO7ry4hGNOHDjS5PYd7vu
kuLOGjO1rRilQVyMxZ5kLQVitjtZL1M5+aCPyubO7heSeZaIsyjsrzu6oYnG0NAwpOKb32hvZzrl
M+k+ckLpFJ7zNohiGRUrpxvhdfZ9NYCRjKx9GCY49diXnIFhVx3CtuFt2SHGp3qmukXH07VVE3bD
6V28e6V4b2f3arRae2eNQ7Hs25qjH3uktubkfqjiea18EZHLbOgToVkeFAOm1ZA+3yDzn0Vpq7VO
F1kzaZsQzmAU0d+p9MbwNRFgt3aogK95v2XtwmDpmC6xYpcXYw2CvIyjddaTPZa4BJJVZffdfrGW
v0Rd7x6y0cyXsSRofliY1V2Ng3im39RoaOS14rM4lfV1Scr4WURZCVNoKr60ou7e696TCyaTVsUc
ns+x66eZ2pQg2zt53B1ETDXBBly7c+34ar7GeqfuanoOtn3RebRjjaqAj0Kcc/RoXgsVbSk5iPQd
9DSO5EaenOiwnjqChs1boOYCbKmwD7hG3EBthiqC07PzuzHLztryje09EXJZ+hdm0GnkXIuaqb5J
0ecttOPrcJ6qo57iYJ+KuN1pn4ydVVCctMrQl+m7xODRbejxfHNip1k4lvN0BdMzvSldXe2wyKgv
UrG/gkYcW5eTH+gvVF97J2j95VM4eSjVTdnZj8byhJRmUVOk5seHsSy7szjxHaJTrX4qte0eRt0M
p9yN+jN6W7J37aSEJGOTL7fqdHjde3XxtWg9Y01Pl/NKa1lFRSsN2yczs1CKdQxfQXDAZmhAMnad
tOBmJ6GdB7v0im0WuqSqk76PLysxfct6z3+2Ko8kajD7oL/yeee2ebpOiVNTuM3oiNAAmNVVJ8Zh
IyfFSpbm6SHFiLuqAZ7x9fK0PWHdorQ0tufVYPr4qUl/Ukl6T5ztecSyCkSMcg6EGx8mwsSh2Kyf
gIHZOBJz5loGxhKqkdkZ76tAFvcVrslzPefWUamQrdQ2KqYwouk1q/2Odod2EMWB45IU3yYwSDRw
KJATnfQftaCthXOnv+cUM6wskYQPuS30OQ/F/JqtYvo6mnb1kDZZ81x3NWbHWriEbJOwAc7cVy69
CVnGlsZhNH/j2OZQrlu6Pl4yJYH6d6Q8Tr3VfcN+NhAe9c3zkcjYmc3O9r2EXYh1ZyH7iOxyrnp6
rltb5Hudec164Ks6z/oaTFPQ1PrSwW90CTxKAgLJ05YKN7e5UBEIglal1i2//6+6xNPa8UwLVh0d
ris71BTsVG13nRmIDE6Ux4+jam0eXJ5Jpr8Ib9rart5sUb8wLBtenGm8mzurxVYrQcWKcjD3aTOz
stfCJjLf5Xd+4FF7H8eNunWhRxBily1leZ2xm/ueYh7u+IOAkrqPY+mdW5mkroTSC+8YFwFn09SK
3jByMT9gJYSzK6htj0bvnqMOzxP8Di9LN8cGTf3JGak3MmqaM/hX8K+Ojb5zEuerl4Oi6is9vUVz
SB0eGCRoHzjCL4JgZjqFvEyQGoIZtfWk40XAh2KH3pPXx8590gNUTbuEH6wKsECW7KmmWOKDFe5e
27F1zRnkkQU5uxrrWZ6aBlVbD1pu67wMX6sAimauBv8gGju9lCOm3ZVLn9oKptx4IKXegLcbylvM
rBE7XHGDTV+D85iKmzAR8tprQDDIVFqXeNLs72ZEQVOVDvVWdQn1GZSDXZUu0Zrczdw7h3whfWrT
HJI3xtWxoMPbfcFyu+1reO2zHo2bMOzkIR+YkTL1rvYT7cd3mhV31VH2tsVJa+xV3t1H3Uw41DPk
yY6qaa8H9RIDOj+kFEutBzaCJxZScaAhpD9nK+edBqeIcK02GfvfqvzegWFLSBLXb3aT1l9an55K
jgBAT94w1qbGmVl3IazhMN2glgzcbK1131linNZUXLjBZYKL11pXZQO111ZUpu2acmRC58cquCwZ
DwLoJDlLwCjYx0kbbWokrHtptd/GkUirMbNVUY2tQFsM757LqcHFiMak2eWQ1PRklsABHIskMKl4
Nw+CHvkTv38X2p58LCL2xk7IyJJdYb5B7nhvLfhgYEaWzkyer9MwHLpRvnocQcZ0PneVccMeCkaE
h0wkOt98d4J8OHMq197KxkZIyUp1BaXz0Aci/B4zxLl2DWHdtGPwvRkd8UgEuX2wLE/FGxfgMxY5
NYab1je9lQASvTeCkRFfQt2n1BFp5hIF4NdC6M8qqIX/w5WB42NvsbxPWqscoTD0xE4OA/OPVS8Q
4xL4YgXjG87jxb9rpPGXqwUmPiq5lDx80ly90R3ZJ3nqMFWRC5eB/0kKb9zmUZ1vfv3GfhKRuRTs
KNJCrkXG58Mp8oOIjB2bWqzR5I3FfnQ/pg6PjLQ3LwzdZ7/xiH1GZ5JH4lIexhb6B7nip8+QTiSo
2DaXKlXZnWe5XrqVsD2G3LwYGcZiX9Ei9e+K5FzUMsk8osO5VvD5om4SmpaokvYwZXyKNAXxlMZZ
vuJM6vzm/QXo7X+3m3ApTDMkIslROp8dXBmL/1zXQh2KKaaKDmJvyuLmp0dQ/eMqR/64ricTBTGf
44suJ0Xz669yuSt+uj6pTCdYUtbWZ6ffFDl1zKi5PUBVQIAveYOyGR5+fZHFWfX5IrbFjekay6zo
c9J3NHlc6AAvh6YEAc0gZhcReXZ4mVsMi+fJov2zC8Ztpdgk//rS/3T/2DjRLcyDZmAuU7Af5x2k
Q0cTNAadGkM2AQBwNUiIRQj2hAFt3Y7YgU2xDre/vuw//fTxYrE355sFrWT//bJ2G8gKp7M6eE2a
nyggfpABkl8kuWsDj/v315f7px+kzRpjONhC/Y+s7o/vMlKQNwRwo4PXave+sZo9h/9x24Se8ZtV
xlw+sJ++y8C18H+5LDTG5w90nv/8LuXcDe/tx705hd3XUXNvijY3L5CUidD6s/Eah4uYBMn9P7hp
Md6QsnVsC5/dJycfjkZNwNdQB9uLcBV1FWp+xBL773+ofIXL+Ap3qvUZQeCModM5BUvPxyrQp0uV
ZkDwhgKD+jff3z/9Ch3DRwMByMeIcfl+f1hQKbQBIJMPLKgUa29wV7xIv3r59dv53TU+raSJqy3J
gxqUl6UvZupWHb+4+fUl/vHm4P7D98it6AJQ/vv7CIKUMgRLq0PN3vUi6gzrZFU4+eZ+SJ5jwQrT
lL1xFSnGLDUuzKMf2r9b0X7+6dGZ7jJC4feHMfbz7NFx684WVdAcIhNHoq60XA9m1pznIm2OVJGX
v3kY/vy5cj06n0AiYo/0Pts8G45VPtja5lCUVJs5crrBYOH9Zivx8w8c048PqhFp17JhGn/6YKGg
0EyZN4dER926rSnKBQlDoyazjF9/h/9wJd4E/WiONF186J9uE6pMk3ma/OrA0gY7RbRn9uTd1yp9
/PV1/uFrMrEuU2PlLrujhdf/4y0va4rrA+VVhzkxqOh5Fdio06wkqPAn6+F9/D/RN8BGOTCM8n+x
O7uuwGK3//d/Wz8/Y+2/XerTcoFGJUPc5NWhw25E7Z0TrYrB07QRBT1dtD0k2cllPwbQIFSbxkHd
N1QTfpEcWbfYf/Q2Zfq7t1pktIJiRfKTzpydXD+tT9oexTEa4vkizDkHUvpsrzrqjbacqygCsnSq
T16fj5dD1aFgTx3GH2Q2+HMymf8Ftfgv36jzqZjL+XiCM9ej2cDFwvr5YZfns4A22fGZtrF+Ckj4
k/XybycSXK/F3EE/yzEZqjz8okY8pR7gJWbW8rgwfhKXyazZ1MBqu4eCMuQ1vq51WRW39eBfzCHC
UlFlzbbNBvTGxPZACKe2RQl71a/wTXknkYpujQfdOTDbHjZa+xZWvCzdIOF559n/Y+9MmtvG0qz9
Vyp6jwyM9wKL3hAgCZKaJUu2Nwg5LWOeZ/z674Ezq9qm1FLkt+6Iqk1m2hAh4uIdznmOiZYhIQzY
JXIl8hy8cPjnJs/k7eNwt3SFvnFp1W8yGIsPXlpvfNfgHWsoOHhnUfKffdeCfKipPmbuS6K0F4Pm
GAd+65MfEvtIWHxgjB/IiF8XPIaB1x5ZGAB5Uh3PHte6NIeBKOXSd+zOPDBvzbd12HQXwqi6fWAT
kR0xen0wYyf8C4z7v34H3nh8qeagcujkXbzuOZpwHpSoFyDJ4nn+PIhR+1qz73mAlJG8vP8Ev/Eh
EXhwGjHr4P/npSN7UfrNuS/8fGjYigwaSzw2QTDGkqI5iDaNbbdlwT5vRp2h/fsXf+NzUlcZ+AUs
OgN0Jr8fH2QW94ydisJvScHe12PxEE5wOO1kbv5xGYC+nudJojCSGGPODkRmQG1YagngT9t+mudi
9HSbALoG6/c//ppSbiCYQhhF94HV/PfPVK2R6eHQZ+gK+pHAIQavRnI9jhZU8FR8/6c30FQxH620
FWhA1vlrC3xrVZgZnkhkNYavVHNRskNkp9NmBsFL71/s9QPIxShtKA0sFtrnr68abUgk+pxPppgP
kaE8AVD7nkzGQziKD2qQ9Vn+vT7lUrSlgo/G6+WcKJwbUUymM0IMo8q2BrNSp7QyyK/DQtjscGRM
+VE1+vYVHUpRB1usPPeVKGYl7XK9Yq0NRwzTz+WsPRhrtD2Jqdkm6vV/avlAzEfhbfysOrji2TfS
auk7ukCmvtL3R3ShPny361ioH1zmdWGzXobWEH8O1cf5QGGw1SmO+av9QdGVB0UW5qGaeCO+/9V4
fYpwFU2l2LB1/Nj22Zcep+dUJImW+o3BRItJj5slmGoLcZvUyGl7e3GNufzglNRfvym5KgcHnBSs
U+L8UcM/3jm0fanvQNQh6g0JrUv+xXI5OWzpl4IlNgTRTN9Af0wjlzDfirWXKvfdVIeHjD3ybqQs
WjDF3gGoBE1RVRQHa1kA8NM6IYsTnxx9FH7YtX/Dz//XM/7NX4ztrM2PRrTP+S8GSUK0AjYzn+l0
sU1mJzkqE3PO938xr09YbhG6SkZKcGNelZy5WfMaCcsMypHMEGkPvgpSwZbdR1XLGw+s5QhqW84h
QQ/7+6lnycwoKrwkvj5VBkKWIDpMQp1273+at04gDJWM4cC+MOxY7+kvHRZJhvoU9kqKeIh8kEHy
mpos4j7aNvs2JOY/r6LpGS0N2o40MRSdd6h2F4sBwVVK7xh8X+9dE4vbvAme3v9Ubz08pEBjyOIO
8sHO7t3UprjOSx6eLLZsOJoaK7bA+s6ypdw1oWX/OWZVcmBa2H7wqnrrzEMRC7yNl+/rpofRqRoZ
5pD6Yahfd4XyvJCkVCWPVbLcc1x/cLW3vvC0PdCOTDrLV0OyjM8oBSROvworYjaEJW9HPVG8928m
qT6vXx3cRKnzOiJ+97zhd3p96i1G7j4ef/UxJtJup6A43gSJMWTs5uT4KdHs0u3Lbriu5yK9sjJJ
pKuNpnOZQcNaYVLh6Aj6bTYSlRL1ffJRd6u9eeclHTZPJgbW88KnCVrVwkXG22YyWRN09bPWEYCD
qqzF9mk/9RPTCVlFLDEKI37EZdEeAqf8Csgc+knVHasRgyhTJAeyuwIeNuJzvH8j37iP7LQpQTEQ
Q8U8fyFmkp8hnii3x2L5Xi1at1MrxJQBKPdyfn7/Wm/cDu2nxthaB7VU3b8/1zo5oappd5T2gfZd
ZeDg4d99Jt+18KVTJFtG5d0HFcYbD50G5EpQ0fDGejXWH5psnpqw5OMl1ucoDhWXxEX8/UmzbAx9
rj/VzVh7qDEG/59/Vk1jislEigLx/KQ01wRYwoVKn17tqhZjw1Q6u2UaHxINFT7ONpCK96/41m+S
ko0xAMETDkfZ2d0VbBtbsy4BA4W1O5O6tCkKo7sdayf3SaH76HpvvHP4gNRQMDGZ1/58Qn85pfOg
McEKc2unIWRzYeInUuuy9gwUsR98tDcv5aiOYQMwZM5/9kKopAnVt6BF06BL3FhZvWwa2YlT3Gva
B8fXW99RSKZ8PcmIWOfBv9/FAUlcsTAZ8Nu8h5hRvuCDfchafn9xWN/aYLL/cXPEAYbpQscTzvrk
/AHUJnZtersU/qIvaPzkeNeQdVoxB/jgQm8czIzUAT4aTJ6xcaw3+ZffV7UAQIeBUvhZaD2B+Nrb
S/3w/ldwTTs/L+h/u8b6Hf3lGivFKzFNroGgX1sjuKpja7XWnd4TihtkODPjUB031thUJN9A6i3H
RiIWYlfb2yRXjCsYqSliNr3mhAIO7tN2hLKK4bwjM8g0o1vdCSe3mIfgC/a4Yp+3iLPobmcXGWxw
iCybJYU6QW3W8MJtEtb3d4uTI7YqNPDQZd42e5VENdBgSEevk0ylOixJkipSIo+jSUZ7rWnnQ2Yh
0RyMKL8clGbwock+xDiKXe5wusuZFa1+TFn5iBNxfY5LtSUCwEIsTHAXwacxWWTYjN+/vW99N38i
WPmeAIM8Pz8FqJluFnw3kQk/11P3bEfVtWkoOyMvt6Tnlv8fjx01N8Ue43sWQmfPghXNRW0AlfG7
OlpnTlejnh7GrvigeH098oMAytaQwR8zAsCHv39pQO9HRjM5hY+I/JasnAbNoP1nnX5iCX2JIAUu
oU6MdvFBy2S8fV2mtEBtaa7PCzKnyuu8Gi1mIuW8kIyt4hJqTOUWo4uabdHM0OPUEMW2XTrUXgb2
guV2wUFek5VuofK3IOAeDLVXdlpnFm6AMJQvXLVn38kG20m+WdpAoz4hBUyxGHpOpwlmL3LxQi24
xzLbuvZi1eC2AeFvuqUKtwk/j9dl1QueD+0GdPOyr6Y1qMHS+Of5YrlR2yVbqUj9sQbA/sGv4q2D
VqyYX4c1HL+Q9Zb98vzGKuHtRToUvto9z6x7N/Oo7lOtGz74Zr11Fv1ynfPCaKiGPCudsfBtK1Nd
clF6F3DJ9v3H5a0XooBIzV6BfZuwz94aak1Ka202hc/SyXZncNQ0409lSnxZ1M4fmM7evBjzSnqW
FWl73kSIhsOoyHhWlEjkdKLLfjDJDghRHxm4Lt//ZG8dBIKxP28LLHuvil+syYZIUFGRbNjc6q0U
rhbMT2XWvHQxmoVIfHAntbe+F+vOmwYWCYE839MsLXQIoH2Fn0xZhMtL14720owHnVm8VxpK5JtV
3blT5Rh3hCxE/hxiaghZAlzaoU2KX2nOnySWIOwZAfTFD+7Hmz8eByJjJOa3r+gd4xS0ShpR5ox1
9WI44WOkD/eZgY7k/fv+5nWAhGB0QbTxqjhoBzBdFXo8n060YprTPRezMnpl33zwIn2rbGU4hWgD
2LbD/35/Do3RwcGB9tLv8IxEQOHtsbhtSutItud1VtYPeeZ8MGZ56wv8yyXPC9aVcYlGT819ZZz2
YV++EDuPuF0cm3L4oOd4lbEKPUajI2VJRvlIL3zWCnejDchikjnHjD5/7aLqxxg7q2VZs13Gt2Ap
KyV2c07kbVyvXgNFW5WZDaI/wkGeTIYqT0FNbESv41jA1YbPKOqa+3BxSo8gmMzNg9beTXK0H22L
U5OgL7Lqc6UlZiddR5ul/kMdCeCUpQ2pRP2alP0VUpxq21HyxdAL4GYa8bbPZ/2+QnTNy163Pvg2
vfUUO6tTlxEH39vzBWyWVW1b4E/wl2o5LN2ibTrVfLIq68TM9KmL5/GDC771K16dWQhlJMPW89te
JRDiaoohP64JPxqqvql2C92vZ4RkTG3aVZP+/gPzUztxNuFFMUPMNphjxmjn79hQIftZ2Fnui3xx
3Gjsxb0ZaQPYPXJDozLLHn9SDRIT5eRPuwCY+ewx74kj7JD07ZVxRLn+/g/1xn2n2Fgt0IDnaCfO
GiVHzHbe6Ubmp05obiMgN5dFRNk4J2X7lACL8tFFfnv/mtobQ0xUCUx91lMbJo/++xMdTtZSBQNP
dLsESFmN0NwhSDV2cFTbvSOFseGbgnLSyrZO2ETuzE4G54Wpee//IMYbZ9jqC1+JZbQ55vl4X0Ua
AaAzzvEtJwarkdXXEBvZcou2urBO3Bl56BLUyFis4ANmDJE1JWePGjfRcDMao7qb50D9HJkU3jo5
WZ8pi4s92bg/HVPpDlGftUeS/zIjxubIHramSKItWmHTa5Si8yNRk7oU9dKzw5NepsZ9ahTTNY8t
JrSZB+EpsnvnmKnyi0qC0QeN+Vufnw0YHnS5bujPB0eM25Ks7Qw+f5ZO9xGyNJ/Aq/gp1pRo9/69
futSCK/RGuBG57VxVoCwdKrrfH0tOaUReVVtr26+iQheJ8rCp/ev9SozgjOVtoARDt0rr8Hz9r9Q
RNaPeUxzMEB42XQsjDF7LYBSyEkdvAKu4kmDqHLTTfp4pYPCvtU7xXHhzVd7qPHNX6Xk/6U2fIBv
WNecnCj/QQl4z93zv/4CP1w95y///V9PL233r8e4CeMiZoD21786fP/v//r7T/6bOiiBBDJkd+hx
KWBZ7PyHOmjrfyCSW4erP1Vy4tegdPUPsW4KJTWDYFyyzi/+HQcq/wAUIVYm2E+Mg3D+CceBcpMT
67ej3RAcZbxKgMeb/JTr2+aXXiGczTEDPRQd2lz2p9IuLGNTEKaABiU3PdK/QN8QhKPdtZqymfOQ
fAXgl9h6tNFPo0ZJtuix5a7pnOae+ZICNidzHmO7y/YEP4QbI+6d8lROVr3rObFSMpwi69AGi2x2
fdIHi2sp5ijwIlsZcd8pFvbBAX9jVfnkw7s+Fjak+U0zhw1px3b4SStaJ9gMFq4XRySfnXF81Nos
EBszaIkn7YbF5SPNu3hQVA93SH+LXkI7AqaGADwV7bjtAiWDyKME9Z011/EFf0SrvEaVw74qlds4
qJLWAzc8rgsy/Hwj4AlgCerT0jTDKTHU+QEKlbGbmza6wXxKKp+zrJ88K9J2q+fAe2O21zuyXAfM
Fqx479E8WjvdmPCut/xrqdbaydHiT2UKTjW0u+HSxtVnYwx2lVotvXBAY0tOltndp1Uib4JSIzLQ
NBColqIxtR0xxXzizFYWz+kZg9hyMLd6NZBzOqNn42dOPcjcpmuWTo7NQyIemYwn9maVDwr5Qpoz
WJs+ug7tZeg8fVbNzMMwQCQ3Pm7MCuFignZqBgqKQnSAN5ZuE+SdT7vXfTJbcEObCsvsVhn0BqzU
bOSbpiXz3hmt/gIogt8l6pc40S2v57Pgq+keg2JWj87YfMLhTKYTCZpf10yQoxZVkkLNRjWOYBTd
leUR/xTetWZhFN4gywy6SF5fESVKeJhDlLvED1sKkGytuEHPGxCqKocvsJL127kuk60ViumCOKEX
CoQQuOy8CGIB4/AGM2J7nBwQcIkwXJbnE6yEFBEw0H+vL5TgVjO6zyGRoi6whPQQkVwWnsZOzYbb
yQnL+rkhOe4r8Or+R4z++lbkFHorqPM+FSZZaBaSaavFju52AxvPDZKU5rLX1a/jZPZXBIQqMK7U
F7PIv8pxLFs3t4r6wDqMiPrYUK8ptLRV8jTbX+ww6h8WhejUZAgyJPhg8gjp7XsKbrO3kl0gyiJz
M9IJv0YhmC0Pv1cM/1KpV/4BJRCpJrO+tSBWbOOiHVRiUJaMzNdIvahqRxrupM0ktlb6zWhpX5bW
+aI21BLIa7aNVPPKdwAC826Bx9XsiT/T92qoiydeTLQU1Yuq98G8SWSGmYO3mW9lw2BfR5nJ4tbB
rpwABfZDzpw7/oZwI402uiL062QLZzxMuHEAFwozmtw+bEf9snXaJdzbAZN+mAvVlzzGJ3fXdLgM
G7XdIXXC3dWjmWjqFBr6gKCxHcS061VnP5tGdEjTZahv9UW3c78PtBy/cj8np9QgGnIbt6Rqbya1
tIgOM4KtNMoIi06gbfEakWgvFcXTKli+ZpPPFmOcExEsyrpLjvbEDIJzErqys4J52DjqPO4KM0FR
PWXp58kyZi9P6vFkx3JnFnj7yXtiL2i3zIPSJrFuozJPt5VIyX4do9y1BzhrSZ3DmEqNhcazr5gz
kJQ3wHy4HAdr5A7gCn+oM9U6WMS2XWLnVh7H0Iv67ET6VujlGd08c9jS3k6Kke+S6oSZ97MeTMIr
m1Y/TEuwMP5qq1NmqeWl9rORhhGOQ4j5vq7C2rIMeUjFYHNSNfUt2kDjgV4vcoUgYgDYdDS6c7XM
+0AhY5ZAjjT9siQORAtashMbPeikzfAVOiAF0dBHgECk0+xWoQh23eEqW8L5B2THgX8r5S4i/RBZ
SFz1ezr9P81A1J6QkZNuIlFoXgkJ7RDkc+aWYGYu4qz/youFROYOuUWx1EQsZEGpLJuuGkdAinnc
/akXvG220pQwXfLA2Q2hdh/SqfiGkhO1o6Kvawo72WdSgX6wNH5b2eqGfY+9LSQuWq1QBh+Xtgrn
BMRY4KTRATMuqnxpq4RDQEmDvGTv2krVL3roGSQSyXg76dldIJbZlW1ILGPltDbSvHhFgcOymakh
N3nF2TuCpPeYc9SH2gHxAdA3rT1CJ28ajbTkcgLxYPGIXkYYO0m1nGw3zSog7UvqeESgaEeIqcFu
7OvThINlqy5T+90qm8kNmXhuE1rPi84A97f0ZnRoFucbvkryIqzme+2E/bZPx295jr1R1WZt2/e8
brQmOthNG/r9mBleHthXaMjuYEsaV0auMznF03o7mnG+a5T2KpyTu15tldsxSm4m7usRtjixf2p2
Fcp8AUeTYmCa4tCCJje0YmctbeOB9w7xiA195+JunT+ZKYZGWsbRvKvxfInjknRzfzm3alhuATxp
zUaPJ6OibzbmMNqYYzmrW3wRi7qNAqda7vNYdZTPY6tPM8nQ0sZmbrXEwg5pIZcNiRlZZm5lp8Eo
qaz43pKNSLxlWChl2jQzr4YUXTLGKQ2kPah6nExak7/MpTbh2umX+lov0UJ6FevEJwOgzVNeqtNR
gg449XXR7mvGQx1uQDkxopvT4Qgob+Toz4BfTEPU+TMoSnKgODHtVBHPc2InHvUcTkjV6Y2Npcv8
zl76+JireevR1W7ha427GYfj91qH1tJ2o3XTznZN3GWtAXbsEgYd5HWCRzK4QemcTrtIDcNHcw4q
TyawCCHotxQduWH6cbOYA759q4fn2WvMr4WBL54AFePUECIZbTu9qYA16HMP/o83l4qNdU3ltMHE
AHqRPV0GjtwjoKCCEAa7HfqDGs39KYtSBRJrjawKAjo5HaphOteapYgO/91Sx7vUqh2c487SeJHR
g3YKa/VLayWRhq9MTW7xu9V3iQMdkmBU0pBLwpf2RIBOu8ZWBcq7iNjnGmyGuoFVItuNbObuKUP9
7QWto13kBM9agFqm+fNixOZOtNbe6Iih38Tks87YyFZ5bErcbYs52w9jgJsbBUPdFqFwfmXObKjW
CqhmnsQw64ClUn0Kgihxw4ohpxv2BrPNajaLga8L7ue46brPHN4LrKJWnAjZ/mau8QUzdLV8w280
qInpUPElOE0abceuJye1Yb3hdp1YKtcUUX5d1PjeXJFG/bazMEtY+K2dMe8uxl5aBxHZ1ZqSYFu3
bdb06ba1imxvFqLZOvzSjoRiA6zKSDT9PhHJ8tWh5v6kz0KeAjMi6COeB3kBN6MQXhBqoXOZszF0
9Vl+7nKjfZphD8J3tMxdpgBF1CdLxZs5L41LLpP4YlTmMLqtXTVs5CTnQKY7l1j25xfYRTAUwR49
c57Gx3hUtO1cm+LzMKQEyKZNLoOdUscRQB11QYrcYR+a8WXf9VppbC1BvkM5y3SLsdvZOxOUVGsa
htMih/EK0uB410oYqEkxTm5ipfqmTKvoea7HiaSSsjQJfsU9sKm0qtmyn+ncvIS0j6233ioiEjud
KeF3HYD2RdXGy5VdL9V9NWrSAvwAh7nstPbBKdTsc6iRsgqXMXGOhIAEx5hsq6NaBTUSbKsmmzsU
t8bSje6okpask8e2VRaLaAtpVtu5kBq1vyq2lhVgM5VEkXM058VuFJW1TzKFxHmVWrzCIPlQokuF
ENIw6qqT65ixzyaBXHKVMHk+cUgMHg8gD4scdAoWTj4jbWI3Uupqm+aJ2M6mRnBNOsz1Zt1rUjGY
yamKqVGyXMVT4XTZn1EqLBh1WQTUDZHYjwHS0HeRT5HtVpkzXQ66Phm7sTHLv4Yf/9f/f9D/Y52D
kPhO/7+mNvrPeUVGa/Pya///95/8d/9PJ4+8At0WuhV6738jHPU/LJalDC6ZYeFkWSPl/s1wtP7g
m4X2gwJcY1FjMIP8u/cncQCUFP85evOf4k3jn/T+69zqt85/ZTiijljVcoyTz3ddpiKmsLbl4qcF
lGJjYbevi/Dxl5ty89df96sT5NV4Yb0I8wpU3HzOV1vhrhyUynEYyxIpDlBNtotHqybJ0IAB9P6l
1m3K+edZQyglLgwG4+ez2TIPpjohmQQlSwz4JYvTE1L6YKOVVQ6RI+58nGXKflosk2kDIU3vX/7V
7USvCeeeeeQq34Hl/fsgRc8W2xqFTqx2MT4AHnyyoYC9f4n1r/jtE66XsJCGOvAfX2sPm0aZezXQ
at/Sxgfajkdej2jjUAviFq9f3r8YkuPXl0PObVsmS7Kf27LfP5EBfERMTtv65mjUR/DbWgXeScmP
qRXkx2wwP5nBWOeA4utOBW1QJqBZgJA0RANhK6UCgtUj9VCDGJjYIE5G6RAnBguzdqcsC9kDtQ51
jl5rFZuayKErd/SDnuTGNz0Z9+HQdj8K0wZ31XSqDj3MqVxldvocfCQVa1T3jmfAq/Z6XsaPc7K2
DSIcGTr99KCbSKYeBJHeT/EsSyqlhhlKWFrXVlekd8JSUKXS7WEeIm65H4BNhrkTeKVNaWGpDKyI
5FgOqR1eErk0IM/If5gyuytj80+x2LeggGGFYek7Vur0NRzMkUtwnisWf2cOf81Lq6Xep7UFI4QG
x2qT8aWJnPogk+gaaZDixU7ZbE2dt+RYjuJqIh6DxCkRHPXQeJQEVx0TQM5u3cpqZZK8GEJxHphh
xd6sJcnV4tThQyfMDM126qrOEHqScI/NNAYDJq8s2CbqFF0WLczkKKB+s2f6tpDqFcS00s0oNGYw
cp2d9NMuLqXzUMuBzg9XnKvTzF5UP0EHRaUF2q6YmkZ8MgupPEXp0FwXpcbfY0+T/oAcdjhlTdz7
+AQQBzUNPbBeW9EJdmFzWdLFbuEHobgZGUbR9yY3dUn7lYygS3gj6ruBCMJHs4QzPw/15CpRrPdf
emjXWgi7Q7tQMC49xFG9bIsYWFYgmE2CQWyBsMWac1gUgMaUdM1ttRTNTd60F4EzG1/wPHQPZm8g
3VQi7VKbDIFnkO8CKU/xDo79tC9gzEdpY1Fpx324I9Fx8mnFnVtVhMleMapmBXqVN5DEPb3t58tw
KqvadapM3TG9qr+UwgInFAuIz/QT8b5xzP5EwH26CZZI3MSy3UEGLfNN0EmQi1r4NelpM/ljT0ju
jtRZNbvL8baaU7SuwJiVIVH2Zl6AOG0FLJpoaPFqh+MtEXXaXl/J6ZpaEWCYY3Syqhau+k/Euhpa
5TWzC/QePWMagLlBqN4aQT0/tyujPeOhuQD/pIBOheBuTE7kiYyJlZegFtmlQS29Wq25WvgTAe8o
IFDKlQsfVBDip5UVb6cdChkbfnwYBONpopsCRQpdXqyceUZMAc8+CWH4e0nvCnp49CuZnuCl8Uiy
2wqDMWwI6RDs0RwmLhliwCBk9GwExpOz8u7DrlPvkLKqvj4YX2EbXWBTDMF7quRtSu60gYmPEMYe
cCGVJLm9nReshP3a1phcLMml0tYVToYg84p6+Q64nu4cwz2NQhAOh0ChM9YU9XYC5d+tTH8GS8mm
BJ25X1L+Wpbl9adGU2TO8TQqLHzIBuj10nhu17yAck0OaKcdmHPjwbIYjxVa2hSHQg7tTa9UxjPb
Q/sQrzkEqhaRac9QdRtFPRB8i335VfAzvMBYcwxKzc4uOJCWgzY5xL7r1pdmzT1gaaBsiG8rXTI6
KBrV6CKE/BfxAtjkgzoQnRDmjENyrbhqc/uQDfqnNAetqwda4YZ2czThYXkLI24vWFMZoNshRSKn
YSGwQfa6+QyZsvqW9AY5FGabOxtrzXjgSBDX8Zr7APM5O4g1C8KwQcegjBs/lxN9FtUQV1YdmgWC
HXiAIHtMyQ8nUbIn8izUh0AuJpU1iEr2AJqrkdPBmM/KjD3Va0dbz/eLvNXpe77mWKRrogX7czoL
mTxaETKu2YkJviD0GSC6OTEnwzOxzdaEjH7NysiMmNgMo4Lwn4MI9XE3rCxY+ScCbmBog8PvnWDU
5GAntkTyCd64sMjmaHSTec0wxz6KLSJN1gyPfk3zKFGg+9aa8CFiZP3QB8OvtrXN1xSQjDw3anaS
QQixyT0dHPaOm5Q9GHaouZaqMYJTulS/NwkYEWvSCBY98+s0iOhKNGJ5YrDilT+jSRLwyle9tuaV
rMklTDUT31zTTDLBl4yX5w+WB/omWDNPxJp+wvtxZDBscGbUE2L8U6chY8CqnrX9X3XF/xX5Hxb5
CBp+qYpeLfmuSnhg//Ke07L7bcens+TjD/5d4zskPSNqx1MF8gaD9aq3+7vOR5T/xyojQxm87o5/
q/OJbcemsqrMVExz7Pr+p863YL+DIPsPxV37R3X+T53R/9SNa01qIqCj6EFSjmbnvDLmW1u1YpL6
xYJDK1z2zEbmjkJHV1m7tJfAz5xtlUtwiYNtkRkKM2H5okDupQyINb8dKuUioEdhFKDkO9QnJYf+
0l6WYeFHjdEf7ZqcEDNzGJawRLlnZkalWIS8aWJb21RmLu4Hu5o+JQwoC1IkecFpVV1u8japXdHC
iOXv03Z6XcfFxgH4DoQL2zI/9wQAPPQhHF8KI2+ObMwrMLbBLXjK66ktPXoodWMSMuXXkL1YU1EI
yUwcNZOjr2eOSvzg95562esTQv3wzSZuYxTzZcAih9GN6jF3+jNSREzp2gKfxBi3m9Vl2VslCdkF
sELQRcWTMw/JtiVlyFuYNWZTcw390iQ+MO2ewS8Yu0zm9OIWIxUjF1w/Z9rGnTK9riDxjCiZ+I4E
ntLLNZQppFI6LmNO4neqipFVl1w3s6NS6MFVzhm/bHrEOBtTxZ4V0ep4DLUsMqhhbQ9l1h7TWF5G
GmtQzcjv1uAMdppy7+S9X5lr4QEFaTNTWyILCFVPD1SY4wkHVjQ/Wt0wu0O3fogq7byuNwIvm/vQ
bRjpcc723/KWqnqaKGsLLT5VTUwslA4pZpE7BQsrQ14ATn0qlA1iYom2VvhO4Bw7qhDXTnUqVfBd
j+iuyg2qWmvbEtC9IaB62oH1cShvcoChZZQ8yATFVKvZgycl4liOanakrTJ77aSacPAs7D02eaQ9
OMbaEObW0ZKvFYlUp1qxD8Th5thASAnu22YEABzuGT/KlR2HzDdTtmlSP5SteLSn5SLRRwl3WZg7
pQB+oKlLtJdV/rxYyVdMj+Y+YecAx3JcQX+Jcqx158VclMQDLWd5fCfWNwnLmzU0vQkx1STUBGE6
uzqaKzcl7XGAu+qC6mW90FmHWk+0r7O5aLzY2tOkpN+WmbUC85qKFOxk9gkYzd0F1+NGYfjmxkVC
2nFYmX60MLA3CZ521Yx/xuT6M4RuOh4JSgv928CUc673VA4mzHqHcWjCCC4wkk8N3fslQLx8Z9jf
QqdVj9iza6DBQnlAgZTD+RSR6cksju/yIbXdohUQj9No3lex0zyoxWR7qK3Su4V20Gvb5bLtmmxn
J+m41aFV70joyVlMwOosQPxsOl1Rb2LRLGwmYORrLaujnqGeF3UGFZVMxEEjacSlBGPLooeHzhr0
UwtM11NI+f3E/om7CI+EF2siXfJoSFIZWfGqFrANJsjqJ3I+1U2naOx7hnrZoTFkD9WjsWuWtLhP
FWO+CapePWpdO1qMl0WEZB8R6ZYNFuFlXS4A3hfp1phxDfCj9heSzpH/ULkoYFXvy1RcKWb6LeaN
7SaFnR2GWpKfZA+KJxfuZ7W0li+jLNmwnf0xBQw+pxEFZzUw/UxEd6/a8QGUjEBJK+ON2Vh3Ikjq
7aga5TZyGGsu40pAN6eOjsj5s++yuxhsOXFGNxk2FKKJYgIYYuUFJ+u8y5rlRPDCRTzy37cQMEbB
8qQwi2InwQq7dDaVNwfUUGvuNFyc+LkuwxEJwXLfUqv7cmDyS3L7Wj+ygNFUe4a4VupeU9BXqaFo
Lmdd7vpcf3Zqdi52nKycw9a6D3RAp7l0tv1MEiuP2n4y65ehzUYoq3NwZcGe2KuZph0DO0t3Saaz
1Qd6Tt4xaUiUR7ZP1th1melfMT9eEDGQHFprerTHVrL1Y12QoXc+kBxcPADpeyLaePSqSr6IaIQY
GtDnjmH2oGv9SZpdc1XZ+jEGT0XmEgIA9IckMDU3WRQUXmAw9wzq+kfT9CpNtBlsrKUv93hWYi9g
6Lut2RperHifvTk1NrOJwPEzRg2twSwdidzDbM4+4XfaaRFrjhweMqimjGonmysW6+p1MOMbqNQX
icZLaFICVuojBW2qhdmOYT+bo9y6ryi7PcHA/DTX7QEoVLUZyEtnLt7rG+pd1UOyIL6gUftM1ETv
y1l+L3s4mRFoSrqKbtxPxaTsQpD5rswH55pt540aQnSsAU/xg4+XFSx+t7P0CjnsXZksRNXSvJJN
gGaW3v+gRcpT70AnrpXpuxETWGtkfX+wh6XhrImb7RwEAtTfFB8jhhTIcDnlRltZg5TIOrMz3djH
i2HtQjkC2M0qdAFwsfehTJ7GIbboru2HuWtJL6qbTaWEPwwFnGpWZKwCiGLemJXQdnDw7K1GgMbR
ZlnK6ok3+cKpumtEU3q4fxaj+EZi0qoeibuAzh1kS41dhPjn2Kzc/8femTa3bSRh+K+k9jtZuI+q
TaqW1GFLlmRLsl3OFxYjMSRIHMTBA/z1+wwGtAiIkh2Pa4PaCpIvCakmMJjp4+3ut7dF6iWbT8WI
NBtHkdh+Hg5Sdl/k3cAR7G+WA5f5ZOKQgTPZufkmNRIYMIbu0jFGH83VJjaJlkuKcrzpKfSDaG8a
P3YMalhQ0DSyb00rcp3sC3ze8S6+gA8pd/3hHN5MF5bqeRj0ZgzXW2YU+VxVPuM/7vU33Gvga/3V
Gro7GHmPudf1Hz6512x1mGTAvW3ASFHpe+hew4pkWrZPwyRO+CGMXvFDeCbwM+4vwPQTis6IL5qO
HdFPogmk9rd/N5gA8tZ/HwLcwPtNmBSOEir7NI3WSeo2CQIEjHpQQeeThStGo7R3aVn6+gNwanS6
ww68jZjRfeoKdhZttzZuoURaM4mPrKK+LhnloFPvNF0km/ty4USXZg61p54WHr6utrZpgJ7HUAHp
wCtOPDtdFNPb6dIkYqSJZ2SRzbas+NNmtXi/MawCzTT1hr0Fs/PgnNkOR7nlg0WK0NpaAMSkVmjc
MbRxNlguDXe4M6ekRelSvmdM+wwzU1gn5SoLH7XealB65sc5qTRoc1JGta8+lH5Z3M6Bq87TjW3F
A3O+im6D+W51gV8H9uTOwCO2aQQ5sLkLTuZhTOkV8wDeRlBFns7nuwI0gtqMIl+ZsBElO+dkynJe
Zw48FAOYz0cn6+0WiN7dpuZsQFVY+WanZdqptrRGeNSp/U7LGLAeGrdLDaTbLHz9Klrol/FoG53M
t9SjUEBnnC5mQDxpytD7QltGzBqyklMvJneeThebAaDBEFiLBCj1OZe7wmL+sN1zLyLyofCmj0CB
LXd5tjWmW1RSDL4/tPPt9BQSyLuUEq2TTTn75Je68XET2c5bGsHXX2IdaulZnvonWmkmo+tlVhoa
047ASJg0CeCoXTKJwNzdxZm5YLhhsEm83sMi3OpULSThqrejJDKfM9A0TvLdEK/HInFtFSnT2ux5
eZuasXftT32th7pOYW3LAEc355GRZ28M196eu8yEjAeBbrk32ygubntuoRUDnAnyjQNvl5trRrsH
9jtSrtpwrm9hD+8tdj2a1Nb0Ug7mK2tx3SsDxj2c9KLtlsgwkfovqdXhQmpHBAlduZSa0x3FhdCj
QqdmUr/6MEALdZsVSTbffBgVi+g8ThPPnd6YLjTJmzNI6qm0OLd2y6y49SklK52PG22Va3e9demg
sem0DqnYMqYEOcYZDGbeNoBr3qGZZXu1CeJymZ5hCGNQIWpPPyeEhh/IGu+oNZ/HqXFGoDoni9qD
34pGD4LH3orswimJ8t4nuNQF//HOhbO7IGt6tWDmLkMq/ZRhBtOUCqzUGN3G4azH9FHXxojPSUt/
YnTSIrruzUtDH0bLUruBU89Zk1J3N0wFSmdJjK8fxxflXJ+9oRSPyvmda06HeF7lXTaa4UiavWz7
eRGEFDkxg9b8PZ1Zxkk4jaY36axMb5w08E6L9ZLZTTM93pxzA9rVjvY94KdUO93G4e4N3DrL906e
xZ/wJmFBclOdziurnOdM1fT1jHzJnI5Zzxm99ZZuj7bcnMpFPJCtfaL3ILEbaHrs8srx0Qdzm7Ft
A72CJLW8uF2t3fg9bFXTcze1YFFf2zc+Y2/vR+Fye7kMQSTxKqa7L/8YxO+ZCWiS/3w1qfy5TKjt
nx6mk+u/qW1hhSeR2nQd0smYHFEYvreFOmMBKbA7MHhPGWVqyWGFII8H2ATC/mQLtT51NDTOarRS
AEHRj9Cyfa/ZQiCww/wkRLNAnvCF0ANv0Q5VNa0cWMLRaqMH9ijdXK+ix2nOILbwG/03rYzksx9o
5VizLUyAyy0/4M2dASQgg5U/DtbXAT1J0eMB0HcscS1aeZ5AM1vDAHvkcUUnBpS1druvq9RznTYe
S7+a2yEzyJb0neEbOCW5Y4Oc3u/5fDv1HmbJyCu0c20JcLEbJqFdBvGFZlJfEj0mUgNOqc6j2OAc
xEk7LyG9pjONqDF6t8osZrBdag4wSEgmdJTdewxaunSYUza6L9PibG4E9gWdwvQQU9YcoOpGKdQF
FMCAQ5gZYz2NtdMjY7BZm37BgIAIevK71Dem64zJOTG10yfcBMVigVMacNCvjItMXwYfy21Iadco
XeENCBrUs4gMnBlduhieE5spRNcePNCb38kbOQOUasTQFUrIhnBvW+aN1XOXu8t54c96dxsN9z0+
ZW7DyEd9Mn+VETtg/VlQE+D837jR9YMIEPm00gYfVpOsvJ3kzJn5eorEpxVr5n3yY1/aH8/jguo+
lG845jr+VRv3rm6quuPXZIRjRp+uHul/MalFsWiTtnyUh7goUwnBdOuPYenpowOgMuPQVhckE3TT
HCzSS8vw+hPK9Xz9O40neAByLsR7mAZJfKhZK3q1RoPPC2vQknCwBn4ftjYgf+gf9894uAY+EL/u
mcQZMKmLSy76/34Nxo+YlZMAuC54KBprAAEFL+57VqEl42AV7D4MyvhFlExVF1r7cBVcv6+jST26
oOQqobX/lp3QeoJJdUirli0CTuJDtVXQ+8zqpZgKoqLqap0H9oJJv6hP0Z9cJRkZd2gvcN/yjMpY
+KuC+WtKwaWlHorS1h7wnD4Mijw/PY3y6toeMEzid8U9QH0exW6GJZ6zuljPxkmw+3htGv0PtT7o
3EmguozkpdpBcPvUwTkOXaxHDwLdFZREQrkKOtTNrcBGEOyVaqvg9ZkLwFl3a9PQVgdeHzYxihOg
EawuDky3lCKEZwLqUloFS+tTkWnr0CLIp0TpHR4IWmD5hBJz68mAdmwVoE0iMlBaBZN3Ta8ndM21
aUDg4Sr4Rh9aBUp6qRyoLmmLumQaKEZQXQXD69tUAQuUtL6aq8BeYHKHaTG3/qvy7NhegPtR1UJy
IqCRFaS79dXSC67bZ44CFRsHJ6Zbq6D76r6S1TdoezO8vR1seQtUUPdxIwRFrXQZpTbu0oGgaF46
cD/uLLEVwElEfFB7A1jeQ7Xg4TczacW0vdpESMvcoVUwsOXShVFYBavv0aDpgz1JtdA2EXbfFb0Y
Pv5EdXXOZ4LFT9VOYiGoA2MJTCLEwz2AOoCkilofU0w74epcBAnFvGB2VjOQbh8rS3rP4TWLq7UH
XI++F8BFMQ2guv4uLOHFCLIuCFRaBcsFMYH2g10gn7KlD3AeCDGF3txb0K65jJKHR2kRxEmA6sPW
6DyprpZ9ZCxE3+akAKp07enJ/VrK7oHRJzQCTvKPO8wuhhGQ3ayadbrlF0BIKxrc1N6+DUwAQiD6
0aqr5SkDI0Chw3A392l3dGsVKAHwVDeBSVLG47RDzX9UEfg6PiS0+nQPys87ZxTEhBPVeMES75rx
gZRvHNUEviWIkEwCE/lLHfKLcNs81cc3/b7weKhUecLPDz0DjgL+M/ZwjzV1LmjEcRXjspQUgrCJ
zLaj57W2/O1IwdBopCURsY+tOxcpiFomZffQxD0kiYC/LY8CGqaxF0RQSaKFuEkqhM75yIBJvrJa
xPJT6WWJCZjV1XINfLxImcau90r34iW0lbKJJI/Ahqcv/LiHQBkatHKkW2CB3a9St0yk6VQkzmp6
wYIgz/eJPepVaPnKxM6MhQRuYmZHdcnN1yEbcYxg8IX8YyvqOMi8ERdZBspRr7MqLe3oCfIB0FUq
FDu6CgaTQiTy/eMIgggZYNABSG9qRdcBXGZlvmZfO7cHaMz3pJL68afHQhIOCIidmQXiatkGXSPd
YhFeQ9TetYgJ+E/57ZNzYxgN84es48/vm1gFfGkqp6rlEUwb3dKH+PGQeCr6SXqfI8BZpzCsulqB
E9lnIgoIR8zaeHZuFWBIEWTlSlbBxAOgyZEZ2U859oafZOMzM/adMfNylTrnMxsWyWHFVbDwFqm2
ADl2joaPVP/gM7MdwFG6dhYoVRbk40q7wLJIrQIVgq3L52+hibqO84BjAIVf596/aUEurvj8RI6M
TkcTGPVZb+mCKrvCoFoY3TunBajCEP0Tau+fvAouD85h7fW0nt/l9bs0gGh7dKVzdpHE+zPyqb/q
G6IFIHsGQdpr/JZfAJJIdy6pBaDGvcXomF1ETSujKFafqJnUOnXP1dVaBeYF9emBZLt4nUMOoEFU
NQUmyTXgdI12laOqUFQe0AQliO3l8nROIVLprpxesgDNmejj00B2dBXEUaDYWxMZ5+qSFqhLwSIT
nFWPAmaR6myDf1pnwKWSF6vDNNM679S5TQCHnHKyXag7ZqARKsmd3gKPWAQapkFU6xxGh14+pB2a
6sunWpuUCZjQvpSgFSuDl1BrQTTOOJnq6pxnwKg80d2p5BlUlYesAux5TagADSgiB5FzlFFi54zB
sV7av+wSYAyp9xazHqSea8FFuEt9XA+SLrXK7dAhINVjqYaHFsyaFKYCndanoPX8jt83KE+DPbKr
5fqQhSq7BIJ2iLlBIAFyE7Q0gWtTZECnmMk42OrqnDUQSI6iInDIHdKd4kK8JB+SEOAQKKChuw/L
ZjWapfqp7zoJ3/Glr31Aw1kQPlYdQMEkP9Yo9NIX9p0vzz+vu15EQ4NobWl8UTQEyd+WXQ/iv39r
4MpVZ87Bh/tOnep36j+vH/D5Tzd+a/9U+//5Jphk4+xhVlYflPVtyik6/wnHf4yj8WFLCloIB+Xp
Tn79V+M+D978NwTni5ZcsW2U5WbBLombgquCSHXBi3Gcj/P9LYrXKCMAVcnDcRj8mTBut3HXstJf
WXYSJtn4MTm8a1kFpC45jicPRQAjTkN45QqqCj+ZhOPNuMnbLHWrsuS6yeqX5M9faPdcRX80l10W
C6r+yhmrHjw23iepYREtq0o+nySMtGpKFl6RuuQ3rHgQ7OVU21u6dKq3/PZxPGtswBpEVJbLpDpI
oJonUtb9KouOH4NxS4vImhFlycmm+fJkikVV7OVz3SSbZJQFI2D1sCgb+0KmAlRFv0tWQf5smWV9
lqrsq3EQTxr3LP1TdblZGY7jx0PRdY5UXXSejx9mq3xSFI09XdctKssPHmbBdNxssZUF4uqisQV5
m4NT1pipy87zgH+ZSN5YdBl0/wzpzA1uixbFccqik5jBxI3DXueTVSVfT/7Ixi3vqU5Sqotej5t2
i4BT1MSoC/7GOIaX+Tm+Qgqv+ZNi3MPFJMsnDU1Vpyt+xs1fTbbBQ8OMIfxnWHRx51+SbLFf4yo+
kM2uyvdd0eMOx1mCpWzuRNlX/nN+4GX+XcWXejMLmisuWx5V7/pmEeKRNKOaugBOWXQ2mbZZDKqM
sarg95M4zstwPW6FCQxrEz1vquJvZ8nj5Je3+TPbJuF9VfGSSO7YRqzLL3/ODzzfiDUspyr+ntWf
5Pmk4VLUBfXqsrfNqNLkpn+Cxv1YjGf7jSF0Sp26Vr3dT5MswrI1JMvsh7LkY8N6ZfeSqujP43wG
bxMzZJv3XRVAKwuffGPSsKIW/BzkDwkzQ5r3Los0le/9ZUKrV+/6GNL0lTzmOf60J4U59mdNcE18
4yGcjLPf/gsAAP//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5F088A94-DB37-4967-BDA6-657F9A08118C}">
          <cx:tx>
            <cx:txData>
              <cx:f>_xlchart.v5.10</cx:f>
              <cx:v>Population (Jul 1, 2025)</cx:v>
            </cx:txData>
          </cx:tx>
          <cx:dataId val="0"/>
          <cx:layoutPr>
            <cx:geography cultureLanguage="en-US" cultureRegion="US" attribution="Powered by Bing">
              <cx:geoCache provider="{E9337A44-BEBE-4D9F-B70C-5C5E7DAFC167}">
                <cx:binary>1H1Zc9u4tu5fceXp3jqXboAYSOzavaualGQ7iZ3ETpxOXliK4+ZMcJ5+/f1oyY7FVmLvap8HqVOt
siiQC+vDmhegf9/0/7pJbtflUZ8mWfWvm/73V0Fd5//67bfqJrhN19VxGt6UutJ/1cc3Ov1N//VX
eHP72/dy3YWZ/5tJKP/tJliX9W3/6j//xt38W/1W36zrUGcfmttyuLytmqSufnFt76Wj9fc0zBZh
VZfhTU1/f+Wuk/AvXWbh+tXRbVaH9fBxyG9/f7XzvVdHv83v9rcnHyUgrm6+Yyyzjk3BpVRUkbsX
fXWU6MzfXjYoVceSWqZFOVV3r/tnX6xTjH8eTXcUrb9/L2+rCtO6e98duzMHXPrj1dGNbrJ64p4P
Rv7+6lMW1rffj67qdX1bvToKK+1uvuDqaSKfru5m/tsu///z79kH4MXsk0cQzRn31KW/IXSWJGGm
Q5D3UvhwckxNTm0m+Yb9ahcfWx1TbksmbPFwffPsDT7PoWg/Oj9GzrA5e3uQ2Hy87dcvCAyjx1wy
m9uU7hUcpY4ZY6ayLHMDjH2/KDbAPEnOflS2w2aQfPzzICFZJboMv7+gNjPtY6GEoHKrq9RcWsxj
bluMmzbbgMZ2QXkGQftheRg4A2Z1qLKSZVDVt7f37HkBQyOObQ5RILa9Yb05U2TymHFmTrbmQZ4e
K7KPt88gaT84j4bO4Pl4cZBy8x68qIakXb+oKwBTYyt4Alt8CJm5ApZ1bDPbhkYjezXac6naD9Lu
6BlO7w/THbi47Y6+6DJ+OSni5rFiyuSwLA8K7LG7ZoljiStC0q27IO+fvbE6z6FoPz4/Rs6wufhy
kDL0rrz1dXbPnX+u3zgDMraEKyYfHLHHyFCTHAthUyK4df/UDSZPU7IfkftxMzzeXR4mHkGo7/ny
AmiQY07hCKhHuuoxGrZ5jCsMroD1IEePrc27J6j5CSJ3o+Z4nB4kHm/WWfWi/rIN14vDGYb5uHvN
rIuyj5lNqE3YNpCZScnT9OzH5H7cDJU3CBcPMMB8g0Xa3MTDy0kKEgDCtExbih9xyo6kiGPTtiyL
0a3LLO6fvdFez6HoJ8g8zGWOzWFalJNbXfovmpsxjyW3TZur/SGmzY4558ziZOuyzaKZZxC0H5mH
gTNgTg7TDXurm7AK19n6fuX+c/vCyLGCLSfyIdLcjWYUhS9NbdO0t74yv3/2RmqeRdJ+cB4NncHz
9jDhudBlHRy561IjefaSGIljwWDjBdtiAIvyWLNZSJ3ZAj6blBuLNPeVn03XfqDm85qhdeEepAU6
D2+C0F+/pOfMj22LW8qyt1kbZMoe42SLYwsQWgo56rvXDKfnULQfoR8jZ9icnx0mNuswe8GUDRdI
yUjJxSOX7DEwUh2bSLVxYm2DzZmSO3+KnJ+gshk2h2R5mJCEU9pK1y+o1/iUKVOUs/tMDd2VF8WP
qUKCk5lIsT0Oas6fQ8tPMPkxdI7LYabQpnTG69uyun1BV3qq1TBFlGBbf22W4rT4sbRsgYLhNkMw
k5fn0bQfoMdjZwhdvD5IybkO4U2/aIJzCnWoaSsmYUum18zQWPbxlP0Uimyvz/zp51C0H50fI2fY
XB+my/Z5XQWofdcvmkCzkLKhTFj2lvszd22TQENARPhGvKD2Hmu359G0H5/HY2cIfT5MhP4ow1G/
qDfNj00Fk2LfZ5bn8FB6PPkKSoqNOz2D5xkE7cfmYeAMmD++HqRaO19X1fomaKrbuq7uV/A/D0hR
GEDljCGp+aM489hXs4AOEYQxe5ZXezY9+9GZDZ9hdH6YwnOWfX/hdIE6noIXbosfmZrH6NgSSTYK
vXdf1pkl2Z5B0H54HgbOgDk7TK/tMkCvz9FZlayz7y8oO5AN0zaVsDduwd/8Agq/AWXrSbvdvWZ+
wXOp2g/R7ugZTpcHGoiGVaWbMnw5jBjKA9KC+GyNP5n51gqdHUhSW9TcOtczCTp/BkX78fkxcobN
+bsDNUDl8LLyA2wUagjIEuwGopZEkY3Ca1Db/MBMbs7XT1PyE0weRs4xWRwkJp9vq/roR5CwcWv/
uVMAYCQ34VEDhLvXzGezCXo7UQRVZBuwzgB6Nln7UZoNn0H1+fowoQqrG51V4csmQCVTSBvIre82
kyP0eFroJBRC7e9a+/wckn4C0Y+hc3gO0/L8kayreP1ydkcimYYim0XMH4Wcx54bFeaxaSmboxB0
/9RNiedpSvZDcj9uhscfbw5SXFyNHs/19xds7ZisjbKFIPxHo+AOIgR1H26hY3qmzZ5Dyn5Ifoyc
geIepgtwpZv/nYobeqAIrL153xMNBB5DA3tjK1SrKXYV3L1mlZzn07Ufp/n4GVpX7kGK0Nn3dfCC
8sM5Gm2Q4sSugg0IsywopUhTw9RYyITuarQnCdmPynbYDIyzw/TUoJ2/rdMXNDAMnWjIm5mmOXfO
JBqmkbAxydZ5+7t9eYqS/Xg8TGGGyB+H2av+Lk4gHy8KCQyIzTiXYtMXMG+EVqgjkGkHgbXNVM+Q
eQ5F+6H5MXKGzbtDtf6oft7U4U1T36uSfx7VcKRjLEEFY1t8kGl+bGUsSBRD2xQ1Z/rL1c+iZj80
O4Nn6LgfD9KwfKrXwcvBwrDhCQloS5pbWGYZGhj9qfwJRSdnZv8pOvYDshk1Q+LTYSJxcduuX3If
1ISFkBydG/urAZRK2Hj0Plnb3TgQoce1tKfp2Y/J/bgZKheHEerf/HLD6eOkzM43/9sdtwrWA2VO
NG5uzMvMScbGQbRBI3q5z5rxXWxm+2B/TtZ+iGbDd2ZyIJtsdfeC/hcKZ+hfksCD74eDAS40elKy
vT5TXmdPULMfhc2omZic/XGQZmTT57hYxy/b5YR2AGywRbCI1Njda9fKI2OJDbhTRXobxsycsOdS
tR+f3dEznC4WB4nTH2X80ns60LmJXAxhdFsYm4WSU1GGKezDuS97zhyy51C0H58fI2fY/HF5kNhM
RabpX56H99r+nzvKU2hpEtj4+6MBICKPHWXkldGsYSKRts2kzVTbM4naj9DO4BlI51cHCdLUY3d+
24c3L5iNYfwY6TLULfm2CX3mDVAijymCTeyb/puP9hxq9oPzeCYzbC7ODxSbb+XLZv6nMBPHnkwR
zcYxmMUz8NOwA8QyzfswdCY9F7dPU/QzdO5HzrFZHiQ2p+tuHb6gXrs7kgZ6jTCw/LFCg6WZMJsK
AxtnbSYyTxOyH5D7cTM4Ts8OEo5J+E/XaY4WzvL25awNNkBLGxvP1b08zDQZOtDElB1Ag9qDPO3G
nM8kaz9Gs1nNoLo4PUioznVWv+i+NW4dI6U87YveH+1QAp+Ao0taslnY+QxS9gPzMHAGyflhpmoW
twnU2UsKDpI1BNpMwpDsjXRwpgPHuQKc0W1/2syLfg5F+6H5MXKGzeIwDc2m/vfikShcNIZtTtBe
G3xmhZopEjUZwZYcOZOZ59KzH53d0TOErg4zBr2+LVPotBe0OhzpG2Hiv7m5weZpaUol4TvfvWZS
8wxK9sPyMHCGyPVh6rPPg8Ypg/4LIoIjapSS8Iu3JmbmN8NnxkEoaKpBWm2DzP2zN30zzyBoPzAP
A2fAfP5ykLb//uDHI/3XERpQmvTbi54tgC4agi4ZOtn5xz40TnkiFF4azrbboIPrj920/5as/Vjt
v8sMuIV7kMB9Or46PvqIZGhy9H8E2R5YefQ/R4tj9/j/3jPzZ9mdXx1O+fNrDyd8Ltb1enl3NOij
syt/ffUOIBxZOhu6BX0vnZv1cPb991cm8kdQvA9Hjk432Vku7/ccVfZo4O26qn9/ZUw7I9W0A0Ji
85c91W5fHXXoicUl9AzBXUXDkDlpc2ythDrJpp35v79C6v5OwRNiMoQdd/3H1dTahGNN0TKJ1jxp
0Sl/jE1j/OFo1vc6GXDy0wNTtn8fZU36XodZXWFWkrw6yjffm4gVODQQB20gS0NMbqF4htsd5Tfr
SyhOfJ3+vyRl1ZjmZDgVVhYPi4bqkC5E0rEL0+u1WiozosxN07BMV10tC+WYVVmecVtTshqLsovc
ICGGcouqTsQiUEIaThX7zaJUN3lbe+86KYc36UDJgodNT50xtQV1UqOqlhEd+GKUiZk7BquosbTG
Ia8dM/CouSyjYDwxqKmvy2ooXw9REVxQNJYsLWMcP3mmwUKHJ1awLBXJoyU6KYorPy777JQUqrAX
tCfWeoyYzNyY6iByNE646hySq3iRNr23aILsNLTG8BZnxfo33WiE5z3G/CkGHTULZSj+NkgTL3Ko
VZHGQbdxlTiN8M2lNjrxXtl+8qZlKnoX6qA+b7vKOKFeNLoe8Xji6Lrtl3bnxavI8qPWFWCK2/dd
4xilrJwkTVXvqNwjTpsI9skuwWZqWDEeYQbkdSb9ZplZkp+aZuEvTQXO85DT192o0ve1weSqlmP6
gYyJfh81dvku8HBModOSOHstLDN3I3v03LgLrJWpTFK7pZ2eZxb1yXKwZBc4ZZyPkZsJ8plaVv22
0fzPSvj1Fa2qzD6xS08lC9OI/NxJGzs+ycqGXfdJbK6ihtknae5HvduOnnfOdRwuBkZiFx7SeC5E
W11aUtvRUkpPvGZGR/6qDJkteUovrfZ9qpJsUXW8OOE+ec+bJtRupU12QY2q+UKH3P9Upqx/11aR
cFUql0Zl165IY8Oxgjo9YVmfvFZJ6b1VeZR9EKTm5zE3P4cdl4tYk3gxyGZYZYXvXQ2NKJbSEOlp
R1KXaFq7cRxFl15TkHeNUVkLr+fdmS/1SRwxe5nyrnODhuiFN8K9cFSrvdNIeWLVyDT+S3XdDfWU
sdKce9oJ6oReYpH7TtX3xVk10tQZE8WWOJ6jW8TM5AuZiQ8aq83FJqk3mniBk9qFXBhB9eeYhsIZ
e8tYBTg90hGDDSqrQLh+43sObWj4OmkD409sD/HP8iQoLkWS5+cDNvO8tuyqWERGMCxL2rduwsvg
grUF1g2Wbef0cjBP8iHwnCYLwkVEuBe7uWzE0qaivxy6WjitH3Ltn0ieDj79ZHtJH64qRTuWO4KO
XDaLqAv8wL7sZJ/I3B0MZTdXphmL7kpU2JPHHVHEAb2mHGthSUQUvpElsT7UduAFn3s+prXT0Chh
q0xpI3QSGQ54fhteKHswPyuWa+IkES1bt/RYUC451Yb4s1csi846bQa5k+gxwmwiMvLspNRG2V61
Yci7qzoOG5E7vm9E7CJmpI2+xHFdjtlibOPMGp1AVKY75FKNi7Yye2i2JvT9LykN/cSNAhoCH0On
WJ6dHsiyH0bqBw4Ne0zf7gbLXyRRZtvLImV17J8Otc2/NDrr6hsrVjSWX8Aj1bRO0tT6dVhnTPRO
5sU1w5v04rOIaGFkTkCa2vuYxY0cXFLglFDXrEvTg2DRHqEqzM/WNu4o9xudD2XoB9ujtx/+/M9H
neLf3ZgfH04nd//4C0eDbI78/uW3cFDS5LRW8y9N1Dzc68eR05N1fCB1Zm83h4T/xBj/8uKOpb55
3MNw72zcGVwOm/VzOz1rC3hk4adxWzMt5bGyGEOxHP0JOIGCIP+6MdPYezrtrUeVAuk/nCduoxK4
tdLI+zH0Y6OhYduStTXRFB4oM2HbFUWaXeGI8f/GRDN4HY8s9PREbBBX2M5iWqgKw4WYWWgalRnt
YnFrU69u1NLMeW4kLsnbcLwWosnjNTdKUUHhDRXsaW32IuhdQ3vkm5+VPDNcbfax9VoFYmgWsTKy
4rRTaVKdJyLNjcHRcS/ybyKuo14vDCmTiLm+ZXF6a/V6aC6ToLeStW2L3LthKSvkhS/DImcOpKkC
KTwXZfouoKTusoWfCFgWR3ciTd9SayhAsp+mdHhjphDsv4yq1RjzCNI9fgwSFTs8QurV5HAt+HTM
K9g182IsmoZNIAP71ut0FhWndcoTfprwtiqt07Hy67BzxzDHKfQJ8ULTW/368ZOrtvv8aYce1DlD
TI6GCjVdf+RFwcuwoRFl+D2iMYtDt9ZMsMBRyjSKaFX2nV/WizKofR44BjfGPHvfcTZARVE+yo69
rmWQVbGjdcFKeoENnQWu/ZpIE67mYyJtLuCAYmFKeH0MjeyzhVSwLB11lJmf7DpgRb6qcz+vwhP4
EtBRDoPGGa9RgBgIXXlBb3i1C7M0FIVT5gUq8EZAASLtxfSRLmLsVklUZPHTsEt6fFQMnZYXXtHj
W2HAKtxm8FNZrWLDKtkqt8uWVe7QZbkeFk9MbYY/pqYQ75nYI4nebo5z43f5X/cxtZJGD5+Y38Zd
7NRlIdvLMRlDfVMTOzYzZ6h1MV5bZma0MbxPTdPytJdp4g/LMZW09leKGU33CXJRgh2dFTGavWbt
iDWbhYbq2xPeJTkuVU0Ityw08w4Y1SoN8MCw9gj+goRRsCL1OVhR11ZgwHFJmmjsnACeNP7a8McP
ez1t9nlQa3tkAGmfXXglWqpxDqWwoXQIlMUuD2gHmz3IwvjYppa2ipUeQyu5MAO7b2MXeiXws6dW
1HTLH8EDYg8k01EUMQlUIDYRz8WORNrjMu+tj1VDsULqAScDhCfFWIM/PMq5FkuvM3RfOTJhAxie
tF4Wr1N0LIFLXdkn9XtLVrYXrbya2+1ljcxXe1kirI/XfWoIfNJnlbzYwuYXXQZW9omdQfuMFZng
8ON+AsKIQoo3NUSqvSQ61aBExDHWdCzrSUv9mttcsb9N3pJoQ0SbDn5BYlLzu/xmwqgMn/TDxyAY
ZOI5dROz3PU64kUX0hx5OSyLoJS57SjTVBEc7rIIi9ckaVgvnDwNCuNN6acGP/fSwGJu0enevyFh
Qk47r5lcWSvTyXceJWN5mWqZ4mc7Rpp073hLST8u7ChTIncLznjVrLpO2O1FWQSI2hyZkpS+ZaSk
apFlpaJu1NdN6Tm6t4sxcoKsLXnv+n3cQhjaseyGxOkNEfFopUza8CuZ1AP3XdLTpmtOctUF1Fvq
wfPrszqwCNhpjUk3jlBqWIr5WR8PXuMUVR7JVassny1EavTjx05qM7xueOJ7C8Zrk7oDjuHQgyP9
ulILFZpd7Poi8U9xBkS9KDTpxjeeygg5oR0NzJUP5z8gyzzWKf80iNaPjU9Kk77/2Nc9q8+Nqs6M
S/i3VvNdlFKWn0ar9TPt5FrToPqg+jGJT7wQtm01am6n2lGxZmbgWuVYFfY3mkZ29j0wc932CyyV
obhVTd11xI2TrqLRae1lhbAXTUxEIk+81IjlhaKWEccnrczNKgluAztjNbjcU2aX/HxkusWSHmlZ
5cEHbI6sJVlmGc9z66xRXhgkbzPRxwjrotavu/ZtJzw/DFceT7tGXHqZyYozGfHAt1dYK5LFTt6O
RJVuUtlhpxzf4LKoF4FXjtFw1vmVEYQnXZj2Urux6jgUbJvDQf5TG40U1RkWR2d4bsfSCtalyfsI
N6kHZvfyXWJaFt7qzYdGGCa4hhOGOR436ooX38amUGb7OpJl7puntDcMy3KHSMSNddJnEU0TR/DW
GBBbCyPEdHwmYFTWvTdgX6gbCSQF/HdDl3e59T7yjKhLVlbMDDM/i5tB2e07GTERKqdQyofisspa
BPG15XueMb7hPKnAKWMooLLPobWLQLwxmFdayVsaFiFN3kdRF9nesougCPwlEhgMtENlTSQNrZEQ
c0n8YAiLBcnjqLQXWU0Mkf1p+maG56VRotSnxreLwi2lZYGzpt2EsCAulcF0E9DPysQpCtUTc8GD
CrN384BmiMKjoJs4xpI6xpuugtq4ylJrUvkckaFtuaqrNRbAmKGB/KRWZYrv5ZupBrUYwb4iwjm1
FmxJ5eFpSUBb3IOGEzw054EpPtOkn/iccRXBkzAaowQURhbbAb8tCpx+X6zKMMRxt25n08Eq3NAO
RGMAQd4UzXUdZU2YgV9GMOqToBk57c/tyJpIDoF0Pl5JrCw8geFS8c0z+mmBydKYkBeDgc8SlU6s
aVtkkUKYWLvoQEOLHcWY43Y+ZclY8Q3uVoDPRJ9reRUL7inm8k4NuH1uBRS82K4eb6wUbmlFxjQ5
rx7umNFg1ZSuWVkxwFFiFNNfrBLxOSNhaVxtWW1svn7P5M33ZDSY8TnSHykIoJkRtN/iUOZheRJm
bMCkC3PEryU5vsn8kFwxIn2tHLEBSo9tjaVW1UNT+mcZVYMnHBoH7SDfqbTR4FJrpsmUjslxKkrp
ImbwWuXEZPABt5/iJGLIqOWT4pvacFDnkCDotc2cAjNshsLNdSY7ejo0doBhZAPtZnkgdEzAH4lU
Gd6ElUyTRzQfgBU+LafHBDyQ+HDQBbGCT8ha8aZG2B+wib2bhTQ2QwMqMcnpLjQsK4xD5zbD6qrq
YCJ9w1BjRDqpRJKeaW4tDSKyODobsfG+z098gjQkWXZhoyHTKvKxKPOqA75ha5nFNyr9DMunEnY6
Tb5sPSzXCpHMdEOznd5469t4SzIyiUM6ion+rJF+0H1qEj/xw1Xm27hvUDDqs9O4Gixav2GbtRJG
laqtky3LVdSWIKcPWYybwAJoPDzKwxh2vqXFKMkneG6R3S7ywqiz0CWV7+HhIgrwy1OLOsm9+izp
ioIRBzAFzZml/UmcG9hXfBYPjYzsVQxnsR9eT7m+Xp/WXJM0dRPFk7R1vMo36jPkdBt8P6iLCm9w
GkVykRYN/j+knSW/CtJRYTgFIrnkoo1rpDbg6kR4Og183V7LzOuNdOkN47T2OwVVHq16VpjQMHYZ
JI29TFKY2HTZG5mnqjOhYKr6L0T2SGau/ETrOD7dBhNRnQRltGqCJNP5zcArJHtPc2ROJTlhdzJT
aDsBwyqvi73xmgW27upPBeuCTp7Wm6n3yq/AIpb3Y4wZxX5XiaUcCYWWq0s+sY/2+bRqCJLdeEMY
CkbYVdyBA7Qxp/nWYWjircQCx/eLEBudDSdMRim/Yl9tnCmnDMJBpucspyW+IQc6yXcrmgrriuB0
wcIZqUBab9VkRemZZ75XjLjH2HfwtRwPWwtS47QQPFbDiUdjIb+m6RDrzK2TJBnEmzSWkzzVvAsR
gvmxXUNVMukNsHnVAE0TrRD9T8xrQkbBXxN5TURiUZL5GI4jPTDLLx3cM8943XlIcyNTxaIpZtMN
zN25FXtM1h/4UKSDt+y9yBiClexykVSLTBuoojsW9Wz5lfvI9hcOjKEC+KPBR8xKZulkNlLhTcut
NEvk5BcbTka1hqvOQhKyFglekXrWh3hsOuOqhDNd8eWYF0p+hb7F+jK6fAQHIk6mOXh5ZkD5j2k5
MTAJ4a/Cs1ap7vKvUg1BQb9xpO+SCymLfPBW3NRVbfzVhTTqvSUsGkuEUyUsLgzXTqhVXuNIgC6u
PxK/iHzf9cTAgv6ys+DbFN9VG7aF+aXy7KokJ2XctKlyDXOs4uuRNybXSPhJBBxOTamGT2lZQjW0
wSpPI2W6LT40rNaxOuQl+sV2JhssizwawR7s7Rmmad2pmyRpJ/2nBn/SJvD+J+ENq3T6RnYX3niR
OX0mKEoQ0In+MH3RY43AN9omq6fvJ14OUfbhLXoXYz3QfBlBUCepVOl0Zbtk4VNCEyk0S+BSBT9A
fp3UqeG7ZT+UzHKoWRL7fRNYfqedjmQcQA+jp8yzrsgmKfeNkYP7FbIEeONwy+qzYiRY35wYAJgA
N9AVh8gzfd0+SJQKJq3AUjGuNhFbFkajFTtRljf8Q7xRWHHSTHcu0LeJ1WAkhTHRWMqS80Xqp4X2
nKCQjXHVhCLHnOsOOZz2dWj6kxsX8B7PsNpkIqu5EzhDx7AjjieQoIUrY05JpkXW9dOatLzRjENH
BFWWpssgSiCNqw1DUJealF6MHwvBfTlKNtGbwGSJZW+SmZvfsNsTzM4CepzyCv2AFWxCuUkq5Syg
D2pUcfs4N68CrSWotny/hzR0Gmq2MPgkQUkbT9LVhsVE+xPR3W5sNz0eW5exTXbzm1tT+8vjfE7Z
9CjxVJa82qrGCOpp4r+wIUm/fpSaPwqnDKOrE0kZgTOJkZzZfVRnx4XtwZW8XyMk7rV2i9zj/B2O
lp5Wt5LBBGoTRkBY85IDsq1y/DUtuykEtC1g/aAAgMkjGYp1PgtpvZaZQw3Ru0KXHdRYKOjkj1cV
fnlsOWq4zk/x+e8PxBZwJA6kPVVBccTi7uTjoCQ0SYl3WfQZDIUfw+KfWUMM2dtK9q8nSGflTsxw
+mEUgdO0bBMbn6Y+28fA9knE/axO5OVWY3TBaGMRDZINQqx6XtntKsq9sfzQdGyIUCjMJn3OSqgG
oxo5DNETFO2u9KlVhPHpRH1mKYHWEXui+FHqcFDE6KyBFZfJRqg6+HWQ8b6JPej10G5DQBDwZoBk
KgbjANfCCCZCopwVzei2BSL7lUiZFsTpoVoGF6q+wNchHx69CAfsbi3crqwnqck3avbXk5jlgdCv
zDAJZKenX2f6eyqkD0LDDEpmfJeo0ODB/mhNCyex+aSAsxJpna+xIHCBfv3cXd4BSDxWIeWFjbkm
ZHaegsmbQVvaYPZ3H7FFJVH8zJPqz4B7ZuY7XRQ24bvMw0+i1k4QaERfT2A3E108HmKAZKOpgBuO
OZgtJl+0oUH6gH2HcoeguqIjUqw3Jn2jy0ODanoO4zo0V3FFyAitHYQJmPJrRuzK0bSiTbQCYDfS
tO0FHWMzwa1lSKIhzrwbT42ZKE90kafesDS8tIKrMNjl5Oj++pF/nzz230w6Ej8EMR2NMlu3gRV4
STSQ8juXHQoIq4HKkcYrUXYNlm9oIzP4tWzAdRjEO2OqydCWatmGmuTdEwuBzpJxYACafpD+RA0A
7T34vZ1dKfIVfAeV18Y3tIZbcBP7Opj8trTXAX5utekiPnI3TKsBrQa9Qpa8cERIguYqzREyuplB
y+wKqdwUKq4QujQv0zbMqm+/5tlktR7lS9FggW5KpEkFtVAewi+f7lLZdJ5dkmLsv/UbYSRIKoFZ
ZOPh9iWbQiwznnR+Vnd6egtzv/lvmYU+D2wMRWwLV45xVE12ybALEyFuJfW3LEGN0nAjFEbgOLcD
qeEHM0+gpFT5DTK6aSQy5PrKPC2pOLWNaEqeFwEKOVNRaZjc7Swck/YNh7HW6RM51umgqRm/piOt
4VTYJhD+mxfQMxQLVDayb5VnSnhOUV3lSfMePnGYZ25XDAWIM6y0xTUNrxx5LzseB+Oqy3PvrFJl
EvluOo4EDShBkSFZnCkiUdhoBFKYlzJV/pgiFFY9MsfodRiQ8YeTluCucejB9XpCTOmsBIOpoNUZ
rZuEYhc7ftBzpjGwMrOizdr8qyW0mByvTdzjeY2CP0VHa/LrPFSfJ+258fmau1grR1yBS31XM1gF
2KanBZrPtTha41HnRCWFmvAA/rYs4j6uUi/Q+dcckVpZLFkV2/zcpAEb3rAKcV3hKK9Nxus06IfB
cpqg7IrAhcLv5KVfjJ5xWqY8Gq9Lo0HO3kaVBMuk522aqJO4ERM8umIKS2hoLeT28zKKx+sxkVPJ
hiCGAwohuA+AdKamssqmKGWnfQ/smIjgnTjVSPzaXuSiYtVKWs2EXdxPFZVFcfd4NOZMSTtbI82J
khrqkqA8NBChJW6do49k3VcyQwFMtSVtrzjTY/22LGOvdJIkLc3UNXwv7U99jrrdl8zOPH7dknaK
tizbRzmoLRBssyfWxlyFg/sWzl2BI8CnugKdLQ3mDZlPVZ58RRNJVfpObxIrr5xORzo5Y03RQVH8
d9oI+4k4QcVsKnjDds+fiAiuCrqUdV/Y2EyLsWv4pP62iTfZFoiwvYiN0JWd2dSVf25BsWCd/pqM
6fCSHSlnOCbItGC48AMCJkqTs5mPrG0KQ8n0OuVZWjOn1gjfbnURFNBGQVxldFl6lg7ft5U9JZDy
QGgkt+zabLWDlGeXIN40/eJNgtj7qkem1h6cqqOoANa2QUK3EGOv32ARkcCZWmHC3OGepJOwBwTr
ULcBvIszL4rrSfJbeOrvpmON8sFhcclQ+fv1jOd6zcZh1YjDp1ljtgztBrsKOJZekHVFZX1CiEpQ
HxdlaQ5vzHac1i0O5OP8NKDdVFTt4cPhza/viuaGzKclzZqoM70r5NumJW0WIaL/0zA32aQiC5TF
6KpI2qm2OwokSIaF16VTuZ6iwwjSadECYvTrKe1iKKA14MX/f/bObDtuHMvaT8Re4EzecojQGJos
WfINl2Q7CQIECGIgQT5977Cz/kq7+q/suu+LzJW5bCkYHIBz9v72YUzwQhWctxCZj9+/EZ1t5IPl
RA0/r2H7DylMmVS6hy0oXIIRTf97s/Pn56XAfH8Ers7vOfr183IPPQqvqHKnP4UP39OZVQQkWjpV
2uA9P//Z551xS0wUQWuE6UjJjzzEX6v0eO1wuywDO/0UJiCTnutx0HrojKSZz5LBv//A37YKyP1g
GTBXOzpPxsTo+d+fTkks7ZhX5VfCYOn/2YJEGT/LajoWZ+l9LRYJqE0kOsqrXI9QzKtxJ6GpLRi5
/JmtBA3j3xzXT5jin1UM5hPitXlo22D5nutfvBn013NPCJa/fKDmqPeIUNNGqT8X/Q5xbDf9YXaJ
urGeTA9/vKxEt0PxryzIwlBcQ3EBRNPXE1dw726iBP4RuRdd2vfTxQZ9J51OnR946Le6i7Cyv5l5
FpCyNYsSObdidHtkwfGRzIim0Cns0pvYh1Oc3Zc/t02eQVCO7zopwtnf8p4uJaAXt2RDCF+LAba4
gFicD6IZA6aw3v0pMuUBfoxW/Kc0BJW1wLqX/WhFf8rF/MfZXKmIsFZC3j9LOesSBag2p6iA1isj
h9MNmSxz+Sk241mQC37qUwo1CK4bUUW4DxU3VoR7JY0u5dBkKh+Zq/5hW82QPmj1pxj1QwXDBrbi
/O5zcRZi8nmBOwh9mGdRq4oJHyk4lOHlimBRGPp69AJ5/COYjJGNzzGkyzI+ZZstE3XJMhKcDR2z
aOya208tvVw3E88N5U7AOoeLloMUqRi1xdTVgZt6oJPVjBcop9E9MFSVr20/I2s3f0q3ctmnT2BG
zhsHdDwSZafJGoAgnwYFYqBvcJ+jaj9QPYchq0UI4fCPDfaBKa7SzK/RF/CIgOtOsD479SDLkvGo
ZdIEBG4Gppd4gKuWomRt5bTh2jarj3a9VSSAu7TUkNfCtKi3ZOvWG14aa/YKVd86nEHIQqP8GCgx
x4SMdv3IiOAbbboEoqmsRC6FfpVwzwJXFT93tj9XkxllZ5/dFAK9NztIOmaRgxL6QysDvHDW+jZp
zwXZz1tj/KHoyXzkkN11icZTVYsmmQixFvVTjsOIOI+qlQdL+Qm1/1Q8KVkG4wEIaJ9WtO/BVG5D
ypptWLvjkCzxxUDi/VJov1zAjZoec51FtS9TesoHOxL4/ov+1OGmvkj6dDIVnj76wbQaX3syTI0v
ww5+whjbIwwL2IKRTK8LRb5MHI+jXFV2k62DavKEUlxdEmhwyj5p2TS4u52NlrRQVm1bbCQeccdm
4itV7ikC7Hmtk6C/FouxbWqAEaDf6y+WyZWgv9fiIVd0Rvmshm+DmbtmpKqvtkTKJu3K+arYI3HY
OoliS6oUnDQvNlknTOaHFb/ysoCm/qH95I5oL7pvc8nHI/fhuFdbydIDBVf5pBLwFdUIm82AG5/6
59XvxfsYyBR2jBOf1iIaWhJZcpWQkg7VFATxTQKr9aCtwUutWN49wAAeIAvYuPwWAteBJh2q8HGJ
GB0OapNBGxphH82SwDTCUtCYzbur2OiNV6lYi7rLy44Wr8MSldslCn331UQJC9vJKQupehB0q5Y4
Lb4XNs1FE3SBvhIlqv4mCS178EvMoXWL6To1NpzrrqDTO2FG3XgEXK9NFp7v0C49lyr9sl55SJK3
JOfLJQiG4GrgMY2aAqvft3BdY1ntexFSWB8qeFvVvH6fg8DX0RDu78awKULhrgAA7rvBnUtHNVYQ
JrRr1L5yf5W5fu4rEqrhtIU5FmLI4vWyxmN8hZfWjOpK+1kfIuWi63QUvoJb/5Ku21fiuu6UhHh8
FuNsA3uYDFXvxZI3YOjjNsmtPCma6LdNeehqBFVkbyrH0WrwOh96ELyBi5N3FIBTFUejPE5ohauI
CPvgQ8kfDN0sr7m1/fNMt/lVeyWiavbO112oFasYjg+FTQHfFA+ep3ud+GK9LyNDx1ruC3tnQu0V
QB3xIqdhhv61hA8lQJBLFemidpp0V8kgk3dTZP6G7aCRgY4kDh/a2apzwQxXwfU3WRFMQJhDXr7r
AGVJU0BjY1XKzHyfrRko/2jOsroc9vzCIm5wj3YYLdRK9XM0SXVcEH04MrVk7zrunld4Hc/7LPbi
OKtkq9gs+u8bTsiR2ty5FlLe9mR1mXaVTmZQd7y3FaHLcpmVXB1naIlh1eemfC6lLT9ir+JPTHfT
x7Iv+3eHG7xZ8im6TVC/Hwl2imb2s32CRhhU6SqXm0Ab/mUnkzzGY9hBAAEScKIbSbCXeaxIhA0F
PL2UZxc5KuZaGcmOPHX6GRJKjONfoquQyPjAsti8wVud70tJ9UW4jeWTEHq/7g2bW59jyYWVIYaT
TIi90i5Z76Xp9CddFMnXmC9YHKJ5W07JJvDwwJe8C2Prrr3O18th9fEE762Qxy4TSQOLA4wkrKvy
cg+A/3cd1Q97VNDnAvbX27wX9hM2/P4CD1t+u4eBhVSQDYcR/P4NKEUkLCzCB02xbzLG/a7lYe+D
6Z4Do7jv/aTmGg0YOeiVzW/KuqSHQbLvN7pM3DX0AA6HR0yf+hgRDKzZwrdxzouLENxWvag9uSuW
PgZdoYNvQRdB6rnZ0mQfynoTHtVqkztgCcUNT+Mlty2ZNB9tNSIDcrMGqr+HUzaegmSTL6PV7/gZ
xArsEL4YgQqGuZydfMmgcqYKyYByUtEXF3RurUe6klt01O55iJZlPtJojJO6pGF+jZCCLg4lEbK8
ErRQDVi8ZK8WMItNUe4ir9huy6UScSdPU4DO4XoL5hznOiOr1TdzuQDWCb0O10uZzOIu9knwkMty
UHXmNZ1aWir9yPphES2wvY1ei4FPQxNomUJ47LowOOaLMfvjViBBQo/n0oM05ewxXpvjrE1rz684
hE09IiKBygVBD9ctt3C8mKljF/af1nyftnoiY3YDVawLmzVEiXhtIWHYl3SAgq+xjmhl0wyFUy/R
vV8sNsuv0sgTyT7t8dZFS7X5mZTuKsJiRy6LBFTHcR43qRu6mNQ9lUHPGRrdfix1pYOuH3kdJKV/
GmI0p8gkJePDtIXBflxhFrCa5HNEbtaSeVlHGizGbT5iOW2gQ+0NcjDDFYvsUGdhzq9ssHnD7sYt
QB4hxumXxIsGXpvgZzFERam4szZhhUV0hSEPBUjCTHgeCiBqtQu3SCAc4UZ6wykIu0pIWPX1bv0s
q1hs+xNkEMYv5JCkU9sD9rrlAzrPhvnBX8R9EhZNVhCaQ4llOrzkvVZAylyab1W0+u1TZiN7CtLS
57VgXWKqPOEx7FT4ri+hCvS3pURpEmuFVMk0dWHc9guNXFSjhKPBVIOvhOKzIp6TPW5BMuUozFyx
DWONldTiL0wkGDB+CIvQXGQtVSMyJv0c+rLlIg+R4VKRn9L0NgyWzD0DyBNI3cxF8t4vy5d9p/1z
T9WXvlQpq9AmiKd1zVnbFZ0+EmweBItEpoEw5fv1uEXjSceDOyxUl7Wa1a6qHGoockwiFU9ajlmj
dbZVrhgSrK+LFV9t3+2HfBqBYvW+uwUlVpA69Gadmx2bTXJfGho/5ejTdTMs8OtwP+CGqSA7rd/C
SfEHNUtTtAZRnRszyenJIQ/Xt873S3cJ57/Pq0D48lJMbG4iOY8HPnfpk+QkbEtLp2vepcFtxH1y
HSmAZ1NvACCWaIuaKOqWd+lyd9x9FI0VUuOjaEi5zKZVYTadINOt9lLptatKsxJfz7xndZKZRVVl
KDpItdAd3aXJ8OXaDaDC097p4VsHdnE+IkS0NBoP5VrtG9cn7PLY/IeMj83AUF/gELpH7DrDweVl
Vjup6Asb+vAL3FN/AHhdHidSikOucnYfMKLrRWT0lUjxPDIILj0at0MedextWiM7VWk8TW8x6fSV
i+LOV532rKgHiJ1XnYrwpXsCSmFAqAlxtviOoS25WtZw+MppnH/hXR++8jBebxbQd02q5ukyhu3/
AoAi4uc1zasqZmS+zbouRt2KxfF8EyZfEy6gp29SnHdtH5mPaSmCoUUoCTAbgIApu5SpPEfR9OAt
eKF9guGbryys4xHrSJUFA0tvR2WiD0qp5VU04hgqhghiUXP83hoWJu4Juqn0UmQuyhu08MuoUWvx
/kqoyX5W6NpozVUcky/YeFddlUGxLheB5VljFQsuhjmNns/s5yFEkslVwxaouzT17MMthcL2gM7z
MLkORPvUpfEN8Ct9rZBeGivdo6S58capDx5ZP9QGVvFSDcvov1q74VnBQ4k+zSk40d8WkEdLBapq
aSVb4iuo3UidrYPfUcxDnf2OAXhLdxA5tdfJhv6tClCO2Gbs5iBtg1lAWif7kr5YM45vuVp8zaHI
NgiDzuTk1jx8AiFVlCC7UcNVmV3peFxRVF1h9ZNr62eKTObsS5SeIHGD6RTTNQxq150Fr02QVLVa
LTDyQBXjJqoTKihL+HLolww4jOA1Q+Sr0+25jV3qbpuHCDV1LLv9VRon+V00hatp0FV0HEtamU27
qnXo+nE7BiRiMrnLXNwVFQ/nIX4foc4Gsl6CwrPuAOiJe3LL6ZRNZY1u2yeqcjsVxtU5Ntx0aygY
pAJxTZgmydbIZesEv96KDpJObRwaMHU/LggdxZWHm1K6g3ZqHl77niN316x4VIDCIE8TS10tfp4y
e+hRq8lLR10g/jCz8UvaUjDsQrbpDF7qqSMR+JmjAuxuZaO3JCAM6U/FcR2SAMi7Y5Vz4DiWymt8
/e8iKHOC82iY3JpSUZ++pjqN6NNPwz1QZ2jEjuXZ3o7CzqtrZOfP+CWYzzNxgudwz7/1SUd8doR9
seN5m0NTDm9OrTSglURYbg/Q2XZszbBFYDm2L45CUChuLApKfyKsJFtSu964mR93EEq4Wtjy2MQ+
4sLJRSBvbN0mr2OHr7dXwwRS1tQAl2PRPcU2VUPWZtCDh/iKODdvE1jywaLGQe/QzwelCob1OLBT
w0GS30YA8lG6qxIr5lYOKKKK5DjYXGybgpO+wA0famDxblyTtpc+GcZWraCmS2gHcipudpR+RdsF
Y9ZBWV66UrkqTOYyafNtj5Mj2C3xogo3PgcgpJFXnhAfqxKHZ6cFMSy+EclRZcFkopq3U2ZK2iwa
rLGv9mgGQLYjn/rDzLoqh365h9y5XMDLH24QEI1rHmXuFtHoTbQqFgDulxIwnwrGJ1b6Nb+cUcLl
VSzVllRerhzJSEuQRPGFWiU88IV/UzvpOJbWRHRVhn3UNTbet0czBKtHgRCMLSpQdIgdU2l61Fli
RdOJwn8Ee+c3VYX9OoePBR942qx4g/JXjdeY68qwBa2B3IMF3YhmIW1RTmhz4WjKl2994M+KCyrq
SNY7p/0BSaulCw7CwRV7dtFcSoSjk2lqk42Yi9BM+du4jAkEy7yL+qmGoDik6FDzzZxEkRHXRCR1
9hX4KtDXSiskJWpwufOCAimMwIZD3Dr16LxFlcyow289oClfrTHP25xn41XQmwmOkUvhYSIfoQTw
22hzpilkWgIrCiw9wh7Ehcl9H1Qx8hEXsxpnVjsIZh87oFPcG1354AIy4Xvu6pCFyt9vuNhNUnZF
2TLwsd8DAOgQD5nqbwIsw+YLmsuVPuRM6HPVFUfDBSqY7EoneTp8YImMt2O8JOxxWuPuFlGX/luv
EX1G9nT3iBx0DsrIvg++UgNZnwufuvtVjxRfAUE0GDK5mLCa5gKeIE/Lx3NsP29KNq2XIUSLoVnB
N39e4wRJwJSb5EImjCFiotOnueung40kec20CasyR5aE6nGHEWb2rQJmsJ2QioyGJnJmATsxSvhQ
5bCUC3LSGgkDI3dEevpu9TjccjzjreiGayXzLTqA8gErh8mqg2n6JV6w9AawFYfKqhwRkbg3M4oC
uZnb2Cl300fhUjQk7VV+AMyqPq0+t0iOWYlvCaIz/4Joc9FXAgX43RycK15TJIWsUFNvQ5XxroQH
zeeBNtjQGeh5yCX3u4ACUO2ZUlnLF4QkmpiIod1nj5/pU0QigP4K1Syx+gORa9lGnfE1UtHbW47V
Yrn2VmrVjPNSPJpUW4ePS9MZDcEAFUhE0208dtF1QUeeA/XuNlFp5MKvg4BGH9s48CsfKHOPvAWr
wfFH7zCfnYRTkJdbPaSG6TpfkwGp5HVjGAagC9u1jg7FiPVXx+M1C6MtRcJ/TV+Cjip/gnLFY4gB
k9iqUYnwbShBrVYCMO1pAiWMsQhruqEpKCOYh3NHUtGKkNFPPPV6rbFvoqpDfd7QWM/F+bxld2u8
QoaOo6k7FRgE8TqDlO2rxY1vsRHTq7YTIu6DhPaIVExdlP2CW37Ubz0S/T1qKx/UASqPW+3gohvo
Ll9k74JLzfBQN3rg+Z09p6NtOsNS1Tm/gS6QXwQdKV6gGA85boM++1DRHrc+IeZx0Vt0yfHO+ahm
S7GeqzUigD9LSDy5McWFianMmr0MUDiJofRHmUbL+Ii869BoiFuNxq2e1HOcuhblS3gtt4ki37GG
r7Tb/GvZ2bBSxhEQSilvRTF2mEwwYjJFmtjnAuX+MUy68GNCivCV4EfSKvA4cXDWXmFtF7ceoOYR
gX88dYV7R8jM3itHtq4q7ERCPAf7fdkHHBVNmIgj9gMt0WaYuClyAMb46Zt1jvRnBrGjKTwalRmD
O/bK03B6CYoxeWI0TkSdQNW/VEqGMLOQluFx/HVzUP91yxX0IP2BDYqLpYFrCVjgFR3tJNSjTsyU
pHeW0RmrvCmKM1+uZySYwRT4jYkZXgOgseku2YBDb8c1giUaNfFEgMtcEkcF2y8Rxtvsczf4Nf2a
Ssx2uGBTIWxSd4kmNmiKJU1WjcWLg0jOhQDjyspwyEiD8ES4o2wsyDbUmmea+Eu3eaiYVRb59JAk
ci2+ZFKegaxZ8dGPWMdSStIGdR5Y0ybYsr4HlJyAk0ekDGU8yPgNaWY8NIgiJinAAaqm72QOttw0
sCQRtmiNWjdO4TkOGP9hG9V35yAg7sEZNkjP+p3MD0tcYGTAYYh9pvXLhLkcC2sA0xXo++DMD56d
GJuMmzCYAiPrwpao2Jn5w/F9CbcKv0UNW71OCUqyalcUK8NFBxqJlTUU6/M3SbKelOOR9n7J588u
6PcorYau4Pgz5BnzzF8H1qBhvmab6cas9qQs8uXw7+25X4k4uIagZTH1/cxngiQAbPSrNweprLAE
Sc/vYlJnq375yQPHqdTgB0xOEwd8fyE+QFh1YLDo/uYAfjWCzwcAqBIsGgbawCWEKfTrAQzpBqu/
H/Jv/OcBiJ+UruDliDsumOCL/Y1Tev5Kf7Ej8VGgaTADA5U0KLT09+wvyk8/aDzOF7kMNE9r3JN5
/CXTgEv/Dlf914+CyY2vhTE5SMVh+MqvX050kdhcn/UXPxm/JUWSEMxlhCERfxJ9/zfN4W/mLiHH
DS///6EA/zJ2qRmM1cNX+z8NDztPg/j58/+YvoSxDufAEQoClFjFj/fm/Dl9CdPAwjAv0P2c7xsg
GCAW/pzr8OM9fHixKzhCeP6gcfBHcKV/TF8q/gu4IzCpssCsiDPC8Z+MdvhtbECaYF4sIAYMmY+A
lCC+/RvFANyMh3Tz5ALMdy36P8Y+uPNbd8kKZBRXeSEGcmVI15adew0x/oahv/7Lybv/+Zj8dQDU
+Q3Qvzw950PAAxvGGCaYROCQf72lJ1B3qih6cjHpjZy65HUr1Y1ZeCvFoeegJYmdMQxJ9RLDlqCM
YdTLMYek067RG1qpeqeNVEF/S9AEDlNxsCWUxTw8zTTrqiRdqlCxJlgwW4Wor4kX+Ev0PJSmCvgX
ZqL2/J9bkmC20fZskE0Eo1mZoN1S+JqTPZeKPLuZySK3aicggyD0mjhuCHf1FsuXreAV8s0xovwF
VOy+gmZ03bs1r5CieEjAC8IDLSqYGZhLxIoqtrFpDb9JAvcwUulaD4EhCkr7kJVvYRy0psfQKIMj
EAy1cYbgYgZRFMOXCKWtm8Zm8aLWjj9iQMInhoK6BTXXLlZ9cZiydISOdd+bHPWb/Nh7V1vG6zlb
x2O24zBWa5GwRDslUO9g4BA4pY2sXyV88j5z5kaaNa1GglI6M/iw/QCf764/Ky0/rvr/LS5/s7jg
RbNATP//i0v9jgkgUHb+OY/wx5C0Hz/155IS4iWCYYyBE+QMWqd4A8E/JsVgFBnmqeKBPk9C+AHV
gf7850A3gtUGIvv53YQRlpV/LimYLxPjF+KthAUQ9qIM/6Ml5VfC9AcYFUbIWCHBQTARIznvz3+J
E1hkz9XsnD/JNQZsvaJ5qKYYSd+a5+vygFFY2xXzi+QtIdy+2SlZnnliPCjtUs6f/3L2/ofVJfy1
HPmJaWEayrkqIGCZsvPR/uVoErkpXlK3nKJZhqee7xITqfIJGqhfLIK3y5q4t3xRmA6lRWHnGlke
VM/IBecJGo5cfiutJXf4HRRawDiGz8g/FOFxy9Lue4hYsv+b8iX6bYv/AbJlmNaHHGOakyL6bUlO
Bqi5yM3ZE4L3fd9kGB/wvCQotA823yZMzdp8yJohh2y45xm6yY2T+CjQuoRQ0Sf7jXpjwnoIVNrA
vZsgIAlKgBfolANanBi95w5mHDQh08BHLl8Mna8xaiD1LYbpZLeDpov4G+DwXy8DqjKS40JkuDeA
yf96GfItgOaDaMQJCHT5MvXYKauEnwdsKen8/ep1+aS6cHz995f/11owJXBuwM1hLh4Uz/O/zof1
l6sPf6BPlOnlSRZ7eEKQ2p3APCGa3tGXf/9Jv+1iPz6pJCBisdEjf3KesvjXT1ISQbwZduQJhEvy
jkkaejx2FlPGKq5oS2ZkfOuYbMVUg11Yxd/dNOeb4i8lKD4eN0qEXRwJLmylv388atMBNTdM7nzm
KaB5l75zvD14PCLdb1poJhPWeVz64zrOK/gFPuXfIbpiMEO5JTc+g2xaxyuDIcoAJT3DaIvihhbb
9l0Fi2pIAKe2TkEt6Ats5rv7mwo6/NcLBWITywYqIUyQQfvw6+kjGAwn07QLbkPXifcBWkNfhQG3
MgGBDS75aqUD/0CWG3jKPiPzij5oqKHc5H/YfN+neqN9jq6VLd8HJCW/Lami+dW/v8SI1Px+ljFs
BjdRBgUaMaM0j389ykwXA0HsOb5lCeJxZdHYEhMiz2NAyoNdnENOcyYPi9hSh7wPzaH1y6OJtDqO
iQIjPs7iUWHkla/yce0/r0xMl5tBL6rSWT0DLSiaDkHO2k2MDZjoE0NN6piRp1UFBtoTZIoeiDar
IJKCu4wWKi5gQY+PEevveyAFHtPg8vlku/mTjUQQN9kS4UQOW4S1IXH7XpG1YDcjTYu3jsDwolkR
3uzoGMt6JRSNP2664TIoNPSkdSv2JlzToNmZ/6oM8A2HFCnENmHzQ2dmd4mcU/RpphgOduzyIByq
nfLuo8TcF7g+cg6+OAH0SMGxukRMWl2Gczl+GxaV4bmPBX8ays7n1YJ2+0p3GgUVzgMEkKi8g8Xq
W7T58yEMfbi0IxJ1YBxWzMioF4znbIWJNYykElMnwdY0SPvaC2w10Voj659BDsnHVy8IvY50qZ5S
iPhHV7IgQo5U7O9FNunWEM/2w8KL/hBAh3iHG7n+AWpUpTUYTwzclH209Adv2YSHY13brV9ccdBT
R5vRxuJC4q+iREv0hBMN6KhihrEAUjKqv3xK/V4lduzq2AZSQOPmbX9O0T2scZigy9AADBnuJHuI
7Vqao49zf5NBcx07ZP9mK0QFAxt8wDfa0Sja38wa+LPeWmos5dPXaBPMxhr2j3OKnCy3wDCh58/7
EcSp7YDuDaC3WDROTwS5jku2xbGrHa5BBw+bYPon3KRzod912A/tyFdMquRrT2o92rC7ozPJAGPx
LV9ps/mxtDeZsTHuqLWbQrPWDnvhIQso6+4WPDpZX8+FglQaxihJD3IcdFlBp4BK3XoYunXQlWEJ
CaVDdBl8bofBBrREJumwjvkoWtOhKjikshd7XewpVkwZcYBQgupgBOG19eYeBoJA1KYfij8Ct+QD
acgUWfCKhStOKaCJ7krGuc1TDBb1Zt63C0OwusHf72mOVLdZdoz00EYOh23MxHZBjBGqTiNopnXu
0208asx0CWpc1uhzoMQeNujfuGjwDwnu4CgHAMislJ8ZBqiKy1iXdmw58sKPu7MxeCS4D+E1XanJ
JXiEiNpjpxcln7AZx1cQgyJ+cApH0E527HfMo/Q7NBy2qfVWFEAO2wCPigbMGrorjZGAY9N3McbZ
5sC/VTXkGONaSQx8279DlyszWM4WdjymW9H5MiRDcgHxg2PMI+dz3AzT0DW76ziExFWrEuNvEEWr
Y2SWd2i3bA+uSTcmh1B1gK5yWuaqDRGrmi7pEK59y8uEIvCAv1eFJRRf3D49spx+HeCTweINvmhI
nBtaLzxH0SnckcYaqmJJgvjTNiK1ccpUuU2NhBR4mzqJLQndCccPlPAd4wNmEYXyDeaxpFczMpT+
gA5kH64xDs1+SliUvqe+g4dUhLh5MZcBaHBrsn3AwQOGBUIdYw5cDTWtHTCL521cV1QWDONun6B0
rR9K0xhm8tp3bYH8J7CWosPvSccJ05ikXsIT7Po4eTA2DT+FFqZstWYY+FRbzLDxLSZ/sOFCg3oA
fZTD5rkbgrx8kWQ+35yMzeaYj4aae78ltqjJvOLa0FXiwCZgauE1drDyBXok7m6BVVI3RVj66dKa
sovuGbo4/hgVskwufcJWd2s9Rn1WHTry+5QHmW+nVeCjp2nf4adGwu5g6fLzlz8f+or1CccFLf6U
pBLfws0Y3FBRPvG9LvmCR0eNPR8eJEYVgTNxqAp6/BnW1MhKejeHyQZ5OFaU4HJjGJq7FQGF1TIQ
N4OsQGw8brdlBnqM/wcHhG+EBQS+8rlOtlK8wGkurxAQHooK03447gsAO++rhG0K+5dtj7H1xFz3
KHPZ9aQQWngqsFscjSRo0Mt+fkM+KJvPE2WG6Goq+tJdIwAGmX/T+QweBLnko4pwWs+00/aVjzy9
987ACZsR5uSf10z05gKEifgD00zOa8gwj7RBH1DE7QCA1xwUQnafA9KJg1hVD8ctwTK36ZU+DgDF
r2Hjs7RJIx1hzMKYJtiOaFS+aAQN+3aMJB6TPeji8jKRUzh/F1iQtyuM28azATgQ9whL4Ukf4FIv
LTaZdb4O/5u989iSG0my6BehD7TYQoRKLZjJ5AaHKqEBh3I48PVzg1U9RSY55Olez65mqisRgQDc
zc3eu2+YoawCL54kO60ldUrvvvwwBCivtZUy/bQF02B8QQm8jhAsDU8iNDT5U6oxzvrRhQbfUfCz
LJFGjxtqmJTTlVo95q9y7HEcjQe7oQ982JazLhwJz7jtRV113VXrKvtSm5hxJnnfNvIiA3uVR74z
Nvkjlcj4RUfyjzjcK0YZVvm4MFlbpN+zC6z9Q40mqnhvdJvlyxD9YrW+ExPyM/4YmskkBzqWnbRU
LJ/yTNfA/nqjWx0LGqR3atTSbT8gOyqSYpt5SAtzKq1bVdWbc9244qxtElJ3r2wjR7S9Ut2MyYIU
CxeD3xZnEYYH8NgfxzoxlKWGWNZoGPcbxDg+qq0yL15T5rZRKlASPTNtMh7LfOBZY6cLnnjWm/G2
DVpMwLMpAmArTY4mTM0v0LQW3wirSnrvHMRPS7xgB7FRp9Yw//oUoyabO090IgqLX5ODw6ouC8C7
3aU3iNy6RchXu8czkJzvpRT9pmrQxBI3I4qIkGpsnq7qOuXzD+BrdmPuVzlOAV0/rr3Ne7+6OD4w
feUeIXH0B/6/k/KHTopFkcQp4v9upTx+VR/H7zG9f/8Xf7dRgnP4LEdCKg7M3x6zm3/aKAQDckbF
8csx9Bsz/3/bKJb7L1xR/Cvc7jQUzIAT5d+dWdP5l89ubAOAPwdDYuP9j9oonCx+PG1ggnVskxaD
aRuUKFzrx9MGoy5N9l2nA3dhYic1lqaxXj9/m9rxavZJrhljqJquuvcW/2ochXzvyrJ/EB08F30Y
T/OKHrVHkwghnXneCjwo3ctzBwDAkfZx9jxYhG6n9wfbTynsHcekxGo9iDt3tl1UZhNqLUieI6J0
NvfARq/9DsmeichHq7aOtbmahLjyxaB7CFIl0gEVVgGCRjtM06q0d9uW6YiMxAJ78h3UzAlKNSfM
2jjlgXI5iZppMCVertvjLq9tU5wmOyvQn5ag5fTzaGNdg6RgLmicvG41n2yqwL4Kt87oYEPZqYIU
b3qrcwTiDuABilbhlY/pqlEews2vJL6izuk+lm0KpcEtWUQ2c2Q3Szit69KN/JEq8oFBaSmQy9X2
uKcXzmQd88sYzW6QX6QlSjhm8x6IY6mXpQRFUq5+7Hflock68aLaYmpQKVjToUSCkiyYql9WxpSh
b2X5oRiLh6xGt8dSVMJ/a7tDaS5PGF2sfTkt4P2xgR8ovPMtRIafP6NUZXtZZXH0fHXFoZtycp6f
x6yh/qrPU32VUwPKgHU8cz9PKl3Y3ZcXEAQjbswAN7KFvqB6oscFdzYwyhNjhk9ZwaHHSqv5YfPn
kRpSa/Yzt1SzoFU6nmBf9oD1+2a7Z/5wL7fiCSXwa1cX08U2dlAIq+x6y3va0fP00jXjqZFde6jw
wsdeYcVqwxoxgjy/EAIHKOSoWzTqXViZ1ZNAfxujS+/Q28qvbtG6V427pbdL0LkhBzHqwXnGWm2l
MRy0am9L2wjVJm9MkGMg/5iBZ/iJ2Bxlfok2Zbjyp8VMPBA+YNRAV7Zqc0KGnnmEYtn/VMympCmG
1MXPe4V7ZV0T0TvafXYWLbVl9jW10u7G0aYHZyoUwEQqf12wfrM7Foe2cl1wN7obWt2Kb6515t3k
O/aRdSHfYZYNdsD27MjJtWAv3eVr51QNYFIUYClrR0j8RIHUSBWfOsvuIumwtWQZugiU8GPcdVYT
ju20Rs6mIafXJTueNrL3merRcFrgXHX1pNXpcdtasHWjABYxac8OJycMwao85b0D9krYxSukqeHD
vHlRaUxhWS12FY6yd+2QkyZ6BxScF6478cbPSGRiy960125ycR9IsN9O2NEVzuKhlNt6NgloB7PS
5/vVkIv3UNuVuHXRiLfIOUCRCfqrO6srUKZ5qTdGBgr5R47TUzTpxpbtC3w+p3bOhobNHTpjzINV
bWEKsn6uoZPoqZS32IeNSEoeiyyQtRH6Sq1fsKDoepJ59nqap6I9mNOyLsGeI20BR3x1z5JiPi1e
+nGZXgEcL4hosOvtXDXP+SsKloB3bQl6Ttx6L5Zrk4LnZUQnIM1zcbntDNnoF3kbNFBKfRHlvWbu
dXwxtMKWo7eWaAsBPX0sMQSiFc+0BIsEWiGxYUsSvZWkwVbv0acWoelv7xXtoSevQBVTl9pHXqln
E1lh2FKCJU0/Ibfv7WvcRlU81FS+rYbWefRRbpuieGqQp0DIFU5xZQ6rJIlk3qwY071x2zfpux4Z
McTewAouhV13JyOgQeBZ8lLOhbhHVKI90C73PpqNU8RZFfQRWqMB1WWW8xpjTjSTtGvBodSrjgZ5
7RIkryih0Dxcc1bpoJIV7a7T9HU/nN/aCif6XbNJzmI9LWCN+plDjbytc5tCbh0Pi6HnlDgT6Jje
33yO725LD2N9aefOOQBXCD4P5niHd4+TIhohlIT+9N5F7sFBQtcS05JHu8YBUM0MAQGziek17Wyc
ftqkXayzk+98ORtxC/giEZ2io53Rkkltg/XAX68LCFU3m6bLq7Wg99WusxcXrTIRtdKYkZ45J5Nt
Zvs8QHiHBdWPghI7K7qkPW3ngTV4ugpmVi1sGCsoZFigOlDn41Qh53ARpIWZsdzP+ALDyu+QS9o4
hvhuwaFXag/2NTgiKk2jzlCU8m7QfF4xfia6ZoHxMDQtFmNFFEbTccYKfHN8DIoyiC2fMJvergOa
8P2RLBfqW028qt57h/CoS7ZgmXf6KIpoWYMNXde5Ym9VvpvnRp20qv8iq+2qntIZ4jml87ag/qpN
r70xqUwuQUR2Sauv5W4pJv24OY570BwPhC2nrBAxSxH5GVEuGj3ccK7KOsTqwXrXu7gZ9JVzsGeg
7J0+mOAIL+Dqk/extiBQrWUNxVoalzwD434s7Dxaqup1dutgp8T2IUM2gzAwYC0rVye9ohOUEvpS
svTjFviEHGyJ8LoOt2llplEujfF6sWFa5eeMHVfPXjrDeRVB/9WeinpXOxQMUtnPDdacqKnG/qn2
+VPbYA+hmNX0imELMdZYVkikMAV745LfwmAr7wKzE0cOltsliEtug1fRbUzpB0neLlYp+eyvHRvG
ZD0UBRE8MlNzWCqfdd0t6k9mi8irMdfuCHQCiK708KCRTLAby625BPS+JOBd7Uha66cRIVYoocSE
S8BnWFBEJzoJP0+jbm63lTWCk243PJhh7s24cZZK8PHlVJUvvPbVdEUsgf/Yew7/LUOAh2HGklEr
jnd1kN3NtB1vHahnL17pPjAOxy9QZ9dnTuLBmv3MilReisQZU250XuT2u8Cplggs8wBT3k/sLcWY
C8wBNd4slxWfNhK9wpXwoLPO/OK0qnXild85NIXR3Uhjmw76prwD/S7/w1KN+susq89Qx6abTbe0
MpEyl4eSk9+N07gyMWgAM30Hdi6B8q1RYMrgjO6DVyb05r5Hi3O/cDDTEb9LjRLDpNvt2GP9Og4M
Hs8vasZvyrCJMYQ3uHshDIdXpnUn4IdjsNFgMNnm18x6QOWEvn3SL4EhlO9HN9A/tVl/qpc83eKy
y+kxZtaX2h3xrriF+dnISq2JNvgiFbjLWR0Fsxdk41VOhBL9PPVZr/06Ft08PiDi7Y+4i7wrmWv1
Pmjd281tL9KOhmEMQaBTB+xVJY+zK70vaebRnzRH7yaYnOLZQfjGeKJwYvjJdeIUsNYFRF6EhvjV
aOZZ3f1g2UOBa0kfr1WFLTDUUyZ23iTmLN6QWDYM78f1pvUL2mAG2NTUW6adASwuAbc37qfB1fal
U6YNDsu6eGY1q57Z4ub3NWfJh6qc0oNeesVRdxYq3rR3T30rtRK4DBYDIHJL/ZSZRbleQMNuwmDL
h1Og0QAOc32pONzWwcnsibvJ8QNWobJbQeeaQKZNH4e7aVPTs+5vcMwFlhB/7AgMKsvpxs4wkRIo
MVS8f10J05QAoapxGN9RXW1PwTBhK+L4MC6PzCfMAGOxjRt7C4TlotoQq0yKkvfhAqEM7Vuiftx3
oKg2931WaQUBOb5iZwXSEfAiDmoK18FVWWJXtnvtWlX+QguPVK/Omx/qrWXQiWJWu6pbVbykjdPu
htTHMdhsqj5iPtDj0i8z9PB2pfnh2CzNs56q9E7yPz2ohuV1aIIHphgoedt+/tQ2LakjuVfu3GnL
LlDguxTzsp+YnMrm0aCXGzLcNPeL31SXiPT63dpMyH2zvo6EttVj6AzC2S1Gu9zVNh6t2NlSAAay
qBJZGvNl0zIyszF8HGZU3remQDV573vl0N3ADVFOHKAG7t0qYkpmUiw0Ig/W0cdJYZq0bCg3C39G
8EpPzH7opszFDk+B1/ke2vcyyJsgXMpV4j3DHRm5IzbwmoiPIbbGnHVU+bWidHKtw5S7zrPpF80c
bwuK5wNJKcL4RNRnypCvTLPLQsKzDHmEhzIx/WyJ6TBJERGhwdwwBxxwKSdNHGaCmu5x9HIWMHpt
v+F8jOW0aicEKeIIrLCM6YYXl6J0CkAas/faDJ39+S9fwsCAr9yrRjyOFTT6FyQPdPntYLmaeB/p
AG2bE7voR792vsgO7txQghtTrkV9MXhPJDLpSeGyOidAkqvdaI7bR53C+mLB+RTWqFo7T+j7jj97
+uZ3EKIQ73NlN/f0h53TJkhjMRtbxE5uWJgN4IkloB8nqM7YH3RaynuSCYxoGMru2sZ2GhNnYr8b
qSKTSakg2lqjTDL2Oorzfk2UOUzJXHtHTbQyxu0v76esCHZDpZsfHVvZh6YaRJhWrEx1RyCDhwhp
X2QWxrfO8S+tonHPeuZ8AXKuyX1t2hhd8wAfx3Aj+SThMGGwEKa5Hnqj7imlcISD2/MVbXl7SXhu
sKEEykn6teJ8w0MJF7ks8mTBsZAENds40Ofqw0hNH3aB1xy0IrUA4LKTtIvb0sCtpzHSdG2FhUCL
nGCNBliZp918M27gtTnMtPKuVDW3kZO1DJ6+2TjqNc+/onK3r9IUdH8setzPnca7O7Lwz6KM1hon
/DbQ5huqSbLpLOtdPunBtVRZBWmjcA+VWziJWWPW08eONCvduPV9eNfjOKJLm0X2kWFKCeL4bOQS
Ru9fV1oPlrzRq8SoUxsPXGC9ZGAmQmsBGhs1Rd68IIB/6S2QNLn097ajDFyaQn7RFRsrk9ztCDSk
5v4RzBVKB4k9Uqw6WiuL7oOXuTGKqY94CfIzMRC/ZaveC59DRObHzPq/tGX9/psdpTZJa0sYCVVd
qCwrQYNjwkEO0lNZjMzhR0WDMtPdiJrZ0COtVWWdDOememar/rJzy5anZfT2Br39yBzs4rLGonVL
/wGXP26S2U+k0OX1OFFvl7rES39u/yh/FMeg7+tkW+R2yHCMfl1ajmjlVMpDY09Qj7XevCsnj46A
GD5PuZpOtFjBFPmkMdHXijEqiaMvXDy+pladTK+Rd9+MM1nRf+K8Rim2trgE7K1sju0sCHLJGMQ9
E6sI8EMuVxat/idKqcdCI7zAGybvInetJerVRuHY5cd02foxzGdtwKA2fwiM/mphlhPmpfkEOBrB
gbRtmvSgEBYUvc+5IsLOOhO8sTTJyJxT5xHyqxM6W2Uip88vAam9YOUYD+uYPwyu8YpglvoPizUD
W+ZseWe+WLkBs0y29pcRoHesZ4MVC615UvCwXoXARrbL4KpOIV0Pim9MO6i33ebeXyeMBV1WGpgh
/fSDBJDI5EXKgQbFutzDkNm6sPbTlLYTGR07+CMr8XbES3HGUQ6UOSu4Jw/TYahvOZ3L10s96C7I
BjTehCZx9Wo44cQKF9TiiqNOGvNTCe+KMYS4kQyTmZ8SDBeaW1UY6Na3uk0kYGz0eHours/SqyP/
wL+qWv+VBIl7u+xYPPwiPwVCr06rw+aKQfVzWom531e07BPlzqDBMQPhdFMnwNVYy3XjaWBLimpj
wlhonnuBos2iNZiZXsMuO78TVHmF4exNh0r4L5cTpnu5oMifD57sP2T+dkL4qEc1tB1s3doVThBq
nZrQw7L3TsKQ0+4fMxReLxX2AS38llI/ojI1UfX3l0Mm7yALfMEiwxOP6yEJVHvX2wIkdLN6OP9h
1/xjlfK2RrtZTPu5MOzxYko1ES+DC3G9ttp9rossKbrGOKiSw9ngzOOxnTKdzgXmX71yvvxjp2IY
WkR5t36oMixgJoEk5IIMRchc/VPqSONh8Z0KCda6DNE3l5UzevKBtc8MXdfBQoOw5zT0NKNA1UdG
SpQOThqNPgss+mTQIb0HbnuFCoChBcY9JGQQ2efEy4wz+UDPq1PP/mgEW7erilV8HA28yQ7QzIZw
wG37jEQqVZGxVtrHc/7OjafX2gHV6jiEluepgw8S+dKrOCIR/lrmsSpQUmh2lmDKXz9RZ/FqZQJF
TWn4N9+cXtuUz5+1wn39y+0V5Np46mlD320KyoZTQEaP/nF8mWZub9eD8jvxveMrmCwRbxuzqb9s
X26FGU2YRYu2igDVXSHMnPNCql0T/eAQPcpmcChS+bhmzjsqhL89YFm/TgfegxWFEkawJfCfFt9l
hc9b8yGD+xJher/xjTH92KgzJrRJfRgNZ2dYzSFdu1hMiprLb/awfpKgH+xgUrtvHrGhLNz5ZLes
P1h/yWfd/2QXq0jdClsON5R3S4fqg8zQ4WkQdn/R9z4DsLzzAqjXkN33qyjTaGVdeHE7Bc5qKRz9
EZ+5wfwdBvLzXCGs/bXBzOPp6SNdLNMeTHtxuQnBeJ8NiwScYc6omEjDDBnJklY5TOdKiFXm5Tvn
WTWX00HA5wm/t59lWi0jYIbqwZnFRPNJr4SLaEeHTIme+Kk2x+yLk2McidsszVRMT229X7FhEcbF
i5b85UXzRg7eymSLfmNIY0Rwt2qU9RvBcidBMFHsiHnZZ0Xa30EVMJ9LcgtU7NjnzNHBMW5HAnIg
1PxjWWMt625rzJrPf9nWIOTNhHAE/tWwatNzJTT9Wm+WdW+CJQs4vI7W3ej43v0vDW3T6EvSPy2a
ocqceUu7lmU1bBy/NakZ8zz+2deGOiMrr+nwY1b+ydc2iAaEwzRkZQx59HbLRrsEuCbMhGBQ9ahv
XnYqbZbKts7X12+eN4w9FGqbC/7zm/EtD/DPYs4pMNy4TrdbNHbdDLgPm/3SxRx24EABotkLbfF1
MkqaiwHJ01Eu+pQwxawuBZylkcre0C+7rVveEZQzqdBV4OFybbEjCPvfzMbanah6ce2si39ocgPT
kdzEfhl1xBwCCROy9GW6+uaio3sLBYD8hUed+u5y6PplNwN1O9DO9OjSaPn9mhMI/M1Pp5hlRJkY
m6t5Cj5r0jASFqf04OYOMT9nc10geTWs0syToreO0Ez921a56rgQhnVyNW9bQjetY3vi1DFTMUb0
m4fTiLLn6pvnDjXrp9ZXRiIZ3u6QnH8Elp1Hpk1GRuqXtBWNtKFXNqxPWmHBlxuw9X7z5GnYKvY5
HMlI/mPM66oWVWWANi2Huxef3UhggjpqWX0bXoraXiOOCtthHZS7sZGN863vdfSBjaCu4+/8emvO
ZlOipKroZ8nqUvN6xsKMb/4x7hmVv4VBt1071cb/X0/vRkutNwvpLqEpq6dgNN9bGYs1FOOksK3t
LJX7GLSDG+LCwwNLfm38zd/Xelq3M43KPiz48uysvN98wVHBdkD5zfpGkOx2Y2EwJ4+2f0ZsV96S
vwxHiJClvp/2crPlh/+1Alo62df6RoWMo+87P2ATlP3dMvd3YK9rEHWdz9ZunA+Cea3d+BbeT8bV
+bFvdfPSltoXW/PmK9zSAGdY/5lsn/2CEM/fTwsaRgBDl1IIdRzqv4XZ/z+2/sPYmtTL86D3/x5b
75DlFl8+fj+4/vu/+Xtw7ev/4k/oDkEJSNCcb1Ljfwe6e+e5tYtbACktLiGPAfm/LUXGv3Sdo2Bg
8QEIxLMYd/97cG3/y6G7xqAbOZ9L7Lvznwyu32hkmY5bDipkg5gU/pH8jB+n1hl9Kp5sykPTnLMp
qqsAlR9kwODSpjSGguEM7WXlMoOIA85l8Xf36hd6/zc6YhRciPx9kmoZwTvM6c+f7jvBNwSRDSCk
Yqdl/gcsgexuozDrePWK5vBfXCrwHR3NNxC6txDSwSpZK6nz97YxALs06QXQbREJ4uz+v/hW3MrA
ctF5uwgpf/xWm6Eqppb2BFJTFehEtz4eJrB0k/L+hGY/iwq+E5J/u4EEaurYDHkoyGv98VIMjOeK
pvy0D4oUd8RqIh6b3Vcl3Thr0zLyOov4B2b7kUBj9Jcr6P/MXOEZ/MXFsVKen2KUoG++56RykDli
mnBp2i7tC5UnLdiL/4zcy1d0TJ5Lj5G3iz/Ue3OVMfMtJqTpvB9IviJDxmxp/DgMZmRSiobmwe+f
kzfWh2+Xw26jmyQu8ZicdSbfP5JOL01Oo9O8JxoI3mM1fCX25NXPuiYkeeTChYDxBzX9z7eRLBgz
QD5CNgTakTcOkjSvysW3AFiWOrsLCV50KfWgS37/vc636ccnhaugSsEjrBM/YZ1fxe9eNXtOMQ/2
1by3CgmmWtMuM0Tqq2ECCdUb5w/f6Vd38furvfnRMDxBiCTIdu+DYgpTSIiZpF4W5bd2VkDlXFWf
fv8F38QVnzHDjnmOmKDtgC0Be8KP33DNob1CZYFfmrv2jd3ZNNchTh7B+PgHqLRVPPf3nlz9qEc2
8oVThn+CbHRgAt6BWwxkMisTZcbiic9KWQhwiI8OzXTqH84AWbBNWWRU/faHhcn4xe+P8drTDaIx
vgmVfvzc/pi5Zse4d18suPRDmyLQC5VyZAKG9BxfBe4Tbu8SW9w92m7K/kCtq26BpIhrDwMX9WAW
3BiIV/7wLji//Gisz+c3nKCMtz6gMgC1j7J7wjSRg7zInRi30Xm4704JIZvjO1VYCIkWF0hiR6v/
BJ55uEQpLqu4UYyfJBwsxt9wm0AzhBay5ThtqaxbM1uxXZrDtelu2nGrqL572CEx/n4iaiFZPs1o
lp8m2GlRgPw5Gqh9dgQa0/uzBh+zozpN1QDvXqtxTaZOQMov9He7eod2cLyubJpWq7VVu8Gaqey0
6YY26nboCw8yrA0gQqV1eqlDHHrWhl7uETBp5/Cy12q17ifM/4BOsupAzvZ0w19ud79/Wn9+QXye
WFRrjs0e7L1NogHw5MwO9s59MebXWsWhrvD1o1Gox3lLRcJU2fiPX0muiCAWzNrZifw2cjwYlIR2
Vk37IU1hvthJbWSfg9a+HCzk/QhX3//+G/68t/sMsM/Z0jgYKX3eLGsjehGiQOZpX67Q+0xpL8eM
lkbio6KIf3+pnx9T30HMYupYfXTk/ed//93als2OLBe8dHuyYZ2LTuuNY7fQFvsvrmK7PmUKUnfu
4Y9XIXVKa6aFG6i5gz6EMFW1A/J6//b3lzHeODJZx/g2voFFDJOMx6L243UqpPqGK84OE2V0Mc4N
Bl2qwVo4IhixUzrPyuLB1z2L5pH/jBJ633E4+9OyZHGZHzcMvKoENDkodc7jkje/X993oEilBwtb
1V6yYEPZ4UWYdvYyFX6EMsk+Gi1AxkHvvtbd4t0z1qfdgDrqigQV68RJ7U+hAeYvP5PnWT7+yYCa
9c22ktmaBt3GGvdwY9qjPtB41Gd05+3UX6ejmCMG+uKlRowfEXm33sxnCAdZRyRh+QwNvbb+Smaj
vK58RT9s+TDjMGJINYmHlbzbUEyFc3AIGz21K2RVffpTcfHrLxAQ64MECEuw9cZ3CIM4aFZ/4abm
6302eGI3L3b2LmcVi0TvlXE6MnNoPHdixxqaE9aOj37hPY6DGxxnZB8RyCyZ4AAI7rrN6x59e/u6
OSnB834e7FDMr/FSlRp7xVST8Atl6Q9P5/ln/+mx+O4bvHk6lwkIWtatI2KdMjulW9DC61FtXGp6
PBUDi/wMKrMs9SNSPBmNgrnU7z+C9cunIEBO6vAyGj9RNfyVtQTP3nhGUZ574bXvfKKsuvXssQWP
q3/paqmePYJoPuMenWaZRUjd8hgGNrizbNyZjK3iwUWhCxt4QaVizmjMuOBeOVCv7DIzvq6tYbBU
eg+eVSUOyfWxqwXPkONgFktHv9Qcoz5saNA8qT+4KxcCm4qDA2uY84d7/nPpBrpMN2xiJJxzEtCb
W36ueqDlsSD0Zf3cpvBxyzrWNsZv3eZYf6gTf7FsoxEENUFdzx/W35woGNC67cCis4fg8Mocmxgd
Q5ahjevpD1c6/6U3TxJXOhunbZgI+tvCHqzYDOHL4UkaskcQndkzyfUw6JuV0wQ5JKiodFfzTySv
/Cks4xe7r4scHM+7xcb0EwKGYS9C5hLO/+ytL/h+b5XXnzPhX2tv+sSR1/3DBvUW3HFe013dQZ1u
AAciyenNTwgucVRFwSPLMby9ny3qHuTd8drmMrIgcON3eeyKWsXZKihubL+I5JgxCaNa+f3b88uH
yXFtdhbSOLBA/7i7FPMkHVDGI+qIbop14aH4wLCIGKfL0MeWr7+/3C+2Zhc5PD+zwdmbQ/6Pl3OJ
Z8gaIpf2Kw2+PSP4NNqIsf7DGfGX99egk8GTxO1F1P/jZcrRyJAPiHHPGZmYbamQN7SwltzU144L
3lPmoIxzUAfWjNizhjmfUeNy1C62zf3TGvnzoRxTOadCDuW25ztv39cFjeRGrA0fRpKKgNMZg8mw
QdxesyhrQJbSvmXw5U1m2FWz/ofX6q05+9uzRjXEzaZuBzzx5lmbIAibVqsjpzTs/JPwBs0JlyGb
bkZmg0ja3A7uPPxjGrHaGkBSkG5fO7FeCqZ2Te/lVbSQK4ToygLwak7TbKAgcMYvv38yfrHQEG1G
RhuvPnXO27yaXPOL1Wndfu+qdNjNNoYse+wD5K9O8Ydb8otLYWmymf7Ql/ehavz4dDBNQ5KNQ20/
ofN5ta3Vu9vavAG06+r/xdeiBkXH7p5baj+taqIVG6Nou987ZjHcgd13d93qpRflMNFF/N9G4+1f
K+X3KJ5fLGJcibYIJSIe/LedCnNLM+a6XKmw0ISnUysemozcE3Y3jOMKT4fdESrx+4v+8lZyviZU
ysXRE7x5n7NMJz8gd/o95kIZNY5aAOc0Zjzo8BN/fykIYPwub3YIKg09CMit9S1WrB9/Nx/u7Zxt
Bo+ITQzizl1XojJQVC5bjHOyrZm2jGbsUpPXMPzkou04Oc4qQSxpNXeN7/ByFRY9xmM6rvWTKSRm
Qzi9PkEWNSDnEOd9/rHDM39VkS887rK8zkpUZkYBqJavZJ1njFiuA+ksBoNxnWQ7R8uDfYHhcUuw
eoAkzqrceHRnczMYcyrH3JVGo9zEgp5rvg8gUTdfXdKI8GGDq3bzC5WT6HDGHQ457pzOWI81iFKS
HAqjIatZF8YJaZzS9iNihvHaadrZZyY9r+mdO+K83fF/awv2SCIZVIgIr2Lsjn00u/K91vHiGWI2
Ce9OXz9ISPTpaWi17mAM6I/QLwwmDOkcWTuj2LPiBwjDkYDqTET+TFD8bmWwnSUNkSbDJVoPjzm9
GwiAROO4BFWMjXFVkDOxNlw0qBh1+g6NMGOBvJDiqvBhV3p4D9fQSycVbT5p8A9o5zVvj32zXG+X
1GMkX9gosEgOCLx7vWt8wOerJLeSIlbtel8Fxc4G9UiWici2LSKSJNi3A1tUUqfn9h+hROhHe4aP
74AX1pGqm86KRhj9Bim3wjk0/nxHn3c3Q5Z4BhNev681X7+fWhdEQ1Oqg7ai6rH64Gau113bjzuV
e+09IS2htHN81Bij94y8FjJxK8BWszxZckWFJsaPZYVdw5nNNJ5LZe3wRX+xLW1JQE6NfIbB27sj
irfALty9jVQgpGLeMEgF2cVoC/XJmzA0QhZAG+/Jj1vvOgdpAR+QaiVjtH6CF5S4ZLTfOkEzJIRm
FGiWkb3MemFc+E2dX0E3wN3gAZ0Yi/RJbZazdzTjrihQeGJGTo9pYFeRKquZomL0InJ1gcuM3nYH
Q/HYT/YUMveHNrhVN7CssYfbw6lSiswovUKpNKGzKkGRgwCqyOCyGNXyy96mvn2P41glxuLnWMWG
LWIuPMepCeYfSaF+TwiC+ND6o37Z5h66qwnhqdKn4dXV+jbSJtgkPg3rvdd1DlMqzJlem6qjpRfm
cVwJBadJcTKB9EAhNHaVs75v8Da/b4v0gHXooZjX9/jLYYnpQFyRZb9vAKijbKsa/yhnr91JjQSh
zdEeq8BPT2NqEZeVdX6il7bG73A2nJQBo0jODffFoMnbPhv8+3GGM7ZY4yXQcy+sFZb4VSP3p1/E
ATtCgSWsAR/R+PLVHhGercXCBDKuZDHhw5m7nshRjuamPmBc74qAVJHOxx1m8vA8N6ZuqdjrOUew
mbJIlBneL8G9v+4XnrKScKPQr4yjPmck8KJ6gRi8+Rf8Q4dojNudOqazjpf+umTL+AJa3RuRfJqp
vVTxBq/kRTOsnY6Elqky5mux9zSz+6y8rRIHq0LvFjf+GR2+dobnX2qaO5VMsH2USzWuN+1Ee1Yf
adL2xWEYuFPhVLV1vKHoe8zp6t+adWk+pk1bFcflf9g7t+XGkatLv8q8ADpwBjJiYiKGZ1IUJVEq
qaQbhFSqQuIMJI6Jp58P1bb/7rLHHb73TUe3LYkkCGTu3Hutb6W+2npAKy4Wzo0dsn30GqDIp5NM
WvPDNyPqSSG6ehvMZn5Ts8l+QwgQ+9tcw2tOR3TY54k4zUd3yKIfguZ+j67Ix8hVR4O5mXU4fWHO
VPxQtUJbqovWeoMioDYc0bw7Udr1ArIdURS3et9RsTyF2k1fkSKAIzFyLPid3ZzmJecwmUoMYECK
X+jCMQZJW4xFcF+4E6Qjmq8oA5tvTe1mu2wymq9BA3OZTJwOJRq+/l2CLPzFq6AcAAcZEdZGXtFt
+rnl4chtw8PH7WZg2HxvnVJwHXHzZ5uAFvKWU6lQu4xzU3GA4s/Pd1C7n5toXPgRXmLhF8IOleBc
AhK+LhgNHmtCw5Z70BhPsUjlo1nIHAG16iGgcDmNZ6gDfMRgwWPdxNiXDqmfDc+DPfXjbRxF8V0S
NuGGqOT5tuoIjXGly1916mTvmon/OHSIwlZUIs3Jr6W8w8xdv9G6s7c0zry7WPGokphWzLsZ3ehu
rFDf7jHixnc4IYdgXXvSu+Mhanio+HZpwjenrBBEzktZf6ghVlDKlfXUJlzvJM00KPVS70PJRTWU
qyEd281DjfD6g4wghEelPzNQz5o02XNlk4OHvphlD7qUpdwGJVoqzvPQ1h+drtXXQXJd5yBovlVW
jCp3JksWfzqxHyfyJjSsmK79FGPr3blzYxBNXIn4bkqWOCyYA4X+BMDhor4FOOOQIeaMZBidLbZl
pGgCXJ4hw4bUzFKmJStUj1qygc/7VFvauyMhMvpS+zK++F5fvfnIuTcdZG80poB9LJx5FJFe79jb
GBfdSZMQtYmxs96ogg8PenX6QhAy6yJ2NDQd/DbuyviuFw2CBxl6VOClGTKxcJr8SKosBvlO0MTZ
JNkYnWTR8QPRIEI0B2PebdK5hmo485zTxirbF61pWofB0H4Gseuto0jnRwthEnd5LwHR11A5HokX
G57hI/YEu1W8ydwzs2vYqfrdSaX/aIi5IT6vHOWd9ovSWrVuqb7mzTzdh37bP5v1lF2T5eu20e6f
vdSKruTJ8UKZoXciCJDQUmTIO7flqqFs0/eY8vQPc66SvTFhBVrRtI+u8DncY2PK8ozolL9YzZih
LXP6IjAUf6KLdY3TrGiJbw3y0H4EZFljy+xlVK3ot6CiK30DwZtvVMBaSA4uDMBpfnR1JUcuDEiI
u4/FMGCjlj130ozqmKXXd7nTWLPkXZ6llYUEfq7uDUI/MP3ofFHGtqEkKcupwnIt2u5HFRqcmQaz
gIBejM0PZFXWsxvDDxjG1vqOaxt4FI9e88BqMf+o7LRWa98udbZWqdd/h1+AuzUC2nAw6prLggtN
tXs8HZZaARe1nmY7N66iM1nNAn/4PtVh89BFJY3/xq4v3aBxKacIt6wujO8iv0n2nehDKEQhXCC0
OvAPUB0eiS7qXpokKc0HZeCMHjhQFt6xAvHyg4o6uOVMHO3qPlIsYr4d0DftnJ6BsBO+zW3YXaKi
jvcDiZYH1y/4atg2z45ysx6DcZzc+25b74CltV9UPYAkmeWPDgf1rm4RxW2ioXY+PBFDaq4BrNQu
4BjbwVDlDY6/t7heKyaa7iYD0FqvIDDpq0U+4T1FCAh2N42e7Tx217lRPcLOvx0ClkQQDAlnGTwZ
I/ynS0P/B870cCKVTfGymX9njgBUgAOxbjgz43UzMW4nn9CTEn/box/Z1VFMCfaLLinmlVUybGws
zzwS33catCalhmfz1oxHdS7joDzhw0R6Y5MNTc77uKKF+i482DxZUE7XrBqcTxIHTg0id5Y0UIKz
gxm99K16PXXuzTSl7gv1NuxxhOofYlzmTFVH7qBhHxusSkzLJAXpkFb6JZzG+GqWctwFU33wK5wB
YjRQpCVNdQDk/07/r3gl4QjdV1BxkWy0oSz0nHDWgdaYAkgwaY+ZYeIHjgw4h5gidi2gmBtp9dDp
9Tjeu2FG+kOato99g1vZGUV87Qm4XfVeFNz38ERWNKYBiQaR+w4jyH+GEpUfkiR4nlITiznsVepA
SjmQ6Zo4tWSUt0lI46ay7GPkzNaHNKNxRxqOue9sa96ESe9sxoGHsa1lR7QHrcJYa/+G4sJ9SV0P
7PpU7XicWICrlNNp7DdiD+BZ/MDwbL9MtWtdRCFmVAuF+0TqSLqeqGF3HmvXTRG1+bPlBcGDHviW
vAH45C6gLkR+qUAkEu37fWbUhOEi7pJLk3IbJGUeJ7DYS5IL61qjbi1IB5tqOPoMEHBa4SbsA6x7
Ntqu91RP2SmGn9tlZKCuPNc4VzqdHmbTfukgWO14FEGBzymFGpJo/NT9pXC96AsGYsoMd9hlLIHp
qg675Bqaat6QHRTetHoxlZtyK70c0ZqjvLui9qpqLUdhMbTIsTToarj1PYNtpwiNjAfOL091PJH9
lTqLgjQFL7ZSquRYSvwsjxEztOEWLn36tbBdf+9ZNOBprRHo2cw1LY0+MaZ7ETnNWdPM5lQXYGta
9SSnn8SYmFcvcE8qRYscDd16CNvsNudbvmlLIGitW+UMR5G3lmPbnen76hXupIM1GeKrYGbKOedd
VeXC+PLmdbMETwEglOEK4o31FaqSOlZ28GHN/vcIHeMbFWv+lpMNwKLVGl+CHAAZRu142wV98aBJ
GtnkZAgw9BbdjKIVIhzl0HQA5DQkJ6I6R3czBGaL9zEDwMGi4Vd3Bglw4BR0UN3RvqnMlY19rGIM
kLMIYVdN34oiLR/sJiwe/IQ+8ioh6mefyrH7zFsbg2Kbyk8SD0j3sQ3+YIMK4OThHXrUED7Gr4qK
h+8t4ZADkYY8psHwnWNeh+woYqpf2S3pnc25hSkkpiF5rKLEfqI+5mSaFdI9xdnUfuLf7T7bvqWJ
0Oq++JG5JV2Fdu6iNxPH1we4cXb6ygUe1TZT9GZnikM4YeMGIWRz1H4aHhYIfAWDCLZz5pWPOS4N
viQ5jdUuiEn43rlipKPRg5dIV9LuKXCqEnyc9HscGIIgrjfP8vgdUU/YKoJUEM/ilia3UengzdkM
Le8SJBJyqU2JSivgEDPxomnilu1NMnsd50azHCzMIfWYxDuKV/7yTORRdXRH2o8b6QptYLteSgCk
/XwkDlPinIIIKTe+Kiha8whoCRBEtjrChntsGmoAvw9zAaYdHLPih933vGrf4LjZjOg5336/mB7C
WFz9jCcTMBEmyrTAIpl9xXmi2jvCi9c4G9tsTS+ISw+Bpnz00I+V+zxJafegLEg4YBIeeqgtukB3
No55a0euq3ejCat49EYUFXyFzFvXY9Tw+bLAox+i8GWkNy0qBqAUGuEHotpu+DH49EZXvQ2s8tY3
LPmU6cHelz1wuQLI6EMWiIbkS1xHT3CSWg1jGlP8ndvzoQ/2YPIeqcp510kZ8eX5GpE88z/s0UAQ
E55dev9Sb+jLcBUH4P8di4TdfiacXpIVb1acdTu03xP81dhhewXPrBcYhKCMJYSw5SbPD85Cz5wP
Jf2/0wgg1lxxH1LRedKt06PpK5oo5EjmKYtLQlIJzxQHbjZh9i9AIUsMUEnIErjKGZTtnRwcooOX
EjIPSptsF7SBXyxYCdsmr8wTM2l1GIveeSjicDqjZUqeid8bv2D3GH4fg/1Xg/pXGlTTpDH6j87w
PxHu/2/+/vFe/FmC+vNX/q5AdX9jXu5atGwtYqnpTP8DnRSGv7m4lZ2FR8vI4idm+u8KVA8FarAo
OJhi+D4d2H8oUB3zN6Rk8N8xt6MmYRL/nyhQf5kQAWb1Q+Yklk2NRSvkVwljatW22zqucRCGgaAf
N/R86IXbPv3hmvyLbvkvjeufLxOgscUb64AZ+FVqOnN6wHE7GId2di36M0jYnd4M74pxYOn596+1
NMH/0LdeXuvnhNyFV8Xp4mdf+w96FL4LCCeDEx20VYk7nrllj7ecE0Cm6R7AHfvAv39BEgD+6SUD
BLzUsRYqQgcx2Z9b5RgivMYKVHSgMx3BJGyq7lxhV6F+I4LWwzwwimckyo69o880kITIEqD3PhmL
5b7xIM97A2N1Fm9aUnWaqIOoJlYdLRQbJoEZ50a0Ys/QVuxHjmj7wtc2YsVpqT6s4iHPcrHPDdV9
scDVnMSg6p0BX+0SaWoyiiyv3Dicr/eQTItjErd623Rt8UCFO38nAH1+lpmrnjnx3Zq9TrZjkANP
Ilz3MNtOdusyzA3XMnX6B7tlM52dubqbnTH9YpsYJEugmDuvkSXhScVAR64cD2YVoSmbGxsNIiAD
1ehxa8mpXsGCbW8Cq6suqg7HFSBV593MY+OQ+0t8pzLGQ8OiTzTAJCKAU0szrQ2L4uzPxUQU9Cz7
ldmMdNtU6O7MpQGXZAYn9g2d/aU1h4NoadSJ39t2sqzTXVAGwDjHiPt8bUq6NCvTKcqPHgXIa9rH
4Qtbs30VMfHjkH1b8ZniFoU0JRQH3QV7AS0hTaadotkA4iZ0JPUDuge2Eje/M/MBSI6PLuMc9GMP
pKUcn0M95+ssSmidke974rRMlLZLJOVd4lhXOSUmFmOYj7IR/hbViXot8F3sKvq1AF7gvq8mPGyf
qijkXpbym1YQt2LGJDexCMmrt2ZPAnDk4sgyym+bvJhfoKYZDw5M0bM5RyHBDGALSDMdTGOTJSk0
JAPWmYt7GKwD0dHDWLZbRyfZme5l/xm3fveRWUtnfo5xlm+NLhEnLkG7kZH/rWHKM1qjupS5iZMi
yD9prGJmydybyMCEk2XxF9Hir2iiOt8b7KUUKsW0bidaBhXT2jXmdX8V1N1NSksKBWAXow4yw/Td
C0GRzUbw5kQcZWTl4xEP/OYajbl99mV7z5xrBH4UUjyLgaeHMc9w62Dk26YWx/ciMHaeMrrbzC7n
j24ifphv1vugbZLd0a+0N9ncddcGKtS67MJr04hkS8viq9Er52LPkqmdntsL7px5Owp/fCxLQXFp
iQF2gftQwkQIAGDZh4Ts1oEOLXm6+htEDUa20dATQ0TJh1F5pcPaXjxgKb21uMi8rW/3tCV0TrPp
HI65no4oZGINKiNuTHMVGQQPPWft6A6k09p9O+KXMqpmw0CmTZ9clYYxVjnawCh5nwKNDlRYsEs2
Hn1oXKlRluD1hTy8El1YlnuszX7wdeLcGu4CndkkmyJ3MjcJBUa4a1OAny5Glc4nLGSc4+uQefwk
bcqB9loDVWZVFaoc72Ma+6GzwurcyhsRGQMS4jYavVe7Ji8bS3QZGbjlFWf257QfDW/XTCDAP4OJ
UFDAB/h3T5mmf6QeM8rDgqAu0Wav1NTZoxhoHijmKsuLBZzNzS5/DmDQqXXk2LBjxt7nQDANVK00
+keaIcvMzwMXfBrtqDlbqHMPALuplycAdhqUhbCebEioDA+b5X8OIj961Lofv9EWAv1fWmW9c8nl
Olb5xOv2JB1ssj53jzX19YnwLAbfgKVK3ISo9eEAjdVN4zIQXwdDYO0sH8VSrhJyPWvRrcvWpNY3
tCQnLYrE26T4twZu9SNlcsQJtjSWdsAwFg+T49bfXSQTZ97IUuHabnVTa1HMm96Pc7lVeqyOIG/F
Xe4l/nteEI23coiqhRkeFA+LGpksiLDgvRl+zf/nGR0Ve6jyZwcw0z09NZ8ewFxUj3EhOVq0GFmA
wVW4Rnhu883Pre6/VeBfVYGYVtAt/P/LwGOeE62XtH+yIv3+S38vBANomMh+EHSCVqAQ4u/9zYok
LPCaSyFGpYgT4adL6X+iSDj/4d5HfkZcAkr1/ykEiUtCu4yiQvgofEzf/k8KQSrRX4oY1FFUMdhZ
hLuIV5aS84863sRP3BTnvDxN1DIJrThoPF5KIwlpJBhvkjRcBqepeMRbSb96UYpEYCxDD90UtIXm
QCWCRDKscv80z4EbbfOhwu/Ymeb00HOscvdWSrjFQyZS9dLQTfDW9DAJv9YgbqAz2i0M4LEIwX5E
THhXfWHOoDERy5xFClx91ZLYB15z7oB2pJXYznngqO2weF9gzleMHNuoHlYupvIPkergW0gE56bD
urklVs4pV/Bz4XbokNpgQ2iqa5+FDZumFYV/O7qsHMXQX1vmS7ugRRK30vlgUqz5VvJYp6l+mKTZ
XVRsF9cCdmW5DabKoC0YTuDAS88Eo+On9TX36oEGLORkWt36ECPQP9m1gtMtw/2U2OARZJVUwNs9
yOOtpEfSwS6y2NfodLldYL/kFCSrxFH5o2WjZhDSfYtpS995lRYb5p3OfW+n6jhU2iXY2L6XPnGK
TPKCraHZZSfiZ++dwMgvTjlePXNs11SczGzqKZDf6NLWexdzEttkmd1YRUFb1p+a66CcgMsuk/iW
1ol7GWXp8N76uT+b47axq+oS1ar4kQ6+IArA1bvWQ40cUyNcscp98yKKPiuiWQnnvqF5xT9oVb0I
1wDKEgDkJNDhNIwVrQT25cdUtc7VmcR049TBeM8MkyFVJj9STEDv8CDGDWkLN7lJerO3bDs+U9eV
8mvjYaim4jFXWQEbgaAUilSY/FwRSNLZg8rT7mLAXlkDdG+/ZNNMtlVrTxfNJHlTUz1sLY93atAQ
hoAWxU9zGHAMycOGnlJaVoI/m6Zqa4L7uXFkY5602X/m/Pxd3Lv5QzBgcgbyH4lrwKz8IeS4jas7
SqPVopi4wHPv1mk9GPuMtvR+Nvryatrc0YHfd2cw/e6NhtpaQ8CCtWi3txU2tddBETZL1dVJykVp
bZiN5s3KcQZ302TZuO8hDu2MBkQl1sCTKf3bAcA1rTAfFF1ThSlcfJiUTpkPYC25Bxn+Mz7tKc/W
/tw9G0a+k+18RfllwtK6cQcaQG1TftVjn95LR90Z7MSWVmIDAudqNWa+LcP6W1sHwbFIq2e9KHhx
yr8VgcpBMNgwOYvEvoEcSQ9l+ab0pxFHIHMshMFzb764vSDHVIvoACPLuB1DIbYRhJpNarqvLIbt
nV0X085oyanNs9iD/9y6zy5jJvQTFJ5FhKTZADHjp8YpwAEDYcOGbxU12z4o1D5nbExz8zR3ybmD
MrVqOvwlZXIpIwChYM4wersFZpgUbPZYJ7tsTCfSVdP2Cto+f6hDLz6i52WgP2fOESfF9FBM+bwv
uwxVDeiB/ZxNQLjVwEHLGY9Ku1G2GclzeBjd7rkn1AjLsfbA9lkSXj/gKHc0H8vUWGCGjQUz5F5H
o1OcaTRdChV+VE1FWejP4il1gD9gqAO5EybRvXbC5M6T7Xvp1u6REFbmrIn17teQRVZSmd1bq/jI
jKbrjapz+ybOCX1DTMwtbYLiGQo3Z84v83vNsruSE+sd9lka3kGp3+aeaO0hYn2mXu3OiZ70m9AQ
MBgzmM1jo6C6msDl47As7iraqEhxRN7X97EXWUcHohGaZNJoOMB5g0kjNa2O5JgzGkzKDvtRXYpr
lwY/6soc17FNo2+UYU7tFpI0gNKvC6kmy6KK1i48rSlGAukt3MnEN3bWjDQgtLtipyW9WBZ3FE9T
/yxz3VruQQ/lzxR62bO3GM23zGCaA6g0RV9GvWn7d5kKGcqm1RQesh6T/Hlylf8wsWE/OiriEclG
br2j6gbvawtk4yTnApo85i3vo+PuByqClUSuLSMKXEbWdXBtUCzZxEqY6lThnz01mmTsTqQlwKam
OxJiH9/JvM8fGS47wUoNSKyIc+HGFfMoX9EgttvBdouDlcTyPcTyKFboQNC3x7pzz7GjoD8Ebo1g
Yx6xyQ01mXejA7t3hRoJfgFL+w9yyU2Msq4N62to23s92Y3JRFVPajVT00KVZPI9cVSee6htTvPe
KDN5ZU8m/4++4G3rzMVdNHjihznJHuVNHjlXg8bqiwFo/lKYwRFpaP69KBwf9KHwCNKRTtMzrYKy
GyOiOnpkuxastuuW+kFvNMgWWHkRVxGbgQyf+0F7ZwiD+aeRmml0KnobLSKl6vgQNa7/zD4CqHSa
412vtW2sqyCoI5x8loyPCjj8tyxJhMtiFEfPaOmGRQzOIbvQ0rhPUp9EQNsp1Cs6nezi5HVM4nHU
uaCfqKGPgoz6T7drsms90qGHDWnDVCmjY2YRQkKEFQ9rXXXN3dw4NIfh95PhZyPbKrbaFuZtncvx
1QMp8j2CzfcWugyTSiMVaFNjEWNqa4C0KSsd7pH20SJ2WmV8c02NdZOhEOJ8xr5Q6tBIHAJjrN8g
05XhWs9Rf6ytzhk3aZI2YFSDIn1pwsSFu1s53TV1l8BwY3Kai9/V+ZFnjjZyb5s1XGEwVzCNpNg6
gTJfAX5H7rZMzGzaWINBLk/uJlcy7s09/fpgXYLww98Xuume5TkNV541FGsns4MzoJTmZJG1svEh
Bm/0QI46TFTO4Hk9L04Wd9uYcFLRYXRb9INQgVHqPlh9221azxPn3Bh6JtcRSvUpSOtjG7gAD4q8
VK+ZApS1SuKe8DT05dXXTNt1CVpW6AbNQzN/Ryzp3EbmWG+wL38ARRRfAlkW7xUR7ztHLpnTLPGA
/0imqIw16kZWRG/S5jFBsnwrZjd4GzyVH2pZo9y2Y29GkORo5yMYlYRjZDnPopMklYeFA40BUCOU
7squDrTC+dds7rPwwBgPdmAWNcMabIv1Tio6g8rSq99iN+oePNHRGEonG6jnTAG5jc2x514yWyhU
ZWB9isZuwJ4AnDNOEMyjr8jLyi967vx255RyuunbXu8H2ElMbRXnxQKh2TEFSGaS6vC1KYNLrCFX
SPpijGy3Y4jXsNSdeHA7YV76YMmSFEWQbDxR23eMuwzSW+Jg39CmqSElDu4Hxkkbm0BVx88EpwXY
e4oRfYllOBb0jjYxmeXG8aXtbLoX6JKPNone+9kFSTLXTr7rTbM/W5zX/V4V32Vqkymc9H6ALhY/
KVFBJeYcv1NfYi+IPny3inacvdHL8W1Cda/JwrqV9pQdY8oslGqRRwMtAQRDKyFz00/s0kNJkgP/
qA2Zs7Q4422Ftvclj6b8CfaP3JuJZ3A+iPqzqie4xBZu4ZtMFWIdm9SIxRifOMMa7a5UTQ9vThAl
iks1+9picVQrGUEyB+cK+HVb17a/baJ5vskMqz6NTHnOfML8bLtJ8i2ak25XJF13KOpm2MXCKY9N
HjsbO5tfaj2N/RochHqPnSa4d5rG+G6ZiTr+95Rcdkmn/+KUbDvI0v/dKfnyffxfr5XK/nhK/tsv
/e2UHFi/hR7e/4AD73JIDmi1/z0DWPwWYFlyUcr4DPqp3v4B7HAZl2CV5OzqBxYG9EWrTp9jyQB2
TY7dwuHM7RAk8BPz8X/+958gC+0v//1H1f+vjf4QH/ZyOnY4rxMq/CstwMKsMZhmXB15mCHyZGXs
3TkKMdicj3+F5/h1jrG8FsYd4ByhcBke/eKbGFqCBJvQKo8BgrnLPGjrkvaOeNZcgXPT/KeOMJfX
W1I6SPIIIBWQs/Tn87+izg6YnvJ6hcWIfwTwH8GAJguymxa1Uxf5ztaZQutphCX8FwOiX+wUy4tj
UPKJ5uTbg8Twy4elbQe8slXlcVZd91nkCORXuTWEZ83M+TrhdCQ/yfwrE9y/uMRMfhiAcWTiXltu
mz+2PJjxpmoMg+KoCmtRRsnuc2AvBmOUoJSKTdI0/nC7/4s52D+94DIkMnk57l58Kr8asshDm2p4
dOIgjai6CcIamTZ61W0ROgbt78F//fevZ/3TdQ0YEfqYmRcXuLB/tWZRQJtzHE0DhtaJJJDej8jl
mueGHn44ugyadZ9YlzBHrEvD2Lo2pC88E9UXjGsJfaBcxUEbXDtt2z1FrteTTlLLlh6smL5qO/yL
uwDZ0K9NqMBDSsKzj16biNBfbTVlIcI4Lbr+4GGwdp+MwvaimzbOMaDEFYKVoomt8WRhrcnjVdsR
RMYzqK+GyNXB5kzsn36q9ArYtqzxGHdXaEi4l1qUaTfFHFoXGsCFPA2mDV/yZ6gZEnGuA1GgqMN7
OHDEtaiEaDNtz+GuRrNwMVRgKE6cJr1bQ09XhmzTfQS0FNI8KbLeRzg4NdIBsFAD0WkNKQbK8aZ7
n1XC3yThkIkFRWpgsZQC7aayFbdclDYc0YIW7v4CsJSW9Z27dDmSWUmSTrdsv4P7MJV6PJemJHHP
91K0tfg5Qa4uCwG5kzynFDvTvTHSCxZZAxh0ipr6tUdb+zor0zn6AN/xGAxD/UqhNNybNIiLNeEP
LF+TmQpGKMp7D5U5XdFKo/IphqgGCdpNV6MxrCevW5SPc0K2HCO18lhqMYH16+iUsPMifGojb7r2
ruKT1hkzzCJveUFysxAYIpgjdzIcvfe85zqG88B1U0yAe8GXRlaVeMYV4L1juJiujCXFtnFGz9np
KiEhTkwErBHQEU3X3+9VmcYIWqQDquM2WVQ+6CiYkmLCq19tPWBAbMcBGZKhdAbfE0Vjccwao4F9
4uMO/Rl9IF/kwDAWnhhqly4DMb3F8sp9MpS++161Yf0q45qHv0FHI2iGEJVFpPcK/RB3BmwhY+3G
U3WjTLqWq4V9d9/3ehGn+jaXlKcb8Sj9hgKc/JIeN/RLRLKQFhp1uUjIxnr5rKMrcpQ0lTr8vP7u
1IGN60OXmIEgwC9vyHbdlJSIP3+miyJmE9pMWTdmiX1mqB9wMA6bMRZi1zcLxVcuj4ffZbgmcOxE
0Y3VDmSTD+3YI/SeQnEFy20pMiUY0fcMXkHGX9Cdt1CgQXXb0yMHdDwUNFynaNiR3agJODD4BbIp
LYKVrC4YJqZHBumDLfmMxp6uWDpuGrTG0bWmqs7pa3qUraXsu+hsz0K/wooZPwe8RmQCoT1M7kdt
2ONLy+WX+7Ysh31rS2JbsL6gMg4HDojIadAbDx7XuX0C/i23U6Jhq5YCsbOD14wmwXF0GmidYepc
PM7+a4Yth4h+xg0C2enJL3pkfjWUdN82NHl/JDyS1mN9bU272dRS+6uOdvadAV7kOsqG/NyOU/Jb
55LgyP3VjlBdRDLdDIGBNjesYtpoEO+xRIO3CxnsfxLcZl3QEgQnBln+pTZLgfZqdtG1My7kC5+M
tlrNaZzsF0/ip0gkvqPW6ONkw80tThw/8O0Ld2jFimDm6NlBRVVuLMP90skYZbVq3ksrSC8p/U/3
0GB/WyKaHG46Aja4pXSGKVRa/Afs2X66ss1xL9tRKZODb0Ts0otQQLdd/epZnXjmRE0SVRCHBW39
YZiuMwSp52Vgd0EAWr9q/GwEh2bj+0S24HPq+SyYlZ09wRZIX1I182AJ7TnHyGyTfYK5GxaywAYv
RFRu2EarJ98rtnOCmrLlY8Q7y8EEeCKa1BQvc1tbb4UyDBr40u3DI4d6FARrq26nHc0QlZ1823E+
5njw/C0uwVMu6uhMDnZ8r1AMHuNQPOF2IPKiU++E7yyrf2I9t4XoN2nPdeJYwTqPcyk5iaq233oj
6sc1B3yO+WIMHm0fjjNWqvHoOb0xbJyxsdY8lzRCo0qFO+bE5d3UY+nYza79XMiw3lRTi3lsKCSW
MW3TSDIg1g+rwolIyQ4M9yO3HH6+ZsdSXzwpbPJ8w5HWSNPUUbWbQ1zlK44xPYiXNjPORZ70XLqC
HuncefFXTFfVAbVfiJHDga/IR9oHVs1oF4NR+0pDi1qk7hboOTyedWYNfK0NbM5tkreEwkg3j9VF
ha0+khAY0vTWbAvECxQbg57Mp5mjWvMiLPWrzJ+5aZas+Wsbgz2NJ2O5lXpUIZtYVtbFsRc3cgMN
qV2lgr8z2Lwb0pDEuR35atZ5jleD/B3kIqsAO9QqqWE1AOkquQUnJxZnP68hccY2qdq5GtRBy4F1
cPDitt0vQqSzqHPAtGHFK6dsJjQqAmSdtcPL+97YYE2jv3SoFC/sRLP7Pms0J2SzsEwGEh39NjAW
9akezVzeLzkh5aqvR/dM4JdJDo9H9KHqjPazZB6ARgJQi8/O2njvQc7+2HKkJoQQlx8Rg01FCz/v
vICKQXOu2f/+tqySnsO+kci+T0zn2b4C5L03Ta7UYdC4GrphUZsSn8RwJyfd0qYBCZO0Rygw3Vo+
Z+S1qUT1OtpNLe9sb+BdJ0XNZ2U4z0uWKtHB1W3Id2e38DsXtFmOGoAhENDTIQgQ4rr+qc/atFkn
jacfI6PyXn1psbBqZaTnsVbE/mTkSbVsGVb8NAaMmVg3c//szk5IiieH5sec1KITqG7jR6fQe8t+
pN3Pe6bK+ZnLak9goAHZK3byRnTWk6MatqdYTeQKq8AlFjWekuWKNhXfeO7hJ0QTxLhvi52iKx+j
5RtNcfa8z32xpMu2fI2G1XBqoBVhKnPjtbWRbBHKROazZWiXjDe2ymB89B1sAI+DPzH3W6Nwj2V4
zTMM62xVtZhJGQjjRpM6DI4ntr6kIdVyvJ/GjnwQi3IjN2miJya9+HWUF8mmG9Fpj2ii9oUhqEEC
W5onFE3y4hTdgEtF4u2TutlghhGnHBPPLV9/c2VoIo8Z+SZf0Vgjee7o6Q2tZOvRYXGIUe0x9kRd
kvejx+fAT4nWCe5+IG5c3Ub4U/4fe2ey3TaSbt13uXN4oW8Gd0KQFClKlEQ1ljTBUlo2+i4QaJ/+
30Fn3rSVWc6qf1yTyspVJVEkgUDE+c7Zx7qLfZZ0S8T91tBjmsPpplqJaWr39SCh3crCOFU2Swxt
dRLNdIDFizhJXYZb5t+01Hbw+9TRjqhqSSS6HUhxUNwVsip8Qwz5phXzTTCBb+K6ZmPQtzoNK41O
1wy6EiEZCizmcjcROKZMK47uJ7eftxkP0XXWJuNmsok26dK+xl1S3fFt81yupuKSJx9kVbDQkMIZ
VvmwH+OguO5zu0PVTOYbHfvGY6O5/YuoTetYD0yAQivW2UBO7UURFPiLB8r1jBM7v2pjaqP+zSFL
dqkGVmmKbSrIwI9V3mhH/k7Llq9O6/KF2NTO0VvtWNRkY3ilbYUdAZ0ZGk9ghsz9oFYQIg6YaZKe
1ZA+8UPfmhoBobltrrscePqqTFhtUpfYXLgMkMRWCE34hGbGO6A72HZ/tz38JAP8eOy3P55K8BZx
4HAQFgwkiI/H/mUws4AnXrNrnPOmf5jwWwu18f31ce0vpx8GAeCJ0DI49tsc3H4+jwZRIvusls2u
IGqVrnrQDQ8tmnOBxG/UB9dWR5fzcvjr11Wn6x8tk7wsIAgsCC4nU4ho6v3/aJl0vcJifNJAgS/c
N6mVYld2E/3So5ewftVlNZ9cN2Etbge1y/31q38gdtjq1QOTUzE3OH/ERxbFTIlUMRpuvRuZNVF9
5AtypWrVZQTIai9p0VLFcoJjidp5QzVlcT//Cf/1tfyDYmdBAOHL/te+ls9p96WuurT6UbL7/af+
MLa4n0B1mmQZTBCK5y7XPyS7wPzEBc3Zinisb3uu0jv+MLZ4nzBK8l2hv9gQNH5g7Nomkh0uWrYE
qADKPf0fGVt+urZtRsoOgh1SAmQ67t6P9xTs3ySnNs89kMgQu7PQ4xj45pd55hEnBa0jP3xA/6jx
fH9BjzUC0c7B02t8uJly3nXDWNs5AI31GdqM6cUSsHNweYDsYhSZ469f72dN8vfXUwynAJ0TwsMH
3Q5rzNIFpmcfvDpx3yBVsZfLMuOhc4b04tcv9fM6cX4pvmq+a5Qr3dM/qjOCcqe4zw37kJec6VM6
mXaOXFiQXTNGJqTk4MnLM+P4byyNf/MuuZIcrgbqIQKmkj8vUWObD7PONP/QmaRY8SWwUmhOhSI0
xGyufv0+DWXY/nNBPL9RrkDat/D2QKz5KJtNNbEpb0rtw1i7vJDXqGPWmOmoMIP02PVWVtYklyVh
euZ9Ihm6Z8QQtndTwT5dN6vgHxhLf337LI1KcKYtHSPYRwN9ZiSMDOPIPnxXQgJ8ghc6EvTF/+dr
GQY3DQhsPGFno9gPT4M4s9heE3g8cBA2jiT2CTfLEpFHiUq//qB/frCqzxmkGsAox/F0bL4faUmw
/9g9gNE5DFHyjaaOYNPj7PyHb/PvPjsWIQXC1A1WqQ83pD5kNrSnwj4secdDxR94fPi4iEJjoVDt
+5PkX24VjJ9tdN/fEkq5Qo2RPfiLbI+vxBgWmBCHzEwZQlsDr0nZidKzBdqQj9D4ZruI+RYBLLoF
JO3DQ2Ttf/3B/s0V7Oo2yx4ZX/7LXxIXEaWMUeTizp58aV5aeWUoFDUB40bruEJbSOObPDc5AsxL
r6QwdfM6DUd7VhCx+/Vf83ffgE1mBRg+3zQ7jZ9vXtIJMDTzhptXiXm6jqthpDT0YDfinxT2v3sp
djEMkRgjwM39IOmT5RY1sCnrkDp8vEEQc8tCpmCpJ0tfH379vj7I+cjpNiq1pyRXXu4vly95W1LE
bQPEA21uWWkaexQsc0ivI+dahaTx/+FaNn5egnliADXj2cgjmKvZZkv680fZ5IgThImCS52W4Qvb
J3q76kQ3ndxRQ1eE/ltuLAd0QOLDDTlrqrCAmTVouGoIC7vtbml5/J1XEASvhk33YnLAi5AWORrS
qfMPH5JzfsT+uZoq6q3K/nAhnvmwf9k+02eR2VNp2ZddoWNZUnafWhl/YqMj617r5YwhiESMwB5U
Z80Mh55fdifY+GLUyFQZOFwGvsjIieX7wpnufSKwies9oW9lZbYaKy8dfAaNm8bIZtHAuvLWJj4n
RWzttEDyYwJQHjMOfm7dYTDcj2bWvsjBqw9+bFukcvkAEdWAJFGpjtxPWCd4osdXy0JE+9bYGZ3D
r0ZHFIgIAdOREEt4ZKkkJYH7omp5DZ9PGtvjfNu2AC1X9kBgj1BwYxy7pOYK+a60UaG5XGjMtNzL
EfHj0Mm4RJIQBsrqeQhFBW374jXwVi5LIyW47zOe0kypYTNkM5y+GnOgVJjFcikqHf0xeiIQyLUn
c/cNYx5Xu01q8G3Gdv/eGRT6rdxhcN5KMgFfiLeau6H12pNwOQQ6o4fNPY2xMLL+DtDqArpjqVEC
lKBZLTfppIAmEVRXfBZ8ohHKPlHd9CKyLOoWO+pdtNo0HuRi8vkEIKZOXUeswRwQKJtAaeuli+Ru
TKJ7z8vYxM5nMfNaOjwcoa8k9r6hw3KlRTMevKjit5TZDKZB8rnZvY6t4vyUo4OMgUznEoWmE0Vk
uxjZnHMijiL0ObDj84qDyuJd0k4pOHJC6T6r+HpmKpbA7E6bQgfAg1G2MI5tSnkzVFIddYhKJnyD
WdYQyq79mf5bhdK5bNR6qQ0eSc/OHpCnzMnkj4FOnNPPp4Qmt6YblSs4VtQuNV1KtFKpS8Bq/DCC
9TGuPcgB8BfyiCOtUVlcy9hFAtpwI36tr6Yrk2Yhghk+zyIpvVy1UfNcXknqV6wQg/RyvXjFAv48
LZ23oUbOcpM+oD2+EpC/ndkQ97G1mLuFlkpvbcau/VoNQ/XgUxZ1TcNQsW4ZrsLm0iiW3hopnra0
wNYVFwDoVx09CeFYLRTc6V3kPpDjTkFHuD7GRA//9xFnPLQxO6HVqsyDIEydjpZd4ALhXC0zrCfd
2fR10jSXuT5DU+GaJPujd9WdbDoUuizqSyrfhfwGLrfeOyb5/QCYSxXOUDamsM9ZmcKlYOFi5ow8
IrW5eXaLXHT4i2f3C7lrSkxlVV3VHQOKLTFGb1wF4IXXRlZXF0Pd18cApiTtjEuXvMYW8SmPY/T1
7CbuRVvNDENm6bUXfje6wJ9KuZ1R5YHJjPUlxnS6gCcoYa9V0UKbdUyYZ8bA1+hH1HFhva1esybz
JJ18SbfOdRhjajNKPcfUQsATotQ2LXvA1cDmZVviZFQLU4QbSY9OCHnaHvZ/s89E0m0h585fIzAC
m0RLtbs5qMvnFHxcWMwVhP4KWkDGbGFFs9qbJ23uj3TRYHzRAdQPwthCNOIX+drRxovO8k8sqV7l
gtKEtTrE1zLM2wAlYyUYs8dE8LqpGa/Y6fo7jBizs65QwOFYR7wQFtUIR3+c7P266UKs8ZiY6pkS
8rLuHymxgl88VN22d3LqnhP9S0GhLSQChqNpACas04Co9gV/B0QE0v4GzCu++CW5cu12xAqt8416
sZldUQ1W3eoSOynDQS5qzWVH9jZHEsEQfAtDRDVF3NQNHu4DREo22CYYqFZNbeR7TFqoDGuV8pn1
hUtWlwMyN7SneOP3k6Nv8jSZqhUZBB1x3ouYVJiOVr9Ehk1ChtYf+B3oyrILeB77kDgo3lJBnO8D
T92YmBzmqWQJOkvR56GeNnGOYpDGFs4dFuNhaFQcqAe+uLMnG4adY+TNS8NwkD/NGxDN86IqXsy6
jdnPobYiP+NG455PuqZ8dfBKNt/mhvRYN3jYmGDddpsqs8eviMkt8Ndccz7DC8SmmgTdrqjnGAvU
FKc9Pogs+a0b5FsGKmHj2Gkch9HM8vFMXViv3acwiaydbyb+caDJLXQLqnSTcWx3meYu29mvmscl
iCnRCzx7fMRVV57cuPlmFsvzxCz+Jpem3LGuegW2StFv7L4x32PGUO9Lmo73ce/xzXHHZ5uWyVOw
smMP8NiQpPm8aovOu3SdlITUNFL7FXYMn+Yw77t43Mlg0g92W8/XbSetk7tMqbYSZU5CyeVbAPaM
nvCkVQNZismQFKYKYd8sKdH31rD7UwlWK1Q85C/0LxXQxRbrtzpwh4N0m8VcOZFJ2AEqD06cBCvb
iIkPm21bsFwEkUPTpG9fzuPwW0Sj2P0o4xx3Y69fizR2XvPRzeNQMJHnWQlzctXOVnwMaKi8FhNI
CjKlAe4BiNVvZjo2B5x9AUZMh4p5V9dIFBCgFRcGS94WKlKP2542j2iV2pE3UeBeWQ8udcG7obKW
e4JbtB3M/XInE9KwwRCPL30h237DON5OLyeMsKSEax1kjB+Nfn50J6yTF0HSdzTVV9pVhsb/iFON
umj6CsoKOI2n57uei+c48oT/Zgxtd903JE/gHsyHKutIdTRBEnXY8TleJCxuF7mNcTds2FloIHm9
4S42h5EBbxYxXOhY8l7ySVorMRfOFUEVllELD4yENTJAfTPpnY/CApPltfRmGEtz0Br+xi88mwXR
GL/WpttH20BrKQxtYntPGTD1cIW77LreS09dabSPvTF3T34x25thWvKQCjBmGRiDVraeJATXlsxb
Yzf38GRHS0LJpeQ5JHVg5sQQqcy1+ahuh4VzCgQXT4TgwdIb2BnToy5G7RrOELmd1Gqtra9ZwsNL
XpFO7DyHongzBePdc+1+i4pk+txAF/yC5ui9j650063euD0MycIACZHVhSdWEc0w3xa5tOlaJMtM
jadsvjkJrdRdVlo85dJOXlrjBCumrqt2Ta4Xu6/tCcG8jzZirRgphtbdSFJazZ49XuZpWhFB9gjy
9bbEA9kzZtdsb3hO3JlBthcv2Y3uRR7h0KYqbip62KBEwAW5SzSLb+27J7787pCfGIXjlz8fav6r
hf6DFmrapsXB9F9roTdJWv8og/7+A3/IoPonx7ADnSM3HqaAo///ORd9GBDwHaAk+VSHUebwgwxq
fAo8h3AUgF2Xfyhawe/ORcv/BMBAN0CJqROdUhI+OBV/5Vz8C6PAo+gMH5ijDJI4rD5KWtGo8Viq
HGfP8IIiGDOD/pYUTXQJ1xsM+ux0nwMrW7bswJatMU7RpV/gHQg6AHHobM2L7WbdZ1J03eeY8cfm
h0/yb0TTD8dam7+O+0CF8tnUumhqPx9rwauJyBgDe58Ndv0GLmW6bRWpDnYV2+I2LeYLPO+q0aCm
svvXr22ZfMg/yH0Q6DF0YjpEn9apMEKr/vnVo8QsuPfTdh/FUE0BtIUE+dPgOg9ErezzjneFUF25
fEyud5jsIIXCItLXaamWd6/v2mHdLLN1GRdxtyF5W1zIQvT5htGpe+fx5J/DqffI3Y8lYCe4kFtb
b2zMY71yWJaBEeIDKW8Sc8ax4zHlD3WIiEShcYas+560ygrjuEYaDOcZ5wfXfCGok5M2oo4VlBzH
e4wKG1EX/SmpugrotV0NK01afr6NMQwkIbOlLLRSWxXuCA2XmvfQU2BYhCAbOXB5blMdhc2OSqNJ
k6FvbQ27GaBQSLWutcoW2c+rxRsHIkKRm4S0ziZhaU7zc5UpR4nWBcYVkJwIF9wsP3Mi9bpVqhej
vtLhPpBqcXwXnGs+Ewwq3AuS4+gyJFvg/7lmewp6LbvDWJIqQmurv4C3cdd15enswhN6TsbeAigM
qZcAR8qthCXUpxE6alsXE56dyAeDM8imkt7Y70nZFhS5mpU8waLzCfZQdM6j2aUIEm+rSoRHMmfK
7LiNQft6vFiHahKoUnGcmuOK9AVxIrHYfK0kuXbOYJoAbG1XrEbHefay2Ycq5la3eSXYBsetCfnL
ATlrCxpJV7FO/EknQLgVcnRuifppF4vpYxpKTGBleroN5DCsuVODPWbn8rRgXsOXVffZ5ZL52dp3
pPeGv6vZLURgKaRv5G5ORQ1A1ZQx5/7MnF1GcRx/w6Gt1DEyM8Aw+NMlHQhYifD4Q7RLRtJanpN8
tUd9uDFqYwI6XHnlVzRf3FYYI6wVjcoVeR4jbqGNDBRarFxPuNmae+8eGxL+qj5Pe3YHGSGI8d4Q
ZTo1tO9UNQ9kK2LjmoEEBs7QyJyW9yRK/ZUU2YWp1+N7ng8UKQ056YeEs00z6NddG4j0jQd50eyC
CnnkputEdLn0C4wv3cqGZ+WABLXkmPXbwmi6J9LZT7RHG60mv1RRT/uGCGSbhK6s7XQjewDbmzry
52scfdUcdron6VYdIF7dz7SgzATIVK5Tg0MA8asSlPlAOoibV/hdJPZyrQKQibMJLGo85iBPiILx
KJDVFfOOtFm3ulW/dbVn7Q21MSK3o9f7GT/PCQ1dLYYJ7z9f0uomW3rvaEIkZpNGPgl0nHpvcxI5
9yJaDCK0Tsd+LBnsDrKdS4BCpNQ0baZYdWPV07JLKaJ94SyEf2QwKYAMnIEcJ+w0y990ej9p+NCm
/jc9E2xjiW84+jEgXkjzidnUb6IrAmdN9nfBKMdSHvDOE3a3vbmReCjYaAGBxgBrLk9FB9WqDvOR
ki66jiKTQ9OaJ4Exvzl9L/Tm0h9SnX+w3w9srqPZiOED1cYyDs9kPYu0Q+50qrd+liWXjlg6jlOL
e2zZjGJMqIda2469BA9jo4petL5Z3KjCDep665SEWEdq+65PY5OuuJobK4384kY4RUv2FsCYs/bn
YdhPSGWc9waZlFclNtyMJZGgzsosyUjSEeMPR5vsIswNy4n6ddUJ71Vjr0pIJhV5EBbxUhnr2ndn
qqmT2SdK0nrjS21o9ZENV1CufRcWV0TwnngLlNt87OrfOkM+Ajdx90MQZM4F7rnxrkd2oveFHfQA
V9eHo2H40G5WZh2QaXSyaGv0en6dWENE3lGbq6ukGMWDmfcTiSsIqV8cHKbZarCMZFuP+SYza22h
T96Zrmx8rIcoGZKr3iNFhAvEL/ZT6zfOxp8EEWStkPvANGHJcQGB1+Y5s/CWg3ltBwh/K0w3nok/
uOv8VV+bMEiQOwAAV6M1s/oNbiZURTqnzNixt1OkdMzS6j7/d+P478RegGfpvxyiX3ytRZwyRv56
/nX79//9n99/5s+9I3YPxm1w+tQ4TG1A/qipdT6pUTKbSmoASbeoGMj/QcL+3Cvqn1AdCRU4jOBJ
wvxHKAiypx/2Q1Q+MF4IIE8YjDaIZvy8HwpM2sJRL4ud5ccvY55MK9mBKnQ9/bnS3HvSrrsKBOiz
XxqkxylnIAO57aDHS4WRXzRS2dZYznvWowX6yuiQ1AQ8L9jerD0Fo0fAEd9m8g5E40DV1wpar8Xg
6/Go6CftjLRXcHurAL3f+Gm6jbRq2vSxd8oUDH9c0nXuy/JQjenIbyNOiZ+z3XSaaa7nEaC+TllF
O5Q3c2c6WCiB7mfQ94XC8HMPOevaGz1E7rF/4FSYk8oF3J8ohD+sgrtRQf1R5T+7NoubqYD/nkL/
S1UCkKk6AB2Aza3hdvDYVVkAI5uNnRZPPS0CvaoTmFuKBUoaBqCxqJt+GNfCpn4gVUUEOWLjylLl
BA1koAuno7BAqOqCUZUYjDYg9YJeA6kKDmxVdZCq0gO4p2/mQA0Ci/glxCqkxhR9OVNlCYus4g3f
6mpURQoljQqSZoWl1m4iBXTqtXbaNRbY/smrjRNRw+KZMHTzmeq+bcnqthiyPOUU412lhS/Y/FB6
hbeuL64FAvS4MaF44Udv8+ceqPQdXV723uoAC1hWBQWqiQdx31padI+c5BzsHBV+pZWO2MXSbQET
NumRzen4HAUQFRXA7Yl5UF5xau5hu9eef5UMATyrMQeDTKXYnTeOoBALi5WqYJCw4wHYvHhpBsQy
84biqcor5+Ag3jAAR8y3qzMU1Cjo0IgRka+8Fu9FA2uLDy8w0ZuSHsR4ZzbVpegiID1LDfmn1Za+
JT1bee0qLXIGQAYuvKMO/P8w04myNUcve/VMEKTrKYrh/5gMPzITyifKa7mZyrS+N3J8j5aLM8lW
kEiIuNlr00Q8buHAwPxJ8wXdFl7IRuoI/TO2jGMvcyLaPQOMTZeiZSwjlitLjswInHSY14JE7xsb
j+IJwJH+m+jZfWiW1RMf7ySfqqj5//AwveUD1MJhmplfcDRFpqwdekAlv5JatRlJn3TMrclE68np
oznfOUxgVR8o8QuPYQg+vZrkB0cWplC1w0zL4qG4afyCX2jQMdxuztyjeYDYN8mScAT330XKpA/6
0sTwIppSRnDItMVTY0BemFtY4mm7QEDprearMxGkivq6uTn/ZRkFvj6ZCINfXxBFu4sZsDFREJBQ
cPr7d9+HTYpxVCiWK1uz/qFDJQ2hglGcxCZ4XkvFsp57Rz56U8n/sYgyc+8wuOnW6DXzRg86GkVH
O3s9X2mZI3m1hUbMfmXMII1TxXvy7aC+GRHIyJXGGQA+GOxP7AjNz2Olqk5kaXt3wkHFqnNm1gbY
V5R+wMVm3Hv2rkET3vaApC61UtWmmdHYbIHXyHfpJfAn9Nq9wc8yH1osbadIz/zT2GrlJuGKRCQP
nOg1MEHpjw7UJo4jkPy0wecVvRn7bREn2n29tMR42Z7ctxzhLupC5cTUt1WO0J5SnER+2OVRJUND
Dj6DU+7e2bOdKwOIRrRyz/AbN+bX9yMJaq9Q26SF/6Am5sUX9hyaOHtD3HdHIsDHoZ1ve617GFri
SINTv1Zs5WNAg2HgX5uyv9HH+DYZ9ByEX7IrM/HNGYNDYCFxSy0IK9M7TZ21tYbkQrrLU4z3eu3o
k3/l0gFCv4SzYRKyMpu5Dn2zqk+S51iPzF/3F0ZquCcAqY9sCnGCc9pa54YfM9ForNDwKEhNy/mY
TsF6nLJ1FzG0qbzo1pDadGNMZrYloUGhy+i7CUzFPFv5JKc2c5OTXm+Y/w5D0YSSYFay1oTxzvaV
Y5P5ta0GnN1Asw5s3BHjzRLShel8EYbcVb5zB84Jht/QW6Br4+hFi83nTvO/zD2W7aXqyi0hdgmp
oKIruLRm7PsLpGlTmAPGbre+h3lkh0OSLe8laRYSXrC/qSbbNhLYRtY3JJRyWOEyCR1n4QvmfLqd
WiUJjHNO7bvxyLYV81EADn2ay73um9ZuZBFe6yAAN1OVRys96CFWL+Ae6/ql1XtKhRg7Xc257l0K
LnwKTlyM2EP0ohtlG2pQRVBgv4EeOTWp731NTTD59tjqrx5cf5AJ+YOk8/RtnjVrw73OId5q/VDv
8bhHdGFc2kFkt6thWVgPrKHYxdliwbdlAx0uWJeD6L4tyaXMjDj0yp+PE+Nyet7jIQWcJk3UzgrZ
Y4OllnGe4R4L1vw7LitoO25k3FoLyvCIV7kGh6tlu7zKm7XdMfjuDLP52jlmvllKcz+XQBmtpnnr
i9pct34XrBn/P+vRMoR6zdM+MFuHrtj+C+3tL21iXehzGz2ORkP9tpVjFKACIaxtyqeE7TxGc6WH
Lrch54YqfvYznsNVZ60lPt0rQvvxhk2C/040eDhB6TEe87lVewh8D2GHm+dylODxQFhF/oSynj1m
Xs+ArbPLr13kZV+lEMVlIBjBVHEXretBQwhw7XGbd/xsXFobmAL60Yuy+s6yLYhaScvOSg0ysfv7
x2ZoxtdKn4vX0TQsqBHUyTvssBjzpQtUBwtAXylTCiaQ+NowopInWLlTFl8NtKkYl50ZGdMK+o97
NIO232KvL3VuifgJQUm7cQ2Cg7llTvip6xo0pYi1zZBn/ZXnCEz7RgXVlMFzY67sZeQxODFxrdE8
L22qwDZRS/An6loIHtS5nkDQpxnj/bZiJhdU2lHGvrNnp5AzLqnbTToVjBFGpybAIqZvVWmaN0YZ
y8dRpCO8B6/97LaS5ibWwjXkaKCc3titNbtJQyoZ93nJLoyiCe1Sr1nAcAK2u5oqS1AFMqMOZo6w
lzCYiFpGHrRN/+Z1hY9JJhpvcldj/BNVYsusVFy0Jg2Q/ZjDMWvE9URxFx23FzEj9LDwl5dMiLpZ
Z9VAx9XYinABWwIgpSu2JZ76kKC7fbHUyzWR0vlC0HqzMvvI2jpFN9wuOXu8nLkgT67Bv5lJt9y3
WTcqDUx7wf9wBODSfWXQwQbEneU2aFwYKQXRIFwX0E1Fmq57wRiZzmVzBXn0xBO0vqm8CWxOgBrX
6aPzZDUTuYgpXoN6uZ9dy1PHe4OMnw8QpDIuXCjUHDLxcA91/LWd5gsLaMZqIP6yGdKs30z6NF2m
g9GF5Emi/dhGV2ncnuzIcdZe5Gf7eXGnQ5RRcEv7iZbkBs6Y5RTkrK7Gwes1Nx02eCELo7nAFZrF
d5abtWtuYQWz5A0rtCVwYQwhMcIeQOzvAEzvTMOczmRMh61KHmZnYiZucEZpZ46m8x2qyXMbwmZ5
pm12aNjzlyQ/YzjdM5OTp+FncNt3GhiKbXkGd9r9eB8pmKehsJ5x5tTbbHDsa9jjz+1ipZulcU9p
AHYEXVOeEqJfa5ST7KZV2FC8EnOYKZSogRBwPSq8aApnVMQzfT0O6FF/AELqKRypPXH6ge7d3cKC
N69GhS2NFcDUVCjTGaYpTL+I6EefvTF/nImiCJuBWwQoR2N2GWe6zsS+w3EypFMYKWxqowCqtFvg
7STzFii4qoOPb1G4VUxS756JPmu3pTi6Bh6k2v6SAOWitgNc63wmt2ZnimsMZf03nT6Bdy93iA0p
3Kvpd/bOUghYAchPH/pAXzHcw2KQDzLfL2du7KJijDYFXXdMt5fPhdCL6y4pv3AAjctNbbY9KVap
MO4VFLUUOm2rMLWSoO27d2bXjpGU2x6rwVZAUHph++JuTCb6JxkFCwFL42SloHDRqKDiGgqQqyNk
YJUBmjspfK6L/n5oG6u6Ws503XaWxU1etZ5DqR343artgARFCspbGgmPAh1Q7bkBr2YfUAT+ux/r
LBxD7Bgn6kj8z1J42PIU9ndJagAmWC6hAbtnMnCvj9VDpRq/HNX9BfCm3nYsjBvfWPapaggDL5Ty
gKY1DObN+GKoJjG3VaViDnlLemcyJUpBiLkhDTvdZOcCskp1kUHdVr1keBPONWXsnlVr2fS9w8zq
6DMDJD98S1THmWfRdiboFtpNFKDBrYO6qjrRKN64ygUsniYW/skt9eE2TmRzslSbWk6CmqApRBhH
da0J1bqWqf41/rBHDn7R2guSeqsxDN8X58K2/6o+/47qQ/GBysn863HhEwyctPpZ9vn9h36XfTzn
EzgTfg+Nzxj3Gcv9KftYn1zPsz32mEg6cEt+kH2CT7hobQObLJMy8guoN3+MDN1P/DbQHTguoayb
rvufjAyZDH7QgTgEeRbZDJ4bDtyKjzNDf3DrGiOKsfMxxRWq2MsPBbmNcKnm9iodLTah0evMZrlY
9X6cPOrA/UKCTfUhJSlwtGpqPgMx8Ez0wEJuhOf4t8kcNwfq5YqHumIFWSGI0dUjHyK8wZjp+/ZN
t5pcMHLnA34k/VQ9mdyMt02pjseDqYl3Ktdx76gQGAUezlult1h+8OY5b1bjqtMYLAx2NrXGTYQz
ILfqcvqKPBJ4GXwIezwygd+IsiNaOmUHnR4K/8IdouphtOyYfj4KxGzO6KZhrOEKaw+a7TTUQSTs
9MmcMy1rBYhF5Bd77bGsHQ0xMZXIE/8VErtvYugcfD4WlNgdB8f4KmsoJ+9zF6oRHP56E/nj6Gwh
LKLqdPlvNnjfQ8ysgX30Yq/ZcuXPIuvYZxmRvdbI1dDiYY1PCLvzCZ68Ee/tjnBc3ZTNLSuq7qHg
o8jo06C9yK5g49BNNPnpGLogfxfQsRYMn0+4u6md8djx4b4UC2IXBjzIGtHZJe0ttjRvWpp22q1G
LuLhLEL0jc1gyy2YS9gxHONzgdY0qhw6yFKV/63xZVFtwkllNkfjIU4lZqiicZTr0VKwcFHj8+rY
xWBvkB1uLwtnQ0kX34CXi30F5i5NtBx7z55wQ7CdxZCIIoHxie81alycWS1FH9BKkpKfcaw5966a
agL7ECwYsBxZIsvQvZSGTk8qVVJlhscrob6WoLMD7qHOGZKAsMGG2hPzXAlClwOXpm08mJTWqFwz
usbo1f3Cszew9hAwnDeKWzBp4tPAlSimbjkElbJMziVhPBIv2Gwze+ENeRQSPJitsLODzEn5Xmr+
zB8wGi0DVS/OsC6fsRoIBEyF4mjAVeYAlGTUB0ndXvte7ZrHaCjGiAdPpMd72QyIFnGdyfcsY6OC
iMS/25P6tZAeyCgXWYZBrsY81Q0rtrX8D7jB+fWTq968v0j8xlhy+QTFqIboC8+r/blobMI7iJNY
oQHcGP3I1hreRNSb+q2fDi6hXl7R5QQzUemJa3osDK7N79G/bATUN4ocfyv5B/ym9mgOy4UQhv2m
z0qTOOMxXF00Ly39VAMjxgnFiue9fYfQEmxyq03qfWqlottEbk+ynO5Hfn9sQai9mEtkDMDV7mdb
ZrP2dP4r/WLp4x2mISqdaGfgj3Ual6tMw9N4DETBKLzIO2gqnauGYXk5tMu9HHPUwLpQXykKvvpM
MlybR4np8hCoMMAsav49mBXZA0gwOpZWU2oGj44L4myQZ5fKCuVliAh2qRvzNiW4/W1ZHK7IzNXU
NcX2pV7FjuaXF3UP2/bgUUAMpaTJp3DycjmuZWDigFrc8aSfYwHZTJKRK42kOOqwz3VaMSYlPNFc
Sb8P68ZhyO2YMDMQLFUkpqxii5RR5x3xL1BmrdL5fJlusrYIMZ0o/JPIaSpdIu2+i7bMh6f7gasY
FcwvtxzQzVBnK8S8TXZfMsBxFrBbbgtivNO972rweE3BhW2KUfBm+ACuCB9ovDsaiiy0UqfqQsm0
1Fo7QYUPko9sWHaK+b4bSWt9afHHWhujqn1rY2M1YXHokHJjIHF7Ggn4fGdFmxAeSq/btwyPPbMc
b0bDsTccEExsB9KicQ21DAMfSjktoKmF5uUnSSh4YtxVRlOdAEpTSzrkqj/HyxPzkT4ID/udmL/a
XmldRpADdtngG++F4y1PftxP3haeSHbVclD+arXT+NA7zrxvyuqcLCBvkGqPgkaCp8S0uzXiijp4
Bj7kDEPLVviuCmBHAEqKYKq2ul/OmyrWl6/UNOfcAWPRHXwHkRhTBkbvFVqg9UKIoDug5eKrJ5dn
7PtF5NelYk47I1XwhJWliZQZLd6VE7dH4YLlg7eY2Buir0OxmuZ2vqzk5B+LUTsZpWZOGx2OFaYy
f+iMqyJnNb9bbCvZD3pwIcnRbxdGDOuuzZvrEe2EQW8f3VaDYDWZ0RxSrelPRlU9o+UbcSiDbqF4
sP9/7J3ZctxGmoVfZV4ADuzLbe0sLuImidINgrYs7FsmkFiefr4E2zMi5abGc903HY62JVShsGSe
/5zv0AbbQm+wP8b4Xj/hyxAPtCXfpp7q7glKwABLpHUfkxV7qAPoukB8+vBDx5bmlAGR3JsEtZ8S
e5xAaISPC3n5z4MkhN9MHptrb4SkzP3RMupXVAVw44+nqQWuPLT2LRGBZuNXbUqw3kxN+Lis/TG1
9uYdUQm6d+GU7YmE0IaZOwLtghlwu8dPUptw7dPxa9xOVbnFJerlB7Mahuo0d2XJnN+Cg6sILmzD
yewf4euGXzJgnzi3qWr/MOTusKlMo71QPl6m7ejkX6ECtJdjOQw3CFRfRxF2161c5n6DDar14efG
/ZX0l3ynQGw9zJHhXmJdt+4Ky++/48IQX2fCpd3z1JuluiOXHieXvVggJpYFzOtOPNkwQe/wN8aQ
FlHtWApOV6on/gCzdKMCX5wHBvIfEJhpA7EdDOkzPo2yH6erTospsTfbd3nWqy8keCg4pRntNmoj
D2AJnv9NUacIe6YXtDcBpRDXZAvsepcOpnGH04ONPDtihhUlWwnXn86trOqv2dC7uCfbjwCZgSWY
4lPPKxHNj+tU5uYXy04ucpg9V8bsuU/jmDioqcUs8GVKa0//Q3opEzf54MDfuR4CcQoHquuKwIZW
bFqomEHTTqA5UmjtiqzW1k5dJuhJaw89Lz/jBpuqDRgyvapgx5yY4nyOCeptktIHoGA37rYeKUmD
EVHurJZqcYY3CEYTUOfEieJll7idTyUpr/AD8WNz2th269wR5vFvw0j0Dw3gSl70iLx8nxRj/AJp
OujVNboNI8Eh+eibnXVZ02y+A+NCFRkdllhzquohyxtoljnLj4ONNXg3UcIs962p/Re974GLlml6
W03CoWjYnB9NIdTlLB1truIPKhTva55A6pRNjHd2fRXdOb2pjm09kCDobbe9dKqlu0+9qlTEKORI
gkI3YqRjY50HHBvUiaPbiti/wNsTXjVFMn80JV1uG6+CjDykTxhyYoRjK2RBManko2qjDprY1PPG
lQ49w9V0mswExS5Kw4M/oBlqZ85IGqcy2YWHweALCBspjkC/6ostYHTo89nA25G5GqwYRp7HdnTD
Ty00o41qJ/GAPhkw6O3ifM/rEDErl9mug1aPbRmlCrPCPWUxaMUiT136pBNcIe6M4mGm83A5Cbc5
jLbNWJM/M10H1ZSG24Dnzbe8G/zvTCzGPbNObzmhNpV/AB7vTpGIcMvrpVVbSbEp1QwY27UqiOFV
7u8zo2v3SHQZxv5wuB5RA3eU8PZbvC+0sASBfVnklbpZZNg6H3m/Fdc9c0V0vyqaqtu8z1BwC6+5
H2AK+fdlZDjL1jNAAKs+Z1lQjy6tOLaZHCK/rrmBTNaCaPPFB/wiD4kqpyuqB+V+HgpY57kM4zvJ
MuAaR2HLkxdP+VNQqbrZLU7OGsuNviSD1dwv8ZiTp0nSQ1cM85UHcPemq9NObCKgpLuh8YYzo5X+
crI6ipzrbLq1vF4+pmN17sbusg2Xadchcn+oZCP/wEZmHlXfibOlvPgokvATCzWaTqXYqUC4d7ma
S2aLqiiKA47DpDzTx83gPotQ8jcMzNt822DtzgF3+Mv94Jjt71NRAdnjkVdC/asrRuy1xuJC5rkq
BmFUf8xqkrdGNC8fjBTY1D5pscf/HvbtYzswxgKLnQ1urKEsPNwu4oksTuoE941VfgZMO6WXeNKD
+Mqpzed+jNrryWMhl4VcCxfFmOGjWfK5wKqYp8F9ZLue+Tmr+CcxbkRRx7eEVjo6EaEY0TcO2ucz
ZKlm6zoiTILbxG67W95+F33FG3Q8/bCT/xu76pvgJzZf/IpOZAEGotoNcsVrg0QSjcNsJ6xrsXq7
wMjYiXpZaj8uc8B8G7b3L4L33utYq8cBXccKyS6T/XRZKrzxx9JjMQPQlM2prkR0RcEONjEezM84
uqoUYsyACEhe/yZR4eBcCIE2ihUO6m91nXs4Hw4GN/bep3VDfKiEsm4qoiHtWZCa/qRSJotQmFkA
usCzWbZVmh2VmE7Eht7tlwebTIfYd1MhTtkwsMxsc++58dTYP0is0PKw9JZFyUTtE4r+urCfwDwQ
TmzYkthzWOszJaKck/k0KYr2C9IvBZvpUn+HCFg/OFHCir5HBYVmY5vtFxOW0nSVsDcy9LPTZIMF
mv1uMeQgD9SV0eYcapjDzH8o8I+14JtEaiHYSStsvqx74crvfgVaeB1W179BAJECpSb06AIJ3jJK
C1bIsS/N5uTNOlXsQTqD+WaVbNfev7r01fNjXnY9EBQWlgFYk+23V1co2MF1MI5OZVryE7ch0bi+
7vh9ViqWpBtVV9FObEIW3rJf/unRQxJ0hOWxJEUUwrxNGBuzFZjz1JyoHLMf/RGwbdbpEGqt2VyT
wVH9nqa1rTFWbNveP7j1mrygTzKjQszUEYlqJ/rpu4+5B+uJ+toTPkL+djXSuHEdwNR8JNLCtpme
HL68ou0a1t8KhhF0gJKFTAKGke5kPa4f6D9piF+lIRxf/zb/Xt68AcOW/teWxmGaj1552zDw6z/6
vyInDyxdXuR7AZKkvp7+8ra5vzkgWVyMKboDa7W9/eVtQ8kEHUOOn4vxRcn8H5HT+Y3/1OIK4eLE
NEdk4h/kIuBMvL3bLIIfJC08n/vNdAItgv6AuyBwyyylpGiZzQ2XlhUVabBbcHWTeFIiwrajWkJb
iK6pfxHbM5YQrOVRSKmKJMRqj34OwnABcLBnQJd0J6NsKMrbkJmqcL+nhKSrzMOboSU62gisGzpn
3Qu26tzQs06hEz5wLlRmoamNecnmee1op9YMYl4aN19q1i5fWkr9KDtiwcX0pbbCK4sd6/MLwTYC
yrlt8M362v4Ztkeb2lyxBzmo/whOpWpb5BlGoA4Q5OBYHHhstSLSSzLyq0LGTHW6FzoYz/AYFYnB
YiBY49RFcya824RnP+LdJqGzPFI8wuaQwhMQGrV+FLbIsPjcJ629DJqQ9RL7tu2E8D0v0UcTW9hz
YBPdahpjODkqdT6ujISaMeyJhTNijl+RuExswvybNkBkyn06t7YdUDotsOUwBFt49N/IXXAGareB
biBBLWBCR8yaHMF/xu2voZUeyXcM7S0GKz7ACxJgLCEymE5iP+ZxCgF3QD5B14wmvrVbcMyQQMAX
qKd892glCQ6j6bBJyTAZpgEkOXpHrkIV02Q0ZtN1Hmfqwmmi4qLWQEcwavp8vmRXq4m3647rmv/n
5QflHQF3IMnQH+1B/8IrS5CfVMoncl/zBNUvhsIxFTYkPRb6RXYH+5ivQBU6f0sLow79SuqSbY/a
kQyaqoG2lqJPQL6bXcPbBkYAbbTrK0+dGM6m5mfhS9c5MMMzcPSQeoMhw+9mqjr6NJfjfb9IjyB0
6pM+1qH+xZY53UZAPDZraLa1Kp66oOu+rJTQxqNC/lBMLhk/4HD8TYAE+F8QYXy2VMusq8EtBaRA
gLlXXA22YHW6iZwedWiFh4auxfO8DAK0yzYBW5EYNjH8WNncesHYMqzEhJXsTZ39T7F0EqAnRKo2
DWhy1OJVpSvyFvJijQeS4CcBuWrPaJzXkqW5O03Lm/UU5GQejVwhJWOj4HNn9DEsBNjxcjlmwosb
TCtXTEzdxbcJvl6yrxct+yl9ncA4hqGscY+hA5+l8ljzhBYb823fmRksSzvaBxCBj3jUo/0KdWAB
HX9aL+GVrkg+gAmFvtlzfZHGPsBVpElOyWjjyJtwCd5WC0xqN81RvteBhbMSOPumRRJty1CjkzVy
+oUFt94SA4DNI63qnLxZ0/E6kwdHZmXdF6KQ4oRBg8UgWz3r0aXN4hONLMrYtOx+G1LlSQWwgnA0
Bny45gRSsmOZesySx6zi65iZe5HJiR+0W9HG8Cu4wAyHm1wWvIb3K7hZaSjoSwqbtzhADeR/tJsy
ulo6/WLus5m/gRUZCz4qdLCVDIFMndu8U2jFhpAzz1M8HTuzbIOT7wnz8AIp7SZjBxPQELq7kOvH
mQT7l4XydjovuSkQTUTFBwJwiQPObsb0fibbfr1KymvFvEO28r6IeDwTjWLCUVklf88qeBNECXd5
zyPDNGPrsffagTPIKvO+JR2Owzctui8FqsmJes3kGPcs5QNN3fcLLcmHKWGgBwlpzIW0yCPSWfjC
tItyRRmRJooQ8bEe6bRnSZ00AVF2h/0SfCgm1MfcRFMeXA3lUCO/UpnF7rPMbB7NVjxzTcUsxNRm
9hd+ViIc3rM5ErLfTuQbHjvYPPSizCOFlaJC4a7MhuvFkizZGz0AGSOFbr2udjM9iakIOAmSzy1D
ZxX5+k7EFTuf3Vzw19sJ1fbou1g4U4+rW88tGHOSps88K4fHM4jTwPKvO6zXvGtTrrMluM+ntDt9
/Q+BDxIqI3+P9ABv2FmFdcWko79TncfEwMwkz7cVC1Kmjr4eIz0VaDud9KaPiAzO+kjLaWKiuioY
eRl5MabjC1p3OyBFyh3FnlyWdev63F1lSV8gJh1OL3vGw3rHVSp0P41IpNZ26jyRHtYna9OwBziO
hDM+WZlT15/GJJmLz97o8JwoXf2UWmlspMW856jEBJoPXXVnpYPNILD+Rp8L6fuW/Mwm7Ez9co4T
nsARyNSbcfH0VIv1g26hgj62mdK0tiC8zul84vHjVCOVggNLCFbmdWNtfYAFlxVQ53RjBzG8YiGz
qLxb8vLP3MzKIAS4YFDpUrGpqntwnme31hAhAiOsELgnxS7lEQMVe7Q9onso2N+auvrUJJY4R/GE
aYG+2ZGRqe+QM2GI2kT6RST1ZBV5ur3kHRPeWmTocGjpGazoHKKUltXfeHpCKwGKUUrD1DYLOga4
zGK/dr29p3G5u5J6yiv6AMNVzj1AF+O6i+7ZUMt0aC+DHDdbfGvqHXcU9Z9rTGUMkZgcwgK6bYHJ
5GzV43XTPsMFNnhPNJUfX1g4rHmq5tzhru+jipgDTWtmW+1s36blNADqn2z8zs23bWPTn2URxyJV
34bEBQv0ttpW0SYgo0ocajzDVcCobgTjTBSnBu19mH3qo08Rb2PyXHLw0AWDNLrsHXf5EE59cJZ5
xGsumzrUOYOxbjVaH11LNdeG6dcf8HiE5wAf3660YKH6adjskxCD08ZsJ8D7RTBciokkG/0EprOR
hjc9l26Tf0Sw/ejmQVdeMTN077oi1RXKcmQgtogIyKujvstZRL+nIdAaOQJwWbjI9p1H+08oZrQ4
I49Oppat5qmv6IRo6bV03ZzaBkfm16FI8/ma8+V/y/uwPiwD2J+5zMx9ko0fSSq1dPIF4hjE41dG
6Xp/GvyeYPlCZsRIZ5WdfXAKRhV274k7/DMpy5/a33tTNf2RD/YjxBym8aOU12GWLnfVMnugLYaK
NKnhHuNIMXONMnefdPKx04FN3IesjPay6prrfol5RBUV65MRoT5h3XAeKmGdbSb4Jy9q5EURDe5V
4yzmlpNWozh0Hrha+CVT14V7I4IekvPE0h784tbt8l3AqtNYCusDLwF8o66qDwmNChelcOa7hP5K
p3bqk21IcQz1GwJXK96xJKI9ouAHk9lsEKabul3eiuh6yfUArLJ3kGTM+0JoWRWh8COxL+Nqrohi
AKAP+HOoYf7vvSoj1iWErs6A2rsj4nvzlLN816PiSmVc37DRbQHcNsCneWP6nbnlzRuQS3HJw3ia
wltUFyNKwrNRVE+ToRnPVlBCxBagbQwGvw0yPwlZvJ/D0YzpsPQwKW95+Ce7xSt5EWHzuVC1961N
E3dv9xBurNYs9dPKuphz4TxTkNh2u7iR0xMr4j2ra8FKMDPrHRbgYt93rv8YdzxRePKLap81gC4M
TL8nU07OsUrLeSfteeZHK63xKh2MwNq05AwIwEo/FJy73sN5OBaltU+8UlCbF3SYyO8zDKX46XNa
B0/BIlXyjYd/cmB8QIt7aLU7cA01mnoaL2LTJE6MKzw1eDCJjBxwMYyfjELaIa+92PY32WClO9H2
7ECIHDAPaa4zyX2RkYn41GJlv1h8OgAiih0OC0CG/ZBq8nweZAffLs2PYzKFXOJO1bjGOfP0wo8H
aZVFf8DMTK5wu94wQJKfaZIeLqlhvPYLZj+8vOIHCuvMp2iUZBAH9i79mXbbOfss/XYwL6rCx/Ns
dNaiE7X4rQ5O5AzdSGuGTkknbNziD3EfjaxmtaFg8rIm/ILxlId6jCkMt7ExzibdAJ4lFucYMFpf
8IKXrmFuEmngqd8mnjk4X8K04q1rD/i1Yf6ETnIIxtirLjtT8P8XDeCbnblipZSwAcB7A2tQoCes
tupRshDxlcu7Sc+n57OpS3NWN4YRROW26kZ4cJFu0/hhx/83MuhPQpXlYvoLbTbQdsA2+o0MOjCn
z1oynqe4ieAlVU3jTJ8XFzf9kzvTMnNwq4jVSEM1ROFvRkTdX+iiKxfglVSmFTLLjSyNxeNTaM3u
h837mPpWsxCKPnkTzTGUREho3ENkxfaNZcg0YbEZt0fMBikjuTZe6n3ry/gmqXvrMTQHkkO0dKh/
flowbNERxbIdklHwRqytnSFu0txNTjUh5COIDlwgU9awJlVsjrd9ZrPyGaqFxZGhkl/pdysK9c05
4fAgJULUUk7OG9piPQfFUKuFczKXbIVyJggtb5wurPA3V+nsGayix9B5LILYuLB0R0DtlgxYFFh6
8rg+lXzLxiz6JD31egfddkmdf9eIpvuxdnjQvn8V/c2PCBTS8rTeZ5qB9fZ8qSjJYJsQN6xjRcsi
PR5wWADsUXApaJ3ptjXz+r0/ye65Ilt23/VoFV3KXj5DBL2v6m77i0/01vgWWajpGO2RqwPH4jX8
+rIyPJ0MY92ABmqwbPR1P02PJPWJkBTrwHCtIWCSJb+5yJgXrWJ/UY/wpI46I06oRrZ6D8aZff+D
OX/3wXzXi3w/BDP0Eys7UCYFzKJLT7jFWaECEoP5AHRvFMHEqsiR9QNe7NC9mBtN+p+cRhZn5drq
fnAVgfJUQeIzzZndsruui62ebew6HEhcum4PWYLjpIy1mV1orYcOGu5sQBCoJUUgpuF6Rhj89rIp
zaoRLOzK/avndmL2p60eKgc/qddxz1ldcG0xeoNSyHCaHdD7p8MOftLu/ABagQ8kBQkxeivJp5aB
Mk1Ly9FJPZ6BdrOAUAwHvdWpJz49D35YAqQXjYfa1g0mU5XyseZsWB4mPEA15DyL3Ym3MELCKMc/
crL4X2xZIP1Wecixtcw8ihyVBltykp0aXb27zYJWUSyu8AYtsy4NI5uCeOMXM6mZkA3Bt/XL/keJ
/pUSbVkRmvG/V6Kvsz+oJH9+hSjHmqn/0F/5aojilo3B06IIDbukz/38Lw06Mn9zgSqzdWfSYb5u
FQx/45Y2bZLQjs/ATz9o/2oVtH7T8WjqSbi/dXWc90806LctbTavMIenDZgrhh/YYznQj28xtA9g
d6XEjMDOiWtXJWA2ToKk6DFOzRpDBIVnVXOVFyw7PmYTbW1TO6et2MiIorMAioRt7WDQOvAVPIDg
s2C5rB/pL3rqC1QTUgiTsx/O9N+sAPQn++FdA46WDxxyagmfeR7K/+tPHsqB6g2xiEt2Q6QktSQM
BYZ7TgXmzUgxVPmLl4VDlv3tIYnKUxCHB5qXHOfs9SGNrHRaY2iSS99H7esDAK2lstj5565LwmSj
G79O9CLBLhq7qAMw6SoSm5SLqPjgJanVXMRBxlN9UYFePfmxNgj2OIwZs6NTNjW6X+q46Nw2Rv+j
q83GqBXoNfi9WSxAkOHx2YlOb3aIKxA5HmvOtaFFvpLOxh2+R++5r1teFXmnwRvI+DwrUN94QLy0
HIy+wWOGADmDtKqXw3CIGehCrMzsR2E5XASjgxQknAq9zcWPsF9xqDRdI2Yg9PJ0GjOtlK5ldOzD
eUqvr0TLMngWZWt1ghRMF2jzAIS6irKTnYVoNmtfGmv6BZHC7tIP0+qqXfXZeYHW81F00GzQCgyw
rjZd9PISP05g3yzFSBjGD2a/fbKdgWftys8PEsmj1bB1Om4RNTtJp7Q1X82aaDW0e87ci7I4983U
ILEw0GQTpK2psW/wGitb3WjVDgWfzs6Zm2yntaKQ5qk8vY1JJ/mbRtSsl15eWjnp7+fViTrMZMnV
S8faCJ1m12X+XQqBiYi+JOa8z2aXX8F3+14+pWOt2pO7mMxTXxzBXgYGZZMZJTrz5PW4Rmd6WBDq
mMBbl+iUiHiL/kmCmTk26TYmkCNmucuoY0y6y5BwAipI8HukybjcGaEJKwGk3XSivdAKd0wvrH4v
xczrtIx0rSZczjHYNcouMUoGya70OgABeOjmRx+6z40BtjrYVnmM+LB4Q/Oc5L13Pc+J/wkSLUKU
astbEozJsz26vIpopAq3mV0Hz3VSqM+tYyJ2WwuXLM1X060aFU7dNMd4vK3KuJjP9uSjT3ogOT8Z
fif7O+DPmomr0FQ2SgRcXohPvvhg9mAQIbAmRs0WYugcC6wB3RuLs8u5Iu0/xgrkIfnQ1h2/z/mM
Rs4/Vvn3lkDafaan/S8jHCqfvWdp1/i/V7M41kJ+nrIw8G8ZMTsv+tnBv+7XWTZnhpsryGtuyqJt
tCEas558WlefIY94sTcW1JtTRsuCfywYk19CbGVrE09wy8leYvrNY3u6dR1YnUMKcg+HiR58YLnl
KP5UoLJhYmM5TlSf80KIkzXtwJCLSU9hi8diWQzjkwGMpbvqbWGI23mCa3woZ4fH71KNc/QRklZV
3McK0jDTHkHmUtGItihXa9TrcoAiU84lHEetIa4O+9Yk5R+XITImjUDcPW1HfGC7XsjFZPDDsUfg
PvaVvil64fKLvFjtX8ZdA1j5bWiFqf80leFgf8ipB+9QA0AQ/LHq1amv4wkhnUjECIsETGkQJyL/
KiwxJsQLBkDYThz2xWfBE8JKaYvEy/yBgpfaDzdTYsRMAsoE/PWLud/kcjrLDtD0DqIZwwwInNPn
cIi74k8vqG2727gz4WjcYMq2P1AwyY1LCjJPGJXWdljZIB5807xIbQcdAMkYkcfIEvNrNi1ki7Mk
vKkdM3ryFGjJZrEeApVMqByaQMtczNgXmkqLyUF3XUGqdTSz1lnxtZUm2TJcBGqbBpV3MuToj1eN
m6Pof05SnNAHt4XSBbWo1RmuEnRuyxTpkyTHunUq8yveeUagNaHtQtN3sxQ19WQVdvJ7SWr3zwnV
AnqJqD/0VGsNo+jmfVGK6Q5gRfLVc1S9r3hJsb2Vzn3YxfVXi4IeHINmEm+DBSqa2QfilqrLYsvi
F9qWvRTlddYm5Uc7l+BYTdkfFh3wMxQQ5loky15VI6yEcqmuPFcN+2EMyjt2Ou1XJJn0Qbnl7RiY
U34UiIyHbu7ASa4M5KzJHhIYrh/HypXJQWhccsQLbFcW3XIujag40IObbVRHDpBobcBjTznNIy+d
9qn2MOJCEoEcF2Zm85keVX1q0U8oStCkZsIA0w3FldDOM0VBE3S375kIGHwMrnuy6Tk8kH+0b6h6
C9xdano1SOWZ5cBOEoe/7GTVHMOym/Ui22mYGk32gWjeXR437dGc0mEn+I5PeSFaGCW28i+ANltq
P1fAorvejR+iNvWPhlzojjIif2sw/gwPM0yIGyPtu0se2PPJrOv5YjTAqi30YO5nCYezt11ai4aZ
6sxa+o8qU8s3k5HTJZC45VKsCO33l0Rv9iSa0E9oCuM9DyP8M297m7umckKY9fF56ltBgJ0dvzmy
D4MsI5hCmUAHYu7y0/tH1aue1wuxgIwW5B8MaeyIojc7VhdYapCOtJvBg2q/ZG7Gg6Ht9Vbm/eO8
cUus3449FzMhVnts19+svlTa+IOMkvjsQkDjmWqK9ss6iPJWbPM/P1iAO4TTiRXkp+0d5m5pJCwC
z6Ge1jDfcZk++OV23a++f6ifF7JgkMi7sRY3LdbzbxayXRIFLWQ3/+zobg54vhkGdrQzqZH+EiV6
94+PZ7EPgesZmWzo37Zt41Pjti0r77zWcL68gmBs88Yga8FqBPGa0/v+Md/Idfx2fDlw7bxUtGL3
drE+V4nb44x2z6TvTPUvywIPVN7A9WTzDnR9/hSQCMU/m0bO6+P9D/DzRbr2fEd4ZbACkSh8vXRv
arczJ6TA8zBk4jSOhnMxWURm/h9HQU9CJKHthZ3J66OUsT3WMVSaMwhrTIJkNI9rX+U/PwobSpro
fQa/mJVeH8XvHbvzDL5L1Mlw5xOI2NoTfd7vH+VvLktPu9cxQvHj0THy+ihFV+FjyRrvzLiYoe2q
98KAYvK60tP7diJ89f4hf35+8UznGcbXQgDjsK8PSWo7nkeEw7PRxP6TRa7zvJg6jQZqAwJ2qJkk
vtSD3PeP+/OTBUsXHFz67xACf7ojInvMzKX17HOBDr+PARaA+UZXW3ISfe8f6m++IhcHQDXW4KhH
bx+WAWQ+DlXZ50mkhAp1nG/RabjS5YKhtZlOBn3VvH/Qv/t+eCrxdOqiPc9584RWZlY7aeRb59JH
MqorVxMvwxQTh978vH+stxowtzoW5cBzXTeIgvDnOy3FemHyPDkvQkYhUYbKG5HgzPKetL+4aWgi
rze4D6bbaWRdN7LWkiCA1BQfXEO6bC4aSlwTBE749fhRwqWmcjUsfNgE73/Un69w7W0ObOx8NuHR
two+RPWROR3FkXblcKAsztov+WTwvlS5y6X2f6gjWivYXr8ssdhyV/F6jkInDN487JMSvYSxE5d4
SGfPfgIpgHVlmvpvodByoO6O5nrPM2pCBqpYlNLl8GthEy4IikC6ZGC6wSopO/azhYHpn58TnpRc
KxZTBIjSr29Bs8Ocr0Lu+opR2k1uevlXKzEc+nMI023GzvyVjPPTtelTLc/dgJTDJYpz5/UBO5x0
LPrnBalYm1MozCGxp2uCsJiwG3//2/3dwdCNHBOBhkfN27dAuJDGAgkxn1cXFPan6MokN0E8wWzR
zt8/2E+vHL4Zjm3i8o5+4701ztNwarUyNucz3aRsLF/SydyI7BLfP5D9xrlsh4Cjfb148PhymFr1
J/lhFEWmJJt8/CysIGj6uDXZw5FGC2VffKTCFz5qm+sy4DVFTZFeNbEjCRy6okv9Gmw65PNMGxGN
kc3SVloLvArt6qIUACkL1cvBKqWtLCORkeW4+sh6InbQqN7/Jj//Ph4TNQ/BNKI48aelUFbPYRtU
Up7tZQ53axK7GtPsmNAFsH//UD/d/L5H9QgzMhfBNgBc8Pqc9Ylp92pKxVloJ1toU1Gz6eDnYkLR
PL16+qV+qN9eP9z6Lq810Ajc+kTOPNhPb36leqkcqxOee/a7yf0TvoI6Cxdb5iqI+IFE1emW0vvY
TJP9iyed/fYSYUZpA/H0iSgT8wer6bz+um4JpMUds/xsWShJyw4snA9+F+vX4NhbmOvh7ySLCncH
N8gimaxDDjXdwtnJ7jUqYQUAmGvb8lJovaYTgd5YDDDbiQJwHQmiG/lx4O+/DfrZqPmbxsw7RQys
coRL+Hh3HpyyT0JfXqXBy+A498Jqz0rM2CFtX0633qiNvDIu0P2KNbGere69MBnt4tqjdlDsTDqM
70bUBuKrvXGc3My/bYjMLscmIMSDil0zQgw6GxaZmZs1TS7eEG1SVxByLtzAgkfXLuOumbuFDfSS
nccw0xj00oPliRugi+AjdhnJ/k1jEqt+dpa8brhnVibA0Fql9Y2kZoEobuBa3uLY1GIosdz0Vs1A
F/aARqkb8hskymNEiCw9+apgV1R3C/92TcOvi09VxCgvUanXNV3LvUZVhjd/Ry0HLVpYCbYp+MYT
Tl/MJ9oxyNz2FqdB2VwVSaf6O4k7B/tSG3B3N1bVFvcNLThUQQ+91R0sk9lhYdrhFfbsprgPWgvH
qTSRwDCmesufjl9jiRWdpaWoNW8+gRkl2YST95kQLaJkCzqW/CzNl1eKs6ndsAPaXFb0TOz8dubw
6CAoV/SVIYSTUvadf/m+Bz+Nrd+X0akvuimnLWaik37ZdhpTsIvM2kXCSUtH2h/qUXn9vUVZNlFZ
Lpf0lv1qQ94Tjwr9zFRVXyglZFDshl4Z2wWgN+xO7en2loQrqIZEQBlbMGbBlYtPerx4cSfj0oN4
yWwUTStsBwlgoWQPu4G7isqYDKQGH19q18OMEdp1nTLXvsG+Nd2+rAPQ7PGOLgnZnFPqN+hmlh84
8yUlGVNISGxupu8R/qNb0kTT7YsEh0maD+Ok5EFcEq3PWZym8V4CpYI7vt5WPshrrlDumTFw8vC5
XnvhRw+/pTVZaXZC7UWbt3uXx7jAqSqPXeizMyOTwy9l02ZCHieXw+8z1G51mDImCC+jGaaVz+Se
9EIicVnbhU3gPlcWrq1tKpDnNy0ZptNkmRogoV9/gT8gMqZoV0TCA+YRGyjxU35owsKUl1VE2P5Y
tQaTBhgInFgg1Bi788hOsju5BoMsICbi0AKCuq8XsBNfSb47UPPgvxfFfdhEDG69qbQe/TyHpziI
OJv/DA0mGfs87Gz3brZaVOB0Zm3scP+NhD83HmMArMMpcgXXiss0p+AO7p3gMwtz7AEbT2i38qbM
VIsbLI6XKtvyCPfyMzQC1Pq5xER7QEFbyGC7OZawyjQnpDYU8l7XBiyDyseXN/5/5qS/mpOydWKj
8+/npDd/jv91/lPIP+cfSdQgMvQf+yut4/zGxBOPJnWdDtghBpt/TUqhFUEhYLVsU/0LMoJ/86+w
jmv9RuQHdgPT1bXKmZfqX0Si8DdCXGg4/BuTRRgblX8Q1gFf8eb1TZkcKxLmtfCSAnZvbxYMdscU
yEGqP0XKILlbC6ffz9zPxSUTNu9yMkWnHhJPxueGaPlAqqbu79LWUNWRYmKEWJLaZbVJi4gpGow2
qCeC8UtLAWVCvW52h53aPAZFjdIZdfl2mYzxJims1NlZcxw/TnbtPfm1ei6tGdBjWT2qDrx/XzTL
nRTRY9MmjCPrlpKSxi9jQCVWQBoa0tn1MLoUDYR5aN1LH6pG3/YYz2DoMAXBkndf12NxlkL19K2H
tHi1/MHRD+in8ILpppoaucMUDY9hsY19xfjiu7QBmGwo/4IMp6pFUDyW459xp6J9dhSDp2WU0XZx
Zb5ZT9S6sxVB+ju/P+0bhuRPj5YSF14hlvAInypqtnk1XCxF7m4DZ+APSm+k4w5rLYBVv4qq6DP2
Dmof6jI0STb3y7XfqmhLImI5VSYVBv0oxYUyBo5ugTmiXMqADZ71EWOlxhk2hE2Ft3EzWio3I9RC
LDbhoF+fifFlGBzvgcB7VW0Aw1hXIpSReRw9Cw5ygWV6pwhPP4lKj1SLCS/2Bkrw9CFsS+P7ko7R
dnK6+AyvPP1mlBLFGtnmuH4+qT8VV7agGYD/vbDLnh+jJlEADymox4Mphvo4DPRM4e5eDlnDSZbh
3BMLUUNKnCWzSaRavE43wJuL8Yr3R5oyzYECdPKBMjuHlF7I7OgsDpbWPF6MTW00xXlxmwslXGoM
+lwNh57Kg6fWMEP/AIs0NI9cKstp6CuuhbAtzvkg5Y6jZ9tISi/bgxz1HhhJlp8EU9UHZv7zU/ff
7J3Zct1I1p1fxeF7VACJ2RG+MA7OwHkUxaobBEWJmOcx8fT+ElTZErt+ye3r7o6ori4ViTMAmTv3
XutbTdJfYsT2HzOOiYfEZGQW0iky4SWP8UXUWslnIDMszMx0LzREuztiDlDg5YNNgHXNm8xWW9vb
OH6qow1+PsjtdpjRAw8OTKhm/XMlQ+HoWb1/LMAxvc2OSQ2AgrQkbACvWxIS65fmmHH1IbnOC8h5
q4875eAAMprFzjInvmHGibWbIcHL+/uo9OVVugJdNZlgh+ugR1elg8wBscPsqYwF49BhGHgqRi8/
lh4dAGz2CQGXy5CW3jE39P6BxI9neyjGy9LWPxMrKzNl85+TIBtXjdkJ05UyjtaB05PjHFJvJZrB
Fc1u1PPqPMZnwbiSpKGbdS3qW4ge5V2vmc5hlrK8tVML9EJc+diIWtI8ER6cVtcZ9sK31vPEUurd
XMygqQrb/LSgzgLFID0yaLBZBfMyj/BeSZTDG5hyU81Rfqg42+xFPVgUGlG2YmLotWPbmAS1mX52
Q9shv6g0ImKQvIv9hEJVVSS9PsJdBmqNzMy3LgvqkBHwse4+w2lMr8CxxK8S4iBhA8zSUXKFa+Pn
YcXJY6bRg/KQKFOKyp3Oz7ysSCAIaM26pTrFddk+tL7eZPt5MhJEtBOOAC2v1k+LLfX9mrXJ9WQ2
HQ2/pmY8bMujaF3Cnkyp1UPQxZgG90SsGjhwi8ECjgZTEh2AbfAo27NBi3DWw8mBez1HTX2XMOT7
7PP+TUoWVMNwd2q3D501BngSZclOk44qdki8Q4evKrBAb8dxxywDB4VbNR0BfSJ5dFyYO7ul6PId
LiCEikNGJOXUQcwg3BXGnOkwIOz8aTkmmLt2syxfqMHbfZdKcVZHrXtdy5HgjByzWDAKAoh9UNIm
lyDjCqTk2t1ylsjP3YqGI5q69U44E6tST6Ddn9vKAhgoeoMYkZ8XNU8oCg9Df3+K0ACjY19Zo7q5
pBOs6Syrk6jJvHElOwwRUtVxiVmewZ4Ji8dhFveGrS40JN1CThGEGyQs+Xo164z3gYBofnXNti2v
+47c2rCuV0QEY7VedRxq37vl/ymXflMuAXCwfmlw/vzSJ8Ceh/onYdn3H/teLiEr+gMKhOrner7J
sJd65buwjE7mHzC4TEzFP5ZK/h/08yzVnVUsAVulxP2tKaO+ssA40QKntKEXZ/w7pdLPTRwLehcK
UWTRusMBU9DY+7nVAJa4heY+OnclRcq6AyAy3uFyVuv73PZ//VBH/oMK7OemynYx0uUQgbFVOLzd
D63t2F4sDMeDRUYhbLNNrCAHPGLvoaob0yGmIfviK7nE/8elEerrnqca+h/ndqmWG8tQG9bdqjyb
ld8plfU2IIFvg7nNUxoVYoNVS409Of1Nr+znBpZ65y7qdyjgjIv54j5eXpgpOwYz7bui1GjNeZqS
72GYwwiY1upyi+LZ/fotf2gjfb8otwraQ4O6++MkgUjLaIwbX9zZiGoeK6ToZ6J0aEjTZfefmgGz
ubUJm0Zj5NiaDOPwlQUSv6fm8Dm0JDAd8ZMy3us1Badd19V6cTzBcZfEY924mDYzcroqFTBKZk5y
C4Gm5m9asz/X8u9vYyOLOsKmPftRp+4hQeeUmog7kIzcKyOm+KUY6Wh4Pcf2IgXxsORkiP/604OO
+kMD8PtVfR4PhmlcWKlEf2zTsjy72WJ3aA/I2Xt8V+i7VfKGbqrlFIxxwrbwHttQc9E7KZftr6//
rw8mw+xt6KD73DcfnxUipUiDzhfjbhOVp+qBkSSc3SIk/h2wxPi5Jb29V5P5MhYNBogcmz4sApF0
h0rH5XBnpf5yrxHalx/eOQORCZZgyS3rZdJpecU6mrjduxlzC07PcnI5/v03bnIGREjr2kz0PywS
wtJqv9Uj/W4cWh4SCytyfSkofCdS6WiC/Ppq//SQYElRzyX/dSHn/Pw9Gw0uS82cxN1mRa1kQtdr
Q1NupuqyyyATTpi0kehxl28mz3LyOQdK5e3B2bTW74rOGIBlvN86eEOOIXUTXCYJdWdYbU5W2yMD
59xP9LH4zUzhwxhv+wLVcRvBK1sFLesPx92siKPRk75xR2QNNqBtHrDdN4vKYulIHgdUP7PuST5A
soB9JKqr8h8QzXtqpMI0pLnFwGpFYdeFRqT3jLhQ6v76w/6HVdAlzIK5B2AcOEwfXqa2iHFyIsu4
s2lC47mOad4bDcoQQ9mtW6Uc+/UF1Q7601OMVJu7mj1Xp5cOtuPDFcuB84eey/5uU2NurdLIBwUc
EXwXB6NO0E5nOrQAARvQ49KnjHnnjHDvISXQsAFlJVHC1fQLN3u2rmYsqWmxcKp7YvuIenYNmAJp
4l/2kwstFInK5dYGFS5viDjg3wkXeAcf3xbvhO8Z8ZAlGFV8BC6vXu67OBriu5qZxs5v5IqXG4Xz
TWsWklQSzgizCkDKhpCE8wKKJFKN5OAn8FWDgt+t7ySIxZ3IxLQnO9k94APSBtqm/WjAYoylieTS
hp6nmyuMN51a81OjEb4Q6m5dk28Zy8TegYWmCcxckicDhP+4ZwtwmiDPQJ1aXlPdjdWQXHh9mV2K
0quvpwzYZUizmKML2VLaMz3jnMRJWbzqeY8GjXB1bNBYwhpe35R8lXYtnfNBIhBLB/bvc+zGJWmU
ZtbckvsKn2NhVI4gpe5JL3GxdMMQdLXmaayKbEYA6LoPvt8m0OuzmIMtIrOW6Hc77shBwnDe7RDT
el9giUAgqEpmcKd1WTmDc7qwOP3j8ANIxqj+kjgfZr/NFJ0TT+s/kBYOqtmFSdrdaTPmqoD4oMre
MfbFnlkSG9ncupzOut3iW0kUehl+mjgZ2XZz7hEKfh45RwEW2jJhzEBpgKISGTmvTnFJet+iTKg8
LOWUgHSgJ1R19+9iH0lOBZZTRVzw+ghq88Ksw70kqjUHVxAZieFxVqlG3W3OkdtjBnZMrNra4nvG
IZZ1meRBky7emRWnnONyf3iFhOAAdBWJDmmREECUrvF1JyyiSf2URA+kYjOch2eG3um5mLwl9KgD
vqDTJl8khX3s+iI6CFoaf5V+bz/XJokkrdMkX7lRlm8xhzjFxY6rUB/5enZJNFTQ5xo7LA13QkkU
lzBXsOUtC1ZPYhHphQ9fUQE5O6yScfOo2V6aX0yVBy6WCULhl4/uFNU6rRy8qbUbli7dHhLAJcM1
h8GS7TO4zzmj44pvdrmVagb2cMlBkizH3PCbZy2ZHJOXm2dVF4JSLb2DpqviZ8W/VgPAQ/OvIS7R
Y+aErPYaSVseM4B9D+RawuSLik8LSkOQDBH8jlJKpmETBBqYwAoP/K4oTzyDzdSqWn4HOV9MaLue
b9YxVBoU/Ehtp+vI/WYfN7QKfeGrzyeW7NSK70YXOvNulY4aE9Aii1MdQc+gyCNZOdsviHL9p81d
1oO0OwPowcJjsQ65+Cn3ZZe0PXTGhPlCWSrlAlk0vDhOHPUFZV30NCrZTI5h5IL4HPHY6orFjSEM
cByTG0IFJhdaY2H5RKGCA+CfxCvtxWBKKXzQ/PEPVlfBkz2bD6cDX0DGE7pNGpmJkV2PVcsSg52G
kZbyV/luvdwL22FTTxGy3m5rJDWcdxnZbKIbPZk0wf4rM38+yg263fcjf7u92nIcURuYrQUcCAaO
QImdytt2A0Pk6JC6m42REMdQ68aVb2RS8C8pYI1PxuoTLAEVfUNSmEWm8D6IWpKBcSAWaKpHKfjs
jVKBs3kkuVKeTCSU1dwMmfq798EnjG746flkv2xSQ1+VR02hmCp+3P6Z5WhTCG3o5f1WKKx5C4Bm
yQrnRSzU9xvjpWt5MYvwsq9wTmH/4iUxz+pW068J04WnXUc65/mCiSW3Ed8dTFGK97pl4+kVBEnZ
KxnuUYTXagJuGzncmFExkGQuUKlENKJe3oVXYJBlfdb2inn0fSBYz+jcW432OIwONPGjKlXyFX74
++HHVHuyBH1QYjkgFAfod95mgUvutXXF1AvodmlbpA6bmBjZdniBjVhQyntaRYh9UxrRlwKcIIro
7REyIpup6bR0qgxi5xnCbr7zrLn/WvhwnDhBeBR3/F8/Vs6ZyiKsL6zVUYU44PRoSIPCQA39Hb7p
axTU7hlvp74wJ825T+UocU4nBa8WTLGSCrLjDur2tCvi/vRYCQVySESMryYXrb+H/+CKCbCWnEp4
RFRppDkxSE6IC9mjD+HFRDY38GDlfGYDvq+nZUrdxyz32gKbPFSfd/zOhtxLypmqdGlK3v+2COSF
iaE6BcSFbyH1Lx1lB2l9nrDGUZcvZ2Z7Gza9GAz0SwYBgtuYkXK/PREozreaIsYNCzZyPoeZb8iv
YC5t5pwFd8dL5yE0zfUCb8q7IyO2eeIhBfBKtjvRAjncX2ywHlgtLBjGRsrH8xQTP0OE73zm1eoL
ylqLpUnQ9joBYPCf0mFdfOKl4SfuV2dQQ1pvpAYSBE89MJ0nNSHLMPpoypbjZxxDSOEzHmcTrmZg
CmlMAeu8DyEk9RUxvuFBbw0s5ds73IxfKM9ZgboajeJ24F1nDfUK4vzHKeaImrJ0M2rgSPuofCSP
mE/4WgZVpa1EhRfvFeO2bUradnNIQx/Kjpfw3le7wUMqPI0mrygZqo+cZJSlqWsmEuGy2SC5uFMv
J3F4F7mi6zTjwPNaqYAICMw8VoSzk4NCa/4w9gXIdbuPWY7SnIcLcgqrY9J3thkk3PIjNziQqCSN
mKHPEwRamdr4Rmz62/b90s3kRAOFZXSrdbr98h3Jr8hem+MUBLV1lre1Vu/Rns3FeTk5/HQxJqJ9
MHQxU7ErwtpuVZsLCUxq7SPDTjsCdmGRpxRhELUni4HzSlJyT2wfwPtapA7uUyZYF9TC2sXKrLPd
u1GswE2b4HxxU/kFeUd0t92fTK+jY0Yj4DhVrZVfuaPHLYL1HaK9nU/nCTFB3vcbgigl761xpxw4
bjd1Jy2r8AJLHIZIFxikq7vi3T6TkycGGw2NpNFWKNRsZaPKexUpDSXXIPfL3uIa1lzbIQKhCdHZ
GRqVVL2hd24k4dXFroP1g/6FQqgLZ0MY14aFZp5bzni0GfWD1CliniwXhMW9QNZsHpg3L7djVvtP
ppkaN7Yr1jtO6tzU74KrQSGWthXQQh1RhnXk8mEP0Yb0p20cB6Y7q2YQG1AVyNgkULWZBhaFOu4w
CLaah8WoQvu3csMNCnHUSq4bN3K5LyVokKDhqPbkL0D4Y8xRxCtK0rmCWViDFmZWt0CIoxZaHybD
w6c0jFOV3JCpR2o4Pnbjutv0nranUinjtOZu1w0gGY+DPVKExFqOQXuG81U1i3q/rj/fWnjRH0Zv
KW+QFb0mWqTBPcv6E3HZeoApu76YMfu8xWYPFx+IPv1wjtRMekwe4IXtMUsbdiRJ6tCOpNjBp0KR
zlOeIXaw04ZVrrbndTlqY4bIDIkvaIuWhn8yLeVZ2jTZlWn1hrFj1yzPONkvJ4XjlzsYx9VVVJs1
nXEVvbqpQazNTtX1YvAwWPWDft6qxf88i2IakQRuUlONVs0JpqiKM63GY1jRZcOlUZAc8BBngq+n
Kxv+2voqKNS08ZPTAZwDz5y7k4knH5WYstyXqqRrE4hgeQyXbKPWQefgmVHCuc0bNps+j6qftMin
9A6xCth9mk2ipj4gqYBnYdk2kyhh3V7Bd+TfampMdhe/ARCl9nCCAKKnyItY4baDYcyIoTknikvx
CQbWtNpZiGWgnwYPGIfbZaogZHPjgzNUVDxDG/qvm5bOMVUoAreTeagcwf7ZKSHIWMasVpvNcOND
bOumn+UsjozjiQZUQkz46CzqTQQTEn4J/IiooX01L1bz50aLrAfWva7lERoUJC6NtBwBt31wYrUy
r2vNDsTZLjkJO0m/WZODsAQMGk/coCF8svPWvyS0XlUYLdWDiv0o88qzzlyXfJkzDmzLcOo53wTe
OHbHGsvqobCE8Dir4PRHygJQw0NIzTtmVaLPw0fiZvjZ0IUIThIboswBY/yY0LEON/1VYy88D6ui
bL2XzLZevjmxWAK6ZKV+iPOSPGnS8cSBKyePSTcun5bEWS8TS6afYLjnYc8TwurMaWdlgChGN3BJ
yBI7aTXabac5NbFqq195e7Mzl5MgqeN1bEz7K36q9VtBVflWF0tPuT0Du6auEnQuSKM2KMqYfXrz
M6oGBxRfFBVJ0LZV1u7bemnPbRIqrmEAeGGcOennshniB4caH79xCVUn7239KD1bXvtmE31KNDd/
rVvJb7IrEGlUyiRB366VxokVOuTMuGvQkSIwxHLegb7/mfD8ZsKDKI620X+th/lfqCLrn9G17z/y
93BHZ1iDWN9UKVhQvpVc8+/hjmH9QXdAdaEMASNAAQX+Jte6THj4KU/ZNdSf8Br+FsOgkxEePiOU
rthTDO/fGfAI8XMnm7G8BzJlU8Lgh0ev86GTXbZuD68RzyPpPCx9TuDNQ1kgMbGdWr+om8kT5S5r
3WEdj7koi1L/PHgIefY5+1D/KErQ3l1Ar5oBb9FlWO+ynUuV0HgPqVM1vTPsxqxK6Yc0rDPVwTJn
ThdV5ctTps2zluwqW4hyOuvw1fZAL9aBvlBzVRUyQ3hKTjvoT7pFlzYCy/MaW5F+lqWOvJIWSprM
bNEMas4zMpTpONeTGzOx9kNyGJvLrOTADm50JFzR5gibEHNa7RD0ENHtl2x2rMScb2ZTAUILVhCy
RAoaKas6wemNQKhWDf10leoJRwSRDEznO04SdIeoV4tjtUxkLE5d4YWgydIzp4yZEQOymzJ6pxwG
Wo1A3QBp5XAcupzkaA1qK/WYlZ+aqJsP2dq5Kw6qil+M9x/cGgFP040gmezPYZbG/eyQFsYySacu
6cFjwYrCbbHrY7kGcKxp69nt9Dx0lnyK1ppY8y5umwUduLfkSAps3qgV6aN4joqsvVQSmGMvHOTj
Rj7tqcFbAjGMDvRmDWvLtdx5z2GKQjbNZ/vMiXr3yVfAEo5gfn9MM6sdDtS4Og0nbvWQ5CKp37VO
DlRMq8qjORDJ6nAmxgKeDW6Q9lkGyWEqJxcHqNXV9HcsQjOcqTy1dcQ8KJ5G7yDmed7PQ0ZYbyym
+CDFQAeQ/k9j7wzaKW9ulOovK4Flh9zmaTzkUUoztrIkckjfFwe/K+3jWC/Ng1F1yUXuDMVzraOI
ivQJ2BnYwOFUTEmsh6Jzb8pSshALhJwdAW74G0kd5aZBrjnt47hogUPGyz5xO/+GLIvm2EYdsWut
FZ8nABPdoDbL/MEpTBsndDIWX/VMq88GlR4+0GYK4VdHf/E0dBOiJcP/EpUTtDRJmFt+jIdWPEK7
Gs9mUnwPRCK48MeqqH/wrOmVJFYtnKS3hoAsZUlwvUzParcxMRfFC/KomGHtZekUFuIkm/RtxsbH
CSsjXLB+JWXOnkQc9KLUzLCP2kcbmsN16+nrl4Jks3BsY/nEia08RWvEI6iRdZoFjbYi8m20/gYB
bHVNDyibOeVloBXFlJIN0udeaMCP/uTE7RAoUcFZ5afxZ1AjmA+8ISrucwsrNKba5jgN5XGoPe5D
NyIhx7Zy/c5O2nEnh8X0D1j3BPWXTYrfBSbqjCbN0NyAgPQPvaMX3yojlxyI+5q+HW0FEul9Uk6H
V4YwVkiNPe9o9MGiKnx/V1viZZnlZ3By9q7KY38J/Ymeeh62ps33OAdNmzSjczv3WhRz2dx2Rogm
21r/n13xN7uiyXL+y23x8VtVfev7b99+VIl+/6nvO6MH/kYhuxSz/QeFKCwdRuBgbNA8sMXx1/+7
Kzp/cIvrTDTeZaBqUP73rmj9wWmf5jqHfhWqwdDj35CIwuf6aYaCX5Eht8NGjm3Y0Tljfxh6urIz
NZzQ1Zk2MXvgzgaBkE0kFs0zGrySaVKAflzMoB0AH5ZQQkJDwRDpnLqntsQjz4CkpwvD3n/dK4Di
olCKTgpUMY6d3t7NnbkvY2d5LhfQlaE0bfPFV0hGoeCMo2/PO1As1t6N3K9j1YBwNKEK24hNQkcB
Hg2FegRjOMKPJhEZ8y8kSPQL/YEnDkpz5aE1y2T9bDUtwnSk1GcjAiLQug79C9cN9WHSd1OWxjeG
AlBWMi0eRWJCM5h6C102Trv6OTHG9igmbT3vN5ZlLBznS7QRLpeNdll2cUwYkhw+5UjTL2n26fdQ
DgT9PPduGg3/CqAQY50yjv8qkp71zswnNHEjuToph0xGkt2R5aI6zam1yxWUs25q9wwCTHVwtFwq
ebdBYrV/Hld5yAkiv9W8SAtcuOGBIWdvX8ScWEcFAu10s9rPraXv9NWyLv1s6c/wCminSFsNzOaJ
dl70VYMJoqUvomWrCqmqr4BOQyCFsYP+fJ7HR0ohQJmw5i7jiK2FST5ABpYVfmu/3jWT6K9g/0TA
IQWtDMCnMh+dfT9nSRC5eX+3YgaBp+4UB4dtKdQa8KmWAqmObPEcef/Sy7Q/Go2ZnUZy61TTMHqa
vJSE6SxyvpLOlcsrsmGyq9guSSXcGK4YCwHOEPUUponnnUBNdofWESnEJgCwOIwBuSkoLGI+/4vX
VfNbzKTysOoVdN82gn3Hc2PdWXLui0uZNZ+S0cg+eeRUv2gOyoqgWm39CrHpdOGpw1xd6mBMUx8O
axNThCFV9cJEgW0jhbg1DWC3BdRb/BnwbzXTagnvqvM7TGjaObpS6hhSZi4sWDoLvUfQ0bvU0Er3
NGpjKg8MOhiOAHOFvLsqCC/F2SHbuLzronSwFrBesXF7W4XwBUOc7arVh+srrBEvEKc0DCvzOokQ
LLkb9kaJUEasJaMDvEp2i82AIcNV54iXeosIomtKXBCmn88O2AmVgXqMNM/Qzvr3hKFiMCHzBpM/
V/4r8dUtYUQRuUQYQvrbfgRE8upvwUUWEUaVN4yfbLort503cqTcF7n7aEV9tve7EcxpUfnnc01A
YYA1nqMc5IkG249WYlWANhefGsvNu0+CrLx8CW20pUOC/NKt3fOqt71eC0s7E/oNCyWfezkhJ46c
rKJ4q+NIR07YzsNOp7a5bqVbup85S6Br3/dYT+6qxR+jr1nU9szfVj9ghQsSw9KsvT7WD9y5NlFb
fjnOgRqj5DvqWA7P+uBnX0h+k9rJqyYaTXZNdGBQc1TPaaB31MsRkA0a/XHpP5Wqo5ejLeJO0SVh
skYy0GitWnqo1eBaX6VlDvlRRAu0JFe2LsW8lpLxNRgRfJjKVgP0tYhphZUKsmfGMJN2ORbSLNg6
V++ulyHnyBwIXxlBSubTJvMlv6pv8OKL2lFBv4k5XACXtnUUjoDqY3dx4z3DEudmmcg0tBWVH1bH
xKnY5jNmuBbJx2ImYLeDntUFed0B3V1Lf4b9ZTpXlW+1Z7Tnee4XOwrtvLCGnRhNF0OcSI6VO3nH
Ouny20oUl2vM2C7oDLu+XBI7uYiaxj3U80ALFqSSy0PFOKwNx4ozyJA54tyDrWxr4GR4VmEyG7GT
7jsoxNpBB7j7gJ8t2zuCco5YSBCbjlZV124y1vceAX/Xg9NOf9oMp2RArsmFpLETFG1nhAQqxJwx
CGOgSzMWelD2q3yF7PKFPaq7xrWLQBlQJ6P+VKdTq7f6A7m20WHBPfjJtuL+zrK0iM2BbloRu/1N
PXjaodCkfj5VevS6Cse+haYS9q4Tn7F0Rif4xfpz7pJs15e+9+eEYagOhkg0J04ly4W7uusVoS4e
XcAlD5tZZn/hSTXObZI7r1F3HDg0MJ4e9DXbDSadsyCbTGufyWi9dfws2+OvOPbYID7BdBrOJFra
o3IBHTlR2C0iZerBtdcmtNR1cgPNxM7CjtHZBdj2Bty/aYdNR3t25voPDNrtQKDDYI4dJbeNjOfd
tCb53sr8+IgnwTs09F1gK89WwtK4Ws8mtHT2QttvXjgED1dgh4xv0yhqTHUUzbkRGWj2W/OztnA9
XA9xiCsvPtAmbfZdNRTXuT63TyPP4RUwye7WxsZ66blGhTS5yi5xGHBEJETumnRFIHCicE7FOv3V
elZ6Ka0k+RzVo34dkWbKL+kdKgEU/MHo1foOPAxzQJBrwy7lyb+1GeUc8dB0L55boTNw8tBEqoBs
CTB3YJWec8bo3b9DDL9eGFlef5nJpglIv9T3uaxBK+nx56irnJ1By4ziwXXxk0hzj8GCzr5uaM+E
dOt7i2PZlZ2m+oWp9Qit2f3bcNHMJrSMxMoQGwyfNDEOXjgyHMFUSuvb14i176fF8XctvpwdiTQy
ZZothl1bYtCh6Z47Rqxk27NHMgMPNf4Veu6p/T4YXYi34JisZ6wEXZf7HI0mQM7uA01cL2bLA3QY
J4+9I5v07j/1/f9LLj2fukIi/tdtr/uk/vrtv531xUuFdPLb9jvPvv7P//79B7+X+K7xhyF00pmo
zKnnaWT9n+YXfwSLh3Cwv9GXf7e+LPEHP8GpgFIfA/yPrS8sYkjYtrQmJYf+Nwp8tL0fC3zGtQgJ
TV4Drwt0BH/+g9G+7eKxK32/PmluT0qnTOoHPyeXBE4/neBU2M9zOU1XuJuhtI/NcxHb2pk+u9fE
5BX5rmTtCJveKvF6ldVtMepPNpHbuDKLFsulRd7ZOiorNaz2nSU190AjhbNv7143qPQDsRgYU+fu
hTnHlTMXV0DhiAxponDobB+TB77Ggu4I7pf0bdTH9LoEIbpr3QZHM/N+BlUeXDebgy3Ak4va128d
ozfZ0OeXGnQevfhuLy2ZM1xI3/oiy8OSRNg9DKJr11yO+GsbsnOqNz+vrrBv3UeLnWCoGg9kjFB7
rrdWJlG38G8xKSGnIn2RzVCHdbu+2gP+hcl4peH03MqedGzoVF2ZmJ8xDZ3SzoPSrQMArtFKo5Lx
mA6Yz6ytLy6G5gNt6nu9y6/UJzCUoxdaefGWNYgb+njIDkjU6tCkO0fuEt0R0IOPsTnfo44EaS7Y
e7rCf8UX4x9ZcE5kc1xQhddnq5I4aHPPB6PrO8tGiJSQyLHky6OTyPu5sZ4TMz+Pl4L5Roavw2Zb
NSk+HKvfW7whOIhv9SBvrYLvSprDofUbWP6W8l6RQ7sMCcuOoDgRNR+USDqOLjhXAxyLCXGjPm1O
pQcamlQyflOfZVK+jJxPAl2CqxvmWu7UtRqLfwFTOX0J/XYQ8xF1wYXhkaujTTrKm1rbTXnyZqJc
Rr2RXuX5ckERZZ+w3xIXjps4IAz1icEv4pvBKcLUNzUGBVyIXmkWJhiNLpmTntcSg77FCSuxl8dS
t8NFVjPj7G6A9J++VDCc9wA2X716BXwW47lNuvQ6b93ndNG/eK1548+Y6R28t3TkTqvNsLddpse1
tU+EZw3cqOYpLvmO8KEVu3yYBtj36wUD+GQ/z3yfPjyuc9/lTmArGoIWNkvAVOSpio1X3yTnl+xb
hrxxcY7M67HtRobDxVuJJm2n47gHbr48mijWAhwAzaEQgINWh4YxXAKMbepzNyqHfqv1XDNROTiW
jVfPcg+D+jneJ3FSbC6z6TynbidPxGqRtGNg6BMaJDz0HTuX1POw06LpzkQLExYLzD3JoHEnaeKe
WldO521tT2d96Xhny6RpN3kii30L9uem0hp50JNiOi+RUu2EVpivg9H/JafOuTQ8uOPcNXXaWmGX
J00W+ljrQjdf55fIrTsKVTSOCjfbVk/g3Z7KRXPGEJslkroS4x5J59coMP7iQDzt8qXYM7GSu9VM
w2aQxGhaSwIcwHGcLEhJOTpHEoe30m2v0dfcVrVV72fNeqo1epvkl9j7aUQSVsnutQKhyVOZJXsQ
QoHnYslsVt85lGk5hkLW0a0x2EPAdFJFp4rX2qiboG9L5A30C5xFGAdy5/neJI8AUqooIG9dDxck
EDeW7o7HRc2OZe4+u5pzPYp2Poum7o189QvLyc9/2HT+wTPys2aYNg20Jzo+QG6E49JK+TC9SDPH
GrM5r0/WhL7PHNtBRYZep3Z7tUaG897te13+R/yt/oer0eH6QS/8fjXgQmjg0CgbnvNBL+xbxKI7
0sUDx6Me0q08FwBbAsdkQf/1+/pZwrtdCec0tSBCOcVF/nCl2XUXM8P8BrIjf/EjVkO1HFPyyp3Z
B319xt/ph19f88MkaBNC02/D/6Kc0fzvzztibFZkPPc0YuRgJ3u7nx7rhQebk/1p1pBZqPdLdNwF
NWXym7f7L0R6JcIGHkT55xoo+z8ajWCjz8T0etWpLzvIsHiXOWzgkmW5uMjqLD/p/vI698t0yOdp
Os+mnueWwzhaQvmqOuBxtV6MMdP81eTwT5ThLhuZ2XjzxYz7jvEDBs7c4l6tsysO0SRTTfckGD+h
aqRnv1jXo1dou6Wu/aNNnvmfMcS2HaIeGf76Q/6HWwhCEs1TPDc6g60PX6woUvRewqpOiYAsWuu3
ur+S4da1v/lENwrMj4ga9Ylik1BUcfqrDBJ//jb92fAW/pB71UeU2KNZkAaxO0jDOJRyvArh6V8N
sVHeEYYN5kUvIYSyh1pr/NZOrMuqVMEgqVSyy0Ws9SQa0hoDm3ltdtMx8Vju7SYlnDeGqdkuYnmO
bSGPzHAacipkejHqHRyJfHlaOrb9UaTW+ZB65X52kO+g+nmjwIcZiCou6BavPsKufYvq9cmLx8M6
9GzejXkiaOJERla6Q/ax5Ule5C4zNDGutzQVgKEKfrfvaX91NmZO16DG+vUX9g8rjIkq2Hex2bj/
CpRbXa1uLQLsTivTdVVOLKxssF/x28/m6dfXUm6Sj9+ZvYEcPdf1/8Vt0gkJANCSFclD073Vp+cl
1u/fXOIfVhYXdx1IN/4KqFK9hh/q3jTBg4rSsjrV/tRgqV/wWUfrq1rp09WUNBHwvgtI55q4niM/
2eNuPdeW6DPDvC+eQzA9w9oOOnBmnsBusMn6rE64RK6wFL+tzmxyTk3zU2E6aJ9sk9QvuqaXRers
J6/55A38Y6f34jO0F2h/CKUL4JdxFPTb5iA6kQSm34rjuNBU1EX6BgQ2DxDZXU1Lfp7bsVQudApU
A8SrbTRMkhPc6PpwX1ci2Vvm+jsO5D88sXwXYEOZuOvM78XPH1glmoEeaVmdDFrHwYTudJcOIxU8
eUxXRsIngAgtCwvpXZe2g7+97/RgNcqbIeNejnICvGDzHOZoZbBG0ExI6tAzue1m6OlMf/PJuY4I
xNuNkX2dEFIY2h0rEdDqOnQz+YTY73Xt9SB10weCOKiqWt5wpy3HPNGfJIVY0ERJczSL+eg3833M
mCvIOu5Pq2Hh6x34xr5mZWEZFf5R2OuT33TT1a/vqn94SNgz1H9wnnJ6+/AZ0WFxi2Ge6OEToESJ
Q4rIzMuxmONGTfybb8T44EjbdkePXZhljZBZxj0fFtHWMqVJE7g6daAHEOn2dYiw6jxip/LpAu/W
mltyZZIaTIJlKsuoAOOCuCYKwBEeZVBX/v9m77zW60TWdX0r+wbohxwO98jK0XI44ZHVFhmKKqCA
q19vyd17Osxp757H66BbtiUNoKjwhy+IbdFM/T6Bv78pajVsECz7rCrn0priGxgEeMckRPtz23k7
T6gXULz3c71cNJE5jJlmmVc9p9pEqUgV0PW46sd2V86duyVc3UMujw8Dr/QtvVz92duhUeiCW6/O
Q2vgNwRyPyIdh029DvnZbGD7JgmC5dDtNFIg5+2oH4uBRDKuMtjsPalesOpHid4ZEuoJjZTpEYHt
W5Sqzz2PaM2Jxh2IPTpR/MFq+Jd0MhNSjNPB8aXam2Wk5uC6i/RjmJkEIgBaGYcCOGlPtIS+wNXc
0/CNBD8treBDX8KPaIe0v0yC+UUOw05jiIX+cnGFHztA35lQHI+ID6DgsSb1Q4QZghPa++fWVJ6v
Td/TyGcBD0N9TlJ8bKgxbYpsYmKyOkI9XNVO8ClXuj2vnOB6UtMOHYoFwWV9nFeAwLqXMKmI7FEK
+ODK4nfncfhvljexDpo06Gkyo37SeV28snf9oDkBS3tp1XSvbM69iTQrDVjWJv56S7U7oy0xJER6
b2u+zYcDnRQNdYhf6xtvVw0ttf8q2cWT9KJdPWToPrlxu0c1aTnVjrJI0Kqm32R+se/bOnuBWJRc
CYlD3JpxLiK7BUbZULbWyLt2LfaYclieJo9wy5ae2IZ2MW7nbDAdISLrjMRQzBe51/FCMsLsqBwf
BzxwITIN9zImJQVtfDWN470fwEDtwLbsC1l5u16vFxCLYDkgNdCgt7aBSfUCK0AcpBjuI7KDU1WE
cCTIn+phfPRQpTLRPEjWv87X/+2g/6aD7mITQ9P5P1fYrp6Ven7JR/VlGNR3Jbavv/lXiS1M0EaK
8UpnDsP4gzv/rxKb9wfRBIIC7JF/ywT8Lbbk/hHTfkAbNEK/EBkkwoS/FQScP1xkshMbLzSkVKnA
/ZNC28/LC6NXoGqBw7bN3f1wMiTeQg9XWOIUF/Vr3mXJ0Yq7dFPEAHG/GZ3/r+QMzy9Ac4hNAnxx
fmQG163f+uvscCWXk5bm5SdhpP50mo/bf34lrgFt1Ie3D7/2+4ggGyyQ1qISqBRV4zYd7Rs1NSTf
/fr0jy8Ex9sFB8jlbK71/YWmqHaSTq7itKjqtaqrV9xnX0u+/jeXMUoWSE0kP70jLBVXRZFI0CWn
JpTEbNpvAunVzH7zzy9lYBUxIVWEMK0JJL6JPpF+afwu54mmtJGXs80el3aoGsq2/M1DmU/6PpYm
QXeNIDBlJuoDP4xdNMH4w1JRnHLNgQ305x4QFSjq5UkY0PevH+vnoJqLocmJHIALBuVHAQeL/h9r
s0MVsIeeE5HEnkq8HDadVTzbprZX+NLboP01/DfjSRwE3RcJ6p80qLG4HHE+b8VJ9EX3MEoyoiCx
Kky7+dOvn9EM2E8DChOCXYF6BKv6+1e3juWIRmEjTtaI8nQzimVPfzp9+PVV/s1+gZrvv65ixAi+
mSBktVRy0IA6WRCxL1w5P+Fl0Z638r8bum+u9MPOpKsm76aWK+X1uFACKJ+NUgWhzW+Xl/3zQ4FH
QlrEoJNAs/9YWekAkcRNB/IO6Ei3E7apVVFNB5rvN8s+Se1u5yTSoeQcBCf4Bd3ujfHrQcE6xw87
DLcgCeZ9PBMHyq7VL1FO4v3mTk/OQm4dVa8LVYAzWrrTlYjI1aVYDUUroVPQCX5kydNmb1dEoCMn
xima8awGKOK+ryKq52Br00/gNJcddjzBKTUGK93SJkddMp+raA6pIqJ91GwgQiGg1kNNGAa8iceq
bveDG7UPg1X6ELBX/dKn7PLOEHLvIeWFpfRhlsQKUGwexXlHV6K2P79JQxSK+3njCzQpD13BoDl0
SSZuMnftdkPgU4OZ8GlBdHaskxlm95Acw1SKAxIQ877s6R5Ykui1sXm6t2izKaMBEHzrbtOIzQVK
O56PIUdAG83Ebzneu9uJLObcp319xJEdjQGbvkaMRP6Rzg9Mo9p2cX4xOoCZU37K4q4mUEWTrVee
+NiHjfs+5dkFKQ5kD9H4yCiH6URvMo8EMZfngR3bzKEPqcfyZf2Ee3MApEY1d3Bah08pQ3ORl724
Ccfy1cbuG4B06L5Hru91Vjp9IEPucPw1d6+QEVgofFeQEmzwF0GCiOYt8GdopzNSquzoFDwnqJBT
RhmFMIAGN8CY9rzIDDbAx2jwOvNEclOG9HpCCzaJ05UMIjS0dudaOo43b9O+VpmPYBd8S1DS7b4q
GIR0zNEu9HPwbb3IHpHc5pGyqKg+JStxIIaw3S4NckMGHaZuxXlHhvWxaF1bXDnjJJIdsrHThzwV
UCldZ4L32CLbRv5vt/LS6or1PbzQ4HFuq+YVn0wI/BUtqnZg57TtuD/5AGifOjcEHdJ2zJ8Arhy5
rx8QhUMBmrrDOEMdlhSK4HoYKdYhRewFFJAAy41aMfzpMsRvkyRiJ3x7pbfic8StSxIfB0+AyA6g
a+dPQ2tl03GM2/I50a51SFrWEVgcB+WLBJC3wgr7XsOq+LDKtToGUAPrg7akWxxI5IMV0TMgeRup
MpDckNvQyk2EoeuwtoBVIAcNQEW9m6KBymLpB1D88W5BjZGblbQJz0ObthC+ZIW1xd/LPw/yrPrU
Z257PqdZu5cz5TDMpl/dmByBwrZ3zo0gipo1y85ajNVH3oQ5GpPJvB8zEv3S4g2NHkff6BnMOUr+
O6ig6UM5SeA8Oa7gX1qRBCe4/XDUQ0OH8Z3xg1DLdESX2DiojkyElYz+rTem0qLf9NZgI4tXHxOZ
fRlGGQFLnx+gr5+GbvqMvzYlKzhJ+zEV4QVHYXSXj0QTTstt2U49XU2DTPZZxTr3gQ5vkDuu3seO
WC+o7x6alV5ptlL52dL/UxgqFcCQQZUbhTbDusprsexg1SU3HkElLDtWPYo/CzQBQXFQlct+lexu
EGmn41tPTfg8t9uUz4Wy4ptYQ1OFpxPfeRO8yS6D/Y2erHc+j8yoig31E+bNOO2YHuTU8vgAq1lG
TdwnNwP5+AtSR7XEc5k9J/er+M4Jqdz6dv0cBGyUUrJ/YFAd3a0FAHxXymWHpgWkscAb47u0q+Sl
o0d2srdIa0xkf6xt2i4lAgLbxh27XYiJwk4ionEqMI0BAOfolxwYKqpvLWKiCsQmfgZI0tU3Hv3Y
Q649UHmqETcwroirO7e7qB2akDvdIzu0aRxAlRGjA7dU75oQaNrbrosU+8ehip0vNjhU4PzMkYDu
7HWFuDhMTEy4pwUNwEgTSYAEGYLrMgsOykeAcOqkuw08Y0qMEx8omrDDTZIRWkFx7pALlNDCld6O
vGGjJwKJLuM0eJzoiFFsaNvzdB0RTRzZe6yM3UMnLPpqahjzpBsP6FmTJAOcuvZS1/6cOONwMZkG
RNWNNzEIMbCP9nQsIckdUTW2rgZZ3HiFN33AbAYc+5wPVwglvi9sT7+PK9Tn4wXKq786wWlNinXf
5n1zIyyZ3tbVx6jH76/w8ldgddnWH4p3rOcnOdnZyY07a59nTb+FZCxu/EW5NcdidmRz/2wF3bhx
Iw69yhD1rCKvn/qWnRcQDdzLBpZrYTui21ISXUC6mdiC/q84rLyDA7kXiHQYf1vO7XY7LfU8nho3
8OWxzROASrmgWqiSEnZpXbOZlSR5eDy6ZdJsncyuzloMHDDWElhwtZWECoKGJUScWnhFs/HA6qMs
meq+2eBQ8k41bnOue68576j0C9RJx/7cq9W4GxE1cOsd1Fi6+ReLdudm5fCpKRGGlLrSe8pOBeRS
lLyto49QTH6OM6eHQyhWP1N87k8jvcA0BB/nbYnF5RgCQpbRq1rKPN7EU9V8EUGYIYGTRVS5IuEg
rIjMBYzYwN73tHSQ34yjaoGETH3pFggkhMjSHxPU4+MM4U+RS5+2zuhMDXuP+oScdTVsu7l+0KU3
1xvhhBTqCK4BXQvTskXdpdoVwv7sx+NJlGW5AckECiqw8oNr+rxsHNMd1R3rykEnpdwNEVQGy6d7
wTp1vU1XqgUVyng4uT0StHOfPsO4qPYR0vV718bGCeKI86EZ3PkapdXOgf4p7R3shpH6bO2t1yzX
7CWrI2fcIIBvoaA9J4SWlnVWzEgRHVB/YX/zQ7ZvH+EXdDAiX8NtT2pAazzwqQIB0mzjJZh+oxz2
Vov9Lo5PODtjQnh8GYDbGfnCbyNsta4Zjlh2feo5QJFe1xNtoNGGoiOJEwZCy+sF7DsYB4S4j1VC
/Y0FH1wMqL4UGyf5XaL2vYAbVQFzP4YbF8GNI9n9MVHL3Iw1wP3Ixnka7eVCVuypOgKiUI/34G+d
w69TjJ8yw8SGQ+BypTdztR8rfsqfgibToj5NPUEYKngpBxTHMZ0EaOXIgpz9+nrOT+G/uWAUQCLA
K8b7yZ+iRTW1ovVds6H0AGrZJbpdoXAR3ZWyeR5QNNtXKiceDGJ9+3bsoB2KAn+OOskhd+gGpBUu
rogxTsdZ/V2B+49dbe/f3V/ggIcMowilxx+TcmFc5WN/rE550/jn46Sa187rWVMa6Q27oWBJsF1D
VS43eekM12gRkMwCargRDoF2wUMQyrTnsYtI7AJQfqMKAcOoXsbgwkeh/7KFGHhZhSBBhgkrqs1A
s+OUAUM5ejOJK/rETfqAtp//7IXG+xIMy3SMLSe6A3LKAZwuc/1kF0X56e1UbFtojVu9VtQ6f/Ou
TBb7w+pwAiJKG18ZXOF/bJtmo05LTq/qNBjGcwCtEEufMttS2/7QF5F1Aus4ob+du4dAJsE2k8Pv
OnQ/3QGN8NilIM0rYZqaWsM3GfCwhDoUhVOcEvLtY2BlyIP4+nfbwE8VC+NaRIsx9HBNoeluFsk3
VxkLfIzDtitOoU/wHGZsXK2Aq9m7CXlGWCEtvpQkD2Bwpw+/HmP35zEmRPFM/SehtUcN+ftrL07l
Q5rU+clXOktPtQ/b3QIU/glGf3ChOoRkbhIsbJ+g+D1VydK/WiLQ+2GZgmyL0moOzj+T4Ht6ZJ4R
OxgE4aRfyRPxd3KJIx6qHFDMhjMLU7rsa8Xlf+vVv6lXA8iMKZH853r1WfsnW/Lzt5Xqv37nb74X
UrasKCYcb/87ylcc/8ERAOEKqf6/2c5/F6qdP9g5Oa0wpoQq/VbH+5vyFf3BfgU5i1IsMCDm0z8p
VNMA/3HhOUhq8mnmXGQB/rjwRhcl3xU2y1mKNvnO62ui+jJNEQIkGQb9BNOETEktK4AqCwW9KnOd
yzCXzdWKbOEMLK2t9qldTH9GRFU3azq3nxLAbEinsaYQzKJ+spu7dDg07dp+aoLUO2M7dm9kASQC
8Lv0rhCAjtdtVSJ5tlcJ+LAijB8gNdb3khzlxp6em05KCgN59QR9S34knzY2KlMNLr6yxfysIHvO
UG8tKMKWB9h9N4OTmUmjoqzai7CvPudWhZyaJxu2+MWV6b4DeHBWzf2sNjSJxytU2VJEbux09elG
gyHY1x3dhK30ktLZlHHpHXvkUnJgoWl+6SEliDDCEhVgxts69LaVhZWwUAJTT9D9hEiLvR0JNy9I
YPRL3EztRwJtIvopBr9Z6Kq/W0SJGXXuoq1euh21hfGAdDY9r9G10cyK9TUqHd1t4C1dstHx3MvN
0ugItY6iuo69Zr5DH3w9QLXeLcCjokiP2QaLq+3UjhKQ53LUbhHdOr1KcIPzmpdZ1Q6yJgCNQmAE
Zykc6wcopsjmKwUiVC8ePFm4QkDlkH0PBhhG5bKOF/Gsi/RsVU5/PuF+U23sLEADEcQZInt247b0
5pf6yWvE+AC5SQIedjRt52pygCFW6YcBOtiZ0EG/hwRvXerVLbEPLmhKr4u/xb5phVXijO/rahH9
Nkiok+tU9heQvqbXRCYr3JFlsNCswGjwZvLbei/wOSp3rU76FjBFZFDLs3TQMByr534p632m5j44
ZgV5/cYttfpUlpznW50SAWF172W3bUzN48RJWdznovLeu2Dq75I14Gp0JuSDI9zyANnGv3DwVreh
VnU5Z+GQKTThBG3SqT/BWJ/us7wh0YF1/9FqEWj37Cb5oqWO5CG0sQ5F+B+PJjh6fXKflOGqt2rI
OutDmXnhbe7Tvt5MsPvaTQKh+MXHliJBf4uwG+32Blr/4EAacNpH3mP1Tjsqv43mUl0pZ8nPIwQc
k73T6f4yT1v46eGSNTuma/cYe719w1mN/YXV832ny/yrfvLHbo9OpLgu26grEOBvWOUwHZwSLkOd
AS1leKCU2OI8ge3Clw75S7CsczItZXivsMSx60vkcY0fjausAf8KDa8qnail3aMD6S3n8ILKU6/D
WycmL4H2tVIjLDJ6+DJ5mGtWz17NY/2RE3DZOHU61bto9BO1rYTbGd3J4GEcgxHxPWzgtwO8tC2A
KPvaF818OQRhfvRp0wMKVKTIFW71STpVe2SRmYqsl/tUkZPj0zzV7+ZUe81lOA52eRsVaq2TnS/W
0X7wV6UbWW+isA2uYd1ZJz3KJ7/O9Z1VxRgDQMnTZwC/zpHiCq86IeSxGSoXyGy9HsXYLHd9F7tn
Y1n3MMaC7CxeVH1HbUHe17qct35VFofUS+p9JHiR9KE2TarIJzALMAJpYzNQ5BmKS2ADQhd8kmf1
xxHNpn1SuB/DNA82JGznZYm0X482vhM7io+x9HbGxPop9z3/DOhNt3UYlgOYUXVT2P7HZBTZTq/o
Z2KvZF2VcJ4IPNmtlxHzB2fA8T1LecnLn1JNF/Cn6m06gDks3GHZOkllH2yVv5s9hF/rsnsCLhud
NbF4CXhjwNzce5sq+i4d6qfMkzehLsvboW8/+GlAhrxcIKNlHxq7e5gKMtBmplyrbbj9tq4m/FAM
EwCkU4ziDzS8JWyh9wA9iFDDDK/6wlHn0lMXA6JHB0qW09H1Jh+e8UKtkajO3kVJlZ+j4AWioNNi
/ZjPSl0ls/YPwLapToz+RcjbvrQz6cIYGNt7e+67oxW0JPML8pHD0q3XAHlLABkdEm2YZ4m7flmS
e5zWKww6iqG+q6gl3oSJ/DPq8AKtisy5gC7X7ynyxOg9I79jttme7gDVluwRN+dsRz+YPBt+wn4t
FF7fYbZc1zMQvmVy5LvVIFqswFfXblLcBdLqWRLQmeU0qetGVs1WojTyMNVpehe4qU8hG1WbAKLh
zuM10THRu8r1cop56XOu7P6OSqK+dedkviik8u5DSIIPo4ZROHjhuYqadjuPTJ3Sst8HKu+J7Plf
Xs7pFlRqt3Or6EXPk7qPrQSG0jgvB29Zk4NxTn8NAcVerxrzhHW8hNuHHpYclX/NHmNdlkMRoQib
N/09+lT1DqJjdQFA2tsGUOGO8LHzF7+uWVsJlg9bVFjvmYT1ddLZ9W0ZpMEmpOSxL8IVZx7Hvo18
5e8Gt5Rnzep5tzVc9501LuIm0M6nAGz5vnes6gFlUvSWhsh9j51Jf6CRUjnMjBzON3EBNC4/ag9L
4QI0D7wQrrEsLqwJE+xA6eXUoil2Fg4ckXO1hmdWDVr1a0v0f+Pk38XJyPb8Kkz+vzUard9HyW+/
8VeQDCbzD3TK6BUSUNl+aBLQr3JBTuT+AV/KYCgC2trEqf9PFwEuFVAOA0cAjGCgFmRUfwXJAd9C
5IfvElu/Bd7/JEg2xhLfpMfmdtDPC3ymQ8xd0wr+PnWLo2lpmtH2v+T2KspXTCFSz95peiY9hJCh
dJcn5MaL4aAWr6Zcp5YgeMF/U7QcuUHXuwdh+cilVZDtO+R1WMlpDpgULuQ7aTcW1A/pi3ANqVej
DkO/xpt6f9p69GhXIHTliMcgJmIiogpvC0u/y6klyH2NBCKkQ3/hsIC2MMKJPCKXUPQ0g4oySOS2
1jOyAYd2KpVADFURIfxOm975PrHFApr6DmS3mP8A95C9fz86nQLeOag1+CKUntAsa2Aw1TCwfDa3
q4Q4kUvOTtE2r30IlO0ReEnCrcFUkjxP6+hsfvfN3Lr9Wrj4P+3Y3HZYkCnodz/dEkBihAr8gN4f
qJ4f8/yopKDbKZn96dR2UF3BPsreGE090ki5FRJ7b5qoQJAXRVsRU60sZzSoN6UtugoimVpo30Rj
YGHGZ2Nqlu/XNFvhqdTYQKr9AGZtfcplmFrzPkTQNrxeV0yW8n2T+Ioyvp2pMUp+U6T5Hong4xtn
5iCiHHbgJCFr4fthTnOAKRaNZ3oXKDY/BG1hdfd4HXXr7a9H73tGhLkQJAxsVsgAwOFwve8vtNRN
n6zQhv4knQVxtBeIbvo27GlW+OxR+7/RqgtggCxhUFvDVjhZNN1XRfBbNMv3Jbq3O4G/b3TqyZ/h
Uv5QJHWg7tEhK8M/aaLK8DrASI0olHYTZfdzdFNXkPS/fnYzV/9VCDNXZDOhQkp9BsgHW9L3z+5C
BK9EEbh/zk6mCv+Lu2DOkp8BJmUuZF1vHrtewhGX9V9f+Idyqbky/XcX7zIA8OxyP3JfSsSoIHm4
zZ8kOAF6EUWStu9qd2Axb0liU/ABc7KmdnPZFTRb7H0w5dX6VKpIUMpqanYO+sdgG5M7kL+A4LY5
Tt31ZYUce7yccNDzwef8+qZ/mpIcojEbr0HgAXb70YUElpUVdXXkvdSAYzBb6heBcAypzJoCcP+n
12LiIxoX2uD6OClMae+b0h3Sykoi7KheZjsZwTiXUR3D36Q5z5T49aV+mgSYJAJ9j96srw2L9/tL
Ef/G7uza7QtGB5LBxRenKl8nZwEa3HVNCDYafStUI39zXefn8TR4XMowFEFxxvlx20otx56FDKzP
OMw5LtKbUVCMRE8xvRF763hYlNYnlkkVPePJgSr1rpdSAupusJGYHotm1QCN0fRch89o6pTJwaMv
vVxgtubTqP3NKL0h/r5dLNwgOErz4iFOAXP8YaMIaCfIZpTd5zyGOQxNE8+/9VaFs+T9rIud0VRP
lFDhteWlBfNDtb7PYQCbbGGzTCo/W154l01JsIkNpjn+EAeG0un4Xfn6dQP2U8HuQuKRhR8odCYg
oqYmqnjp2Kgp3k4r0YcYdi3SLLwRRJzNFm0p3FcXiH1zTQc6B3X0cV1MCLHpCccZC7dEn6ff2GsR
wlx2/d5QMvpcF/OtCP2y+RLq0SmolQypWnHHTZPgA61xVhzgmZJ7xCQlQRDFQePiQ6U6UQILCkkL
n9bBg9c5yT4EVV3yL3qD7gFrYpMjy8s7c3NspPoN8vMF5J3SExabShrzGfTg7LLMSXsQ8mhJbnXp
8pOhU6T8SBECsQvRgaDVezfoyOj8LRgTswUr6ZdgSMos4dJWoRN+fPW0uZqVLQLyEsKi/ceeRGc6
pT7diKvaR6v2SC1hbi/y3lrG83EeZ+bSHKdmLSOZ4SwXMUprHJY2/XG+9HGKus1JxL0hKnU+Xp3V
6a8HCMoh51FbcLFhubPt1GJAA7tl+ikQXGyYdRPZVkPzMw35AhN7aVAMFBW+Vn99Ri9QYd97RRoU
+ZYp10Gp8PI1YAxGr1i49CwQ4ThfvI5nyr6OKlI6mpEL8EfmB7Qe8opeKPiSeuvkibmiZ0VEbYtA
lRpu3RL1PB5bl5kuXQJ+/dWrupZJgwpR2dy3A37mENc99LqMYHHpsqamNkmYNZmLCD1kxNnmA7EN
clJ4t0DTY+/c8qF/vfQNknV0munvGmwB+72TPsQ1bZdyh/oTAvlnNCAmVF6zFTHheFc6s8f3lpBo
kYcoExHOV72XTm2272jWc8cRknTcnVzRd2+oWqZm/kpgcvwto8TjTeeJmnw+pVvIiuBmlB5sId78
gB41sHhA/HiH8PT8owZ1xRc/yQ1tgdYYS3CJMVWCfr6G+DZOIdaKQOubIjZxWzrZVXGt6GcGH9AL
4i8QnJeI2yr9xIxxjxBA+YqU0chwrnFk5lxNCOifymH2GZ/MDs0UNaH19Cjilv/3TlyzgKNyYG8g
dFyJMkABsc4XueAoSCEAC4Vn0JzSLGk/MR8qIafyJshjR74MwvGmR1BZLqOAoiEIntM026psriYs
svnAXipE2LcrsZiZ1V5RwAEXVWIAETA8gxkdSfsxyQOwTjtsp8H/wxOvEd2gZmcdUMXNhHcYyO19
e8fcRns+m2yx3gbLYoBJsQIV6++R1KyXlqNPd+F1GADSolBtD6hLb8O09IqbDkPsVFFHAd/JblVM
C8BEeL1qoi1OR7pYNjgBUKPbzrVSlr6oUKDkHlMLwcuX3kcgK3huldPyMG1a4tj7AKk69dvrzhTi
YkOQ8HW9ZyNmu9kPXlZSK8vE2CUUEYnb52mTuuGA4apXjogEUq9gmw1fVo1FBVoDjr/wzKiGVSuQ
I4kDbJ5dVh1CWdH1MKOfwuQpQD8YJ1e9wFercPPlb/Y4K+ZQ6hV9lV10xjYPdJI7jRKHn8Bjq1Q9
5iRwLSreR7uZURkf+2ulQ5ctt2z7kbfUOqje5XuoZprPwuTK7IIjg8/MtQuRDtPBHoTmJ0lher4H
U8/sS5U9Uf1OhtJEhDmIP7Yn4c9Uxi6G3GJ3mBhF1oLjDooJNfWSGvoZb7/H1jXGNMA/xTXF1uyC
3sfIpX0HHVhxYLvkOJoWJAk8yGNg3tQ+RlKSQRiGsWc6ziFK1wAmUatkf1ji3PJvZuphKFqzRQU+
oGScw/I9lj6YAq3gm7i+belqeQFRRTaCsoLJQ9j1zeDorveA9FSSXRWQWF5qz6KguIK136Dlke36
VLfpHlJZ2j8AWOHhi47Df3mz6uOOo1JbjBIWNhELGzdXwml4B+MbaefrtG4Kbb63+J3HxAWlZQLn
sMP9RmxBiHFoOUgeMcZeJBOpKeHVmc36tLKClevHKRz0jc6xarl2Me2DRZtUckCMbnWW8BNCrrV8
sJu5fkyApiMHJ2Vf9Ofo4E7omnfTKF4EagEWqvuN5V+l3Km37VpR9J8K9lykTSMIQH/6Zb1K9MnC
Rj5rikX6Zk0sRJ20VUOdBXCoUQGJ0dWHnAUZzkdFW+sgnq5ln6eIMCFd3TiXeEQUNKTiYaJmzjuC
rg+hu6eij6ispASK3P9kgtRV6gX3BDCJbrIRtC+Gj4nrjD4qpzjmZKj/IlGGZG7tLmm3EZjROPSM
ljQbzoack6zeRmut13WXFPVqy0MKAcO47i0pYMihwpAUINRhSqLM2wUEaOsj8uwAgYsoHKJztSzI
nHj+4DrbxWGHW2hHD4qqVwe8aktj0JXbLKizU+R6w47aL+ylNKHmfnS0Qx8+FbND9X2I6rXAO8gL
rFtRdY3/bgT3WXZHG1CQoIzc2TPs3WH2hitLgfi89y1frWA/mdWbACkF6pIR5e3O6GpEUhzjOQCN
uLGnSIS7ZF7r6pgWA4Lra+eD594kdMndfBvJVfXxZ6cp4/bP3BX4ge3QoF36Lwn8V4xoxwhBQwS7
VDDYxyFt+wB5pMoOaO+lGD4iYeFEVlUdIesR1uZfctTzYJuB0qqQNtk5wbCs4T70Bg+1N0jCoi9v
/4q+7aVOQ3SCs6bDl0R3hTlQRUP3KXinl0AIfydSLdOJeMrOiFGWKYL5riigsmDkvJhYE/nwkmUo
PbSMOVYSNhIWdx+b8FFygLMccj80O1wD34itBL9B+uso2tQ6Q5zNU0LHF2ufWYSkiE/iH34Frb7k
lMH1Ciz3cYkiPvMwBp2J/hA4N5lDVDord7v4UwNgdeybIvwQtKrlVhyB0nlyxHSMWoMY+4BtMlCK
yD6uMFlzj74bEAWDUzNRdLJowV5WxnQ99QXQyhRgskffxN5PKISs3glUfk1IBDLZY09pxsbmQYlL
MHzZBkEjzYbY1C5ntEYjkdAEiNrAAIk2MicnsJ2ZO5VZHnHtEWWzbn2Y/AAC37bDMY4Ps8uOrstG
BZ3k/gHumX2y8iMj+OyWTsIdtalAbPmZFp6JV2nSsNu4gGjDz1r3bXdAyz9qL7OO9hpIdSFMLNWK
yIQseYImd4K0bhsOzuto0QFIdrp2phFrTaelboAHTzoztokNGbm5Yg9fTIj0Vu4JVWNOqb9OMN/p
GMeK8jM7Wphoc/eOR8sN0nGGGlp3XOgTUtvDT5PANeZc4Q5GZeVMn79HYu1ZQptReCsRKcaXfGLX
DGHj7yoHIi1tDIveBkxpmzjgPmjmNPiAgR+1p6+vkQPTcZ5I/8bhEaLMzBN7ZevwjkZ8pRx53WbV
pPPbVZd2mnycqihABCIXYdZoUO9BiA5NBLgl3zirMMUnKcepyM+E3Zqgwh5w3gBPR1+bQzEOeyZL
Q73OmbeFtmU07HzMGwic3dRE81MnpIR5ITI1xbfQcd2uuAzTyOZ+ltU368DzpM2jTjRLp8da+WaJ
YJZuCl6I+fMD6eSbQA20FuFh75gJ5qVjAZW9d6OaODv7errm00S/czvSjmJBwdslCgwRIiLeHEIz
H5HqNr7UNiOAHsJKOwHKe7mYnyYqkQgH1XHEcenk3Je7zfPIhIZVOGYmmPeEuduvy6MaAt5LTRuE
lyoVG19z6c3elH2aYp3hGRE4UQXzvOmZCzWqlMQE5cGX9CUFEnBu0l412snQYstqFTvjOR/QeAS1
aBnxbgFBNFyrXSWPYIupMDUYFCmQusFaik5wlBTyGbi5aX2pahQDm8uife/S185QgRoNXOYZNgsm
CSxFQMaGDLd5IcpPCC9JPHnPwxKsy4WHk9lyEUbJMgOCc72+ep5yZ2ZQ6NybyEdl9kSsobpY8rTF
DOQCVPHXjDheW/R8DnOW2WRfbdZ7/C0jZ0Eiy7Ks+cWbRhSZbBSY7K2Xi5x0ZMplplDCDIU3PoZr
7YGQsrTD+Ft5YpJujBdNFCZnxyT5USJNIJ/RsJ4eU5VmvLWhoaDb7ebYWhNQclPQEqMkARIXjLrZ
cVenJ+c9M6JeWpn8gekUBlye0l66mq1SsCeHJxEF6E/tobAw9U90PhE9WSqabS9fl147AYTCAcJq
MLzAyK2rVb8b6KWZidFqUxazUmgpTMnIjnV7Y/vz3PYMyGoybhhjAwOpncgscbLlTFyFYeUbe0pd
Zsc0b+fxDrDyqs7icXbqU6xccgoONssnPvDmYWLrDHEl42MSf0Ci61j2rYlEXTSz2GdQVDVZI/5C
Fau0LyeHTYqAfwwB02h2532STf/D3pksx41k2/Zf7hxpaN2BwZ0EoieDPSlRExipBn3n6PH1b0HK
upUMZZGWb1yTKssqpSICjfvxc/ZeezkF/jpYZEgv+NIlNpMp9HnL4BysWnfmxGv3zPN/WiV0nv4h
KgpuKfECy1fviFBFOAOkFIfOBizjElVU0RzhD84TT9RkpsuC1XIb4UiNaRPHBYxNJuFMBiKrSF+s
clxO6NOvlYPp3VLo5ka6PJXvd43OW7r0jFxanbhIQRihbTrrGQHeJbTKy4bXMWiXc2YfaVnkrBGg
1pmHWEjxez/4yPOu2vKRHE9RctlwEyic3rbzpqooXL0V7asjhmV68+vRyOAes3W9/+t+/yhpoKEi
WoaBEaOpsyalScbl3NOdeI3tYFmfSmFb4NFGFmueg/c/62c38G37zaPxajmmtC3x+1Sq0ZeYgCy1
XkcrJzrzootykyfRAcPKa4hCC+4w6LCSRaMjQw5vf9dnNWyjqjU5d9OFWCYbHkfeZe35tTL/Ofso
VLgcEQrpNOwJUtQD//T+1//tUll0uylsl/Rqw4Bs/vaujCogiHaQzksbGyPfgw1qORayuXKEev+j
fnvm8G4ilnMEkyB4XOetY8qo2CQto3qB9ER4wz6YiB59Mma5vCIiCOFvfvDjzkcoBjcGlLsJLolm
9W+iOlU3lhsyK3ip7GhZo1ryD+cb5KfLBmGS/YZDxqPep5iY+OfvGbIGdc1qlzsfyLDPLzNTU4eE
8GWqyusGzeftZR6KdgR5F1pf6ElwdCTFiC6VC1ecFfCfXWXTsXR+LbooPo3m2FnXPKUwdC0jMb4A
apRAlqps2aCIz4BP0kfmUjW+/4FvlYsMaAggp+3MkJc8GFaVsycI1MjMYjKpL6pgThRtlBUsyxyL
IpYVH/FYNhqrKCa5CeRdirds+mBm81Ok/9c3kFILSLmOqFe6kp9uvr24nBJJ0ahk8YU03QnDGrOs
Od3Q9Yi8ZPerbOlVtJTGgAqW9fvPprgGSpfjRS5QwEWH4dfFyRP0KfSrHG3iLS6JAuO0MGduwZbQ
pAMhoGvXajV3WMVG2rJay8FZNsueMGUsDVGgL/xli9WJWqSVHc0jY1Do9ijfaNHho02R9xxiRsuE
bZSpttRWTd8sZReePskpponrZTtHiE1tIxtr2eLRPFV8LfmrQd9Q2rNqpqm5FE2JS+4S26tpLMVy
kED5pmuDHZDrj4lF0Zk0+7FfmixFSlv2/ft//lqz7gEJwDaNDNb6/dHuOFlEmj5Pz2WEx0ftw6pd
jkAeFC2W3j9b1u9/5PK2vLnhLLUwIpjRwJ6AMXb2jDNzmloMfsOzF+IosDZd7In0BNHOTLUrvdH5
BisbLSmHqNEIlqJQI96H//H9r3H+yy38ACBkdUAV/If7c/z9l1lYIeoCsVgbPacl7c9jnKs2fzSx
OatLs2k/yAs/X0GsBVpg0QAVFnZu+5wEhWmASOSqab70NWl3TzCXl8ciSaqlsnr/d5lnrzR/uytR
O+tCQouzLP2sOggHdIVZ0ZuPRdPq7jqgfdmG25A2KifdOBnYHSAnzDn/JWnY8FyOQAKeKIUdeM0V
bV1aMBx5lvl9NQC+p48w20uhHkMn/UzeAW9FVOLqoq01aksbADRXyUvYu2JpE6c505GHXjMsfpyW
OuxFYagtkyKjJ+mbU5XRIRk+aBrraLYtSh1F5fsX4ex6cw0gVls67yn5HL8Pgh0nbD0ci+NjlyfL
zhyUjCpSuGslJ+f3P8o6e56Xe8riJRBcCLZFrDBvF7ChrOipGnbw4MKnWD6rc2idpj20NLYmlnqW
oF+z9wyRDlehGIulS/rnPxELtXQItEHn4jq2XPqZnAUrVjozJ4Z7OGhp0mnzZcOrCteQGJ502BFk
zIGJJK2A43GM05RjyZ+DP6ZFyxBJI96Xd2cmxYf/ry/z5YbPCCGdz9rPSbz81ZrojWHp8cKdXe5k
YlC1DCvZs/Djo1fx0lj+c4TGG8mzmzDzYN8LArocOD2MHNvpB/ut+/b2SQlxXZrAwDCasRc6+tkj
XPMLelevgq9Zb8nPiSLna2syHt2L1K1sevwglEJ79C4m2DABwljQk7mZZk89UdYkCbhdwdA0xNqt
TUv+RNTWjwHn1+YGC28f4WnuzX3sJbc5o7avfYW5ciUUqa4+sxxx3TtBeRGRkndiR4rmJbe5T9da
k1ifZubI/ZEELmSzVebpNnnpDtCMWWs5HBASgSrZUzc2uxLp3KTInuSk+nVbTfWGmXj2FCFNgIVp
MiVIqpZ2XpkOjPBaI/uCDsC5mMafkZ5zrRvAw5R8MNmfX6qoNBxiuURECyNsmp2ZFMXDIK3uKbYs
HHeurtkFfm6nek47jxBkrVL3mEYbyqKg25NklmwZE0wLkovhsj8OXqytOlAGx6woN+3gAXtzoyT5
1LlC0DUPsHq3gyof5gTPGeWnFtHt02z4uvqt3U76qzm1zRfI9jbMe6fzo1HkEBabeIMfPf4A3Pbb
A0H5tajTqFSYB/0mHuucxitTW+Xf6qLgPGdlVYrp2zLQg33wNi9v6793Jx49zlOmyTweIB371PnZ
ajTz1CRbK/pmDCWPkmWyiq5KzgHxmkR4eVdgXr2Lm0Aj9SJzvGpt9VWc7frYEeuR8GUk9nErrpVQ
3rHQavnINoRYmXZb+5Tn7OlmWwDENVvDvtX7pPiRd5Z7WdC1vO3NyfzkAR9tV0Zp4LUN0/DaysEV
rDSZC5oaKSMqY8B6rytv+paUYUuHvVOY+R39RR9bUjw5V/2jEuHnFfl59SnTFr/XuZQJkkEqaycs
vvGukLlsBnhVRFYuzGCli8f3r//bxfTXh0lEikuJRf18Xg1iG6GsBs/6TegyR5816g9GQW97ledw
HG2r4+wdlvkt41mZflALn4nw+PClDKAM4gGw2KPPSwID4N5ou9P8DUAgT1kUW9HOKpNsP87jS2F4
2bMFW4YEuJChR022594uJmAY718CZ1nd3jyCchFrLnoQYLps42cbipEGkFRoGH8LOwYHtNNUuhrJ
YvTW5CbM7bq383Ev85ao6FircqY9Zb4v6Vud+koALcxkqF3PRmjvrXmicaYWf1xMP91XqXaKp0Je
Tta0K6zceqAHml2XYHOoWBmMAZBrR8YuCQB2HyaJvKNsBJaxIM4nkeCrl4S7pnSK93FYVte502ZL
3kLTvU5Z1D3qjpneaoXLBiFGY9haZgvWwlJx+DBkHkyQqCapvY9Gw1v1LVlrzK/rhEEIe+I9Lmv3
Mo4m+5NBVxswb5oihX//4v72enNtIT5T9gpOs79xsTAmMV4jGvZbHdvOlVZbyVMVWxN5qXWhXxkD
Z4kPPvEMOclTRfrhorpdTJlI8M4BxRB9MwUFJfmeVFj+aZuhdg+6SbugUZlsGUS0rPROqL5Vlp49
xeHYXsaxp99qvWdt3//1vz/hfJdfRFJDmOSnnW2slsmsLR2H9LsLqUmC5fWSV3QEE3MpQtkWstu3
uemCgyi01wlGKwwB0Vf5/8clcReRKy84VCZOn29LJrQ4DSkzMvse5GLq1qKJphsxd1F2GWei3epz
7z3UCvQpdJFgUxGe+AyGhDSgiHibhw+uyd88EgCO6F7ycCKMO9eEzoQZ9USDJd9DqYv7WhjNnYnd
fi1pHV6wxXRXXVa3x8ou8kM2WsapLSR7AtjS8SaWkYvktRj6y1jrrB9os2tn5ULL/ABu9RMQ/nZR
4JDA4muCnERDfS7jVKQ6wDTgJoUjoyE6LmXwBcBb1K/rfHJWtW6m9KbyciHZOHR510kk4B8jZMbt
NXge6ZoaQUiqFFD626xfmvYMPwqtiU6piJt9bVnjleii8BA6ErdVKT1zWDUTyUX0pkGNrJThlr5L
5nW103igt0naaiei8Hr+wCC1y5+3kagKCpGEVO9tOFB3+aURp5c5A3rOAlZOEGlWZwVioAHkSs+4
+snpaSpQRTb3QBGKQ5Rnllopgql01hAGfT7Jd82N5cUFw3IkniOzaCaCBBhkoKVQrZyGymvIT48r
gSLaNUvjgKxoUDudKOdPrSrjz10xtD/s2Ixp0vUJ6awfPEO/bVsgkZHP84qjmeZQefZA93kwYWux
u+90vevwkd3NaUBu2LAgGr2/MkWfMlNqZgFRRDnlj2jWJZxZbB7DDsdH8+R4WXipyyF9NJXdMSFh
FyCdW2W8DGEifbtm3PvrW//XZ/EwVd//939evuVxgeeSQ8rX9q/eYhP4F+6E/+xHvlbfw7L4m3/l
X04LQ/yBZJ/ZOkWKJazF7/vLaYGi1P5jkcu77iLo1PlT/2e1sMUfJpLzBeVGe89aYmj+ZbUgnQYP
sy0lmjKcGISq/SOrhfl2SXN0LAQOslLTWczyrBlny3yK3SgFFhTfJKlnJZ5voYldcLqpuPaCyibK
T6DsAusKTWuLedDwnNXQx8JPgx694FXNvBNKWUoQXtPGaWvdRTDus/ETShEtRZQFNmZV9UW6R4Gn
DzeLUusb3MxB5+jYFLHrKyNykbt3uCWjVYkLEwta6dnhBg1LcswZ2P6wQqgZmDURQGgmJ+BRuOFR
pna9Kstw9kdUGXdgLYId8W7zGv+ffp2mcdn7hYV2fFWbioDDOauUg0zT1h6Rk7wCrifsDc/BqkCY
fiWiPj7E85xcjqkdH2TvdF+GpDNRAlVEoiABj+6UdHGrNeU43fQdEtV1ZeJn3FgVv5is+bl1aUZm
1drTo+iiDtJt2MewBMJBvMZD3z42vYiSK8ccNcqzSl7HaOwGDJfk3viZmBbheUQFz6zf61cNPsXp
XjptW6y5E9PnYIKBQ5wuPDGc0+E9vbOAEQ4SmcXUF/WHGP/iBVjs8bMdx4ZDE3TUDyEZifCn06bw
dcZhQIEgcYYrGVvVp0mNiF7COml8PDfQlJtCh2i2SDv9PJhBWaWDpCbLbB6JZI7xEMuRfZU1u2nU
WmRyem67qRY3/BIc1CZ4JQJys2hcx3pnbRpdkbtHCMgPqTIbyBHEdlT+6Ijw4a6dOoYMVEbytoZc
Ha6KKA1RELcl+WG5OqKtpKuY18YtkIZhU/S5OAbIhzTkTo74xkJurEf8SVfSpDJdRROKrBTTsueC
OCQ25dIOscWf9ALqTHU0U8KSKgg4ReO6Gy6EjYq7h2l5Y6d1RLIP4eH2SqfxFS6K7lgodsjGxhSd
FiQrR4XhuijeOAfa63zm6t0SPca9AoUo7/OqgF4kF33XE0wjifGvbPQ1jXAyI5SO95fp5SgbODiE
iB4RcSjvUlRh9C2vUQ2B7GFCDm55yrXL3onDZokXKa+QiuFUJU3wQgTF8GLmhDuu0mboNszY8ukw
0mp32NbMQtHCEXq0x4VtlntaDbjOGT9gYx5mBqOcAQmCLsI4vonHiW0S9QzYrZKZEG82OatL5gEi
hjVCpo4o66Dq+8t5jrsaeJ+Ndizibq4r0I0GigFN0Y7UCi+8EQWNDx9Nei5P45wPVxlqmJ1KAYNH
IWYSnjib5LxEVu6awKP4iqDyjAYTYYvMg2m1qnWeucNnM27KXeuNdXi09eZuHoHa36J2/cpIu+Cd
0tBx+66TTM5Vi6Ru3rY4IWnrdOTOjkGp2yt36qKHeWZD3yFgV8WO/xGyiqcVbbtnJZru7dobywOy
eeqMmKaKgIkG+gacNYAE9M3qB0k2j04n3EsrBsh233O4r/ZDGhnlQYGGWbuVZlxYTaMT+pKYt3Yx
LEwq20tyhOCsZk6nF1h8a0YRo+UeE82d0rU7aON4yfmmvJBWUzAIqFS6c92g2RAIHhCVyL0qt8wx
oYDPtnVL3o/ebzm8ZmvyM8yLUhTexnIT4IYa/bxobXMieqhmO17rGBS4z8j6k1dVy+Ql0VvtEedG
/9zoqKyQVdk275o99mtSaBmAGEDhD0Tp2j5Kg6TZCIo+dcEfIEbb0Jg7rKh7SS1cCVwC0dFuNMck
F5xRV6WTXpbZ/XrsROQzz9Th1ghF3wzCUL/X0HuWm2DRItACcUCsnBAcorhziyB7MKbQeuqH+ZPN
I8yMqmFCTyK5bu6FO8hbBJ7GGlD8hCM1qg/So3uA4KM1N8hcwKUtSWN35JfbVxnqzp44QJkbJxpO
5WluZ5Hs3Lq0Ptct2SAjcvBVS8grNtU4yFy/7/W2YRBLV+uUV/kiNqBoz0l7UX7J/hXeGmMf4FtO
7Gyap31uyRYVkA9PMQyOeL4H98p20z/pUP+tpz6qp8jdMd+rp06AL8pOxW8qql//0r8AL94f9Hqp
gEzBXIjC6M9yynMAtSyOVeZE/y6k9D8YDBmc1WDdobtbPpy/v43+938s8Qccbw7w/AGm+bBz/0kh
hQfrTSvGAT/ORgNEG5oTdjjwam8PqsoQ9NfqMDoScMx2yYljabDYP2NUsbj0zzoxZlcauT93cTUt
Vm8PSpeb64ZfeF2yMZZk1qRN52mjzDG9jn5GtxLNmqw84lxHL7aO0CGNFUhZwl4ddwRZhS6QIWTA
No2HhWTYnoEMPnzK0VWJGQ0fU3rDUMHd5boX7QJSvncE4RE1izI4WDddKn7OTQ8pkocTBJVgPUPp
1nzG9q1a5Ut+rRzL4UvK4Rs8A/HkKJc6sIgaYW19UQZ35NZQw8TaMB46/TVN5/JFppl7mlMr+Bm5
0274A+Fm6InJTYNRXA9ICMONIajSENKSCrpA9fapMrWvQ6nqH7SNQG8mhXsAaUz5PZoBLIq8Mm6Y
i3UQVS11h319OBKjrDNWSJOJ/TUxvxOyrfuJA+ehQvoPUBLZ+VWIxO2iqWbtayFAc+AjKs0rba6L
wxTXn3s2nbtkYDdIafQ/Ylxq7z2vJc0002b1ip8i/KxQzZKV6HBCEzAAuxU6L1ASbnGAlgsY0dRj
dYgcL5W+aSK9rDnXdr5pD5+wnplc5CJ7zVAI7r0Zy7JBbfZ11jv6F0gQtDl0jqlqqyNSrPmiCjJq
Vkc2WzmiflorEU8I/6fOVNzPMP3sxQSzsHHXHX9brjVbs7Gyi8mQAcjmXPBDRy9BrBl0l0bsaGTk
6tEOsmD2UBZ29Clt4yhFJlVZJjVkWTISdxJjTVSzTgVlWmmzinn2DjUHy1Nne3ODhFC34EgbfbCN
Zsi8KOH1xh+aIlpnswW61oEE8QOcTqf8arQKQJHo/HdVEhU3saApZ9cTCeeKuhyFHTBL5eanCo7z
palZxsQEcLCJf7YnOVE1VeETWGhTgIUN7deaBgEVT+WIncxgDMCYzvdzNUPJ6aUdrku3YEHPHe+W
BO3IH1xtU0V570dTvxbKuYozr/9aSCs96Kqp/SFhjMh8rZt2dhGNF8Tai2abYEl69Mok+KzlItSO
QY0uZsMeZHyrB73pcJcM3V2P2DzAApAaz62XBYUf4qe4NYj+/qImncQVPBMvKSCS3u+ndrprQDq4
e9tKh2ZFSEa5j82pWXm5NdqroEUVsuoCw3qyUBNe1Hpkv3aipnygXkKKhtY72xOb6X5JOB+eaG1O
+gGtofcw9ymyzikhpJfoR1oza9Sk5daNivyFPrD3qGKgoSRbr0WlLPjIYvruVGqCtW8YZYFOPyig
4DAQ9DOVtJKbVajnVtqMXyeZVAc3IBIx1/oupzfkeJeROeLiadWt0dCeIyLJbTfwkWtomsreuFk1
07sgv2Puu2Y92lVMfeJ1AH3b+piWhjw6egPqwooSl+tgJ7uy61jRcIdIX/MqfYd7KL4zIa/uylgn
o1zz2sDe2FLpz2YaQVFezh69qVeTj+wwTnYSpcshnKz6iqQ1lMleabV3yo1tLqzMk0/gfOtpVRut
NbCYBd0hCMfC9V1tqL70VNtqb2suPSzdIzrR0afm2sa49LV0JDTixkj6m6meQMCkBKWA1k88GMWM
tLeaG9VfxDAN32sUXM+TXRgnq4mBA8MvdKeV5eB98L3Aqq+jyQso/cyK0LdoCA4RCGzTZ0xzH6ZN
RdKON1ww9Yn9PEvrtSjk0V6QUn1RZLceU781s8ngkKQsm6Vh17tRzx/Cwul2jRpg7DJh43ioYgUJ
K50KH9UpvA59nL9hWRtz5OiiXpdWB4q9jHoTOK6bYJmBjNxd2FktCobxaqjiT7NGgPx+knaR6p+p
VgW0j0hZRtt+7rqpSa7xOGsrLCbi2kiGYItJRN2JPNPvhCHDG5bFcceReD704fDk2EVxV4OnvOuM
JgAEg9fkaVCi+GxphNcjbiuGYzSF6ZOLSZZFauC1ckE43mBsym/ohAAYCXMOwXFqX3kh2UhlP5ub
xFHUlAa7nT/mU0zWo9dta1fWCZSWPL9KPJ2vK1Jtiz4v4sIwz+RV90woUKoRl7XB1+dIYZ4cpyCa
SREmeW+7ShySOB0eYBK6MFr6IPpuzdpE4GbY5btWq8vLSZ8CCCpVdY+rSB5CfvhXTDSQayfl7MYW
etgY1POX1CaQyUesPu9DFPHbxJ7MFRnV3QZZZ7dBIM161MXGfGG2szxEcVSCnk5uAAuqlVOb1nWA
ltZmkU2Du2EODqVIzBOA/hAw02wv9N6uvAk5de6W6/mAW8K49JJZ7VkuJBpYRWIoJhtrY5qDc5t5
c/QtaO14H48aJFBVY3LmSW+n4zTL6dZMFalZk+cdeqNrnlRQ5je9gVGV90lMK7ihiuOgJAAbcGIf
4yyeMOQlBfPqzvLq28HSczhzieX5S6DdBkefvk/qzL7ukHOcZumNh4aNEU6uOVwVnvtVL2Pvq9FY
INecxqkxNmbRF52j9aEptYrpUqS5oKNYanj8lkhVKGuOj1xFbuM+SW8CjxKkgrZG/JEhntHNu9fm
VPDmMSMieh3PEDJnzEkzCn3TLO+LyfuMBjFkxY7cqLqoG8xvHF1djDQkPXjPsRak93AfmvpGoBdr
9qhyam01I0h2/Dwxav0SC1/MPuYZhV6vpjaKK5+NnytfmvN0r+pwPaJLnbZWJOSWFpGEl1WIgJCk
4XY20JxfoFBu8n3XahFRfpYTv9DbLQofebDubNQwq1AsdOZ6FqTacXJpdyXCZb078siaJHjJvhBa
81IH8zNl7/gpTbXia9KP5pPXdvLBqMPqWNfxQ11IuuJWnR9k3VS+7EAY4wu9E9n8zAJIMzt6SVrx
LLuhe7XKhgrCVk64apzuWXqkMAnpZje1kW0Gmw4EN8dcML3Qn9O2/mHNDnF8bVWn6WqoLTdexV0M
R7ec2ls8YqjZus6O0P8oLwTfLwjEzGdzvo1m6p1VC2cz1/7bjf6Vbf7B6ckgg8l67/R0WXZx8xsf
89e/9a/jk/sHiecQX2zkZXI5Qv37BGX/gWqV2ZZEbUenejks/QnItCzi0pl4L7ol5hb0sv/vHGXy
F0L+4fxjMrhcsBr/5BxlvZVvIJmF1cpI3XAWdQV96eX//4vWLp7U0JWxoQ4s1hJ5U6IZd3pUzyeX
Y8+2rNFAkggq9ddGk8GDjDx1IDYxOGoqDo6NMnuiNSQvqS6KXWrPvW/2RgYzDEvXg1vlzVpGlQPI
TG89/OrJeI3Rt/ueKCibI9GkT7ZZt5uKmAwfxmBwoo9EN7MwZb9WtaUWKjqrZ5uz1pd1Lu67ohs/
EACedeS5ArYtGDxwGbimv4nECKhVfdlX1QG64ngjggaL2tR5qEHa5Xfxvf/yiNz8Ggz+ld7D6fgv
GoLligOfsZCFI+7EQn9+cDUXCgbz8+owaIpIkTB7RdbV+3HANXj/k86OyMsnScSpIHldJMQMdd/e
27kTBqdLkR1AQjYLEmJaeZOj7VxwFfe9mdk70gCCu/c/9G9+3qIR06ElIUYHa/H2QxPdBDpYNNmB
xhUZgdrCeGvoFzjrbnTU9Gtp+o+Y67/7tIVchfcBtR9Ik7efFnruAHkpyQ6GPuA9LlQ+b0ehjOGa
bJmPxtFv1R8/7xxIEj5EYu/4fTZOFy2L8lSPD3U0ZhYn84Dasa6JOHCVAf9iisbrTnXG5dCk/X7O
KJ3JZRDNP/7NyO4wepC7TRPkN9IyoYNyQpqUHGoKgIim/ESnOwyCB09UMBTfv52/P0OMToFnQ6XB
YEL/5u0FVjXk+1aJ5FAZ83yLD6tZtxpvcAVQNDpMTUycoixAynzwub/fWNArtIqQvgtPinP1exom
QxyKKlkiEfoKGIr3MFjdAIEj7pJ/9lm25/D3MzMEO8wqqJ/D6m26KUzKPeZR7PFrpDYMgCtdTRfh
NFiP71/Ps/X252fRk+NSQuu3nXMbQYKfUlMaz9A8kT2MPkfmxwzR+p+kvv/4YjDM/Osq8+tzwBd5
gkVmcSO9vW+dgCdEGz8+BLrTJ+txSPhRpBCbUEwt5z6K4xzgKexUCk5VJcEGjmv0gdT37NlZvgMy
KRY6QDqLfuPs2ekpsME7tXyHvgnXldHX5gpzWnjCtkZoReg660ZY0wfr+c9L+G89BsNdNlmWIMGs
l+gB/aeE9S9bWk8jsJwDGR8iN7A+qUTkR0JCpysYNhF+6KpoVuD5RwpZFJ3SD4Zu6g+DKMZvhshq
9bXqvfyYBgVMUfAqx4AzJ+EmiXb7/pPwd9+TNialgaQ68BBnvr1FqWMFA0nU2h5ql3jFMG8rH3Gv
xy3KxCD2hFhUEmC7JuVGI/z2pCNDzFYWwuJDhyvvwmu94ABG2bryNNHg1evRfq/LyJMfgeV/f2px
tS2GL0y4iEzPv6ruFQA8siE+5J4+pUCycVv4RdO0m/evydlbz61jMM8to7fr8p/ne2Os4cLBSxYf
SsISbol1oQNWpGhvOa85H+h2zhRXy3PiwhlAyufSWfkbEJzbOI09JiznpUrXoRv0az1jFJvxqoA7
qEIabMN0YXSjfNbygoSY0ml37//gJR7+tzcVjCOyAwjl3GiwP28fgwz/icmbEew5L6jpIDMm8ium
c1Z1CLtqvtVwx706UYDvOgYBRMZcRHRBHKdYAmBCwNYneffo0UG4aXvP7FZNnVTKx+qCWMVM8/mU
RU1wjHAt3+F4DX70UG6f3CmbT3OGgWbl1Urcy3pMj2ZOqFmvdBbchgDkO4eG9b2IKn3f4k+9jED3
d2u9irUHTQ7z7RQGVrfKiqi/zpXevmQB2uNZo4xrGKthWx+L4AeJjU51LPI6n5fZVbCfG8OmDSij
DjuPVEuNgIBYXxE4Zb8QZmV8BY1oPQ6WVdUrAD2kLzVjYP/I+tYm7AjUQ7RpyGo4MdTOjxj/wrWh
+pigKhbvsgmdH1ixXRPGMmUjSBndJegh9sif1yNh7waE/s0a123zzZXoDTB6y2cc8Mq9K42E5423
P0y3aenx8biDtFvXbFg7aU3K5xkEMH5XLzzJ5d8FDMDXmBzLJoV5aFBYxJn2QIdsOrHPEB0ENuf6
5+UNxNBuzCLSbyurxipUIrGDu2eEwjqaeo7QK/RyGhhzlFQb+XO16vCzqZbmq+8ao/aFkDWeSHAX
hu5nmTHvO8YadIodAAm+0vXowSY87lOnsH37Jm34Gyslwm+d2Pw9BENFJ9FCTYZDHL8q3UM/GChF
7JE3e9m8IsXFuQfXbT26YETMlWZybXPLjF+zMDe3BqPNFxKcmFjy0hCWFQBju3UYtkIbTtV4o/f1
eB1DfYjWeF/iL2gFWZpoYD0ZE+PxjbU8hzk93aPbJUPoT4xb4jXJrhQwRl7OIDwZka6Qzs6nEHBJ
gA4zJq+nbfr5FtUIFu45p87poobOZMIPQHec0LzxGx6wDTjn6iUaQn1fji5Pr5Pa440KorHcdxEn
BmjA2oPAN8p9DO3pFGLBOKYuBuUZ5voINwWlbVZv20Qa+3CYyw0YL8eftFLdhvQiDrqrioshHGw/
hkWIsICxNNCf+djVuqCb4QQPYStBMyxwdlGkJxQiqY8DRF4jX9iRjwfUpQjGHW0669mFNw/OJ9/p
nOppKjLt1yGo+CZnPt8QKH8Ynud0DcE1Iga06UDE/TVomukIdWIbYQjbDh3Reqg4GSRoYMTp63u4
IfhZWeoqH+N0RnhUywCgQdfROvazwvF2AgB/rcbWXdG+Gtc9GT0+G461RRzyKAKRb6amMi8yKP5E
FTo+7v6BtKBc99PZiEhL0GGmVPZMgF50hzT01avMFywrwMU00rInYRckDPXmQdPdz/WCWF71VpX5
0+iyq3WV+SW3ENriL6bHTA6JQMdBis5D3wcXZcHwp63MGS7JNB4jKFt+BVRgXebmdCViyzq1MFlu
DYLdj1rvpLSbxSUC+MmtVjYRkVB7lkUkbL7XOjm+E5mItEEJcaSfFFrJ0ShtQp0CLZSXnZPxhcqM
3GEMhub86KAF2I5DRv+w7U3vojWM+ppCyY7Wg2C9YPSVPSpG9Y+dqQ/3U+lQP5RN5YaIrebplErm
/Uhm5dZOW/cbeDF1GInmPkS1l/OhVNEnFep3rjMMd3KYpo01d91m2X+A2ZYVzhemjPlN0wKSl7xp
GRGDNqWAmZbMmiZqkdQd2QsL0UDEkjFLUTEsIT7sCBIuHpFYHH06nr91Tpm39Wbd3iGfRXejKjO/
Rt70BEunXhtD3F/Z9ewmfkgABF5KoACAWBIzv9CqJt0WSeosPeJmK3BZfmppsF1Y3bhu44AZ4NBB
TjLdwftiJSORpE5hNtjcWScPhaeio1VTt6/MgZb/DEmiWoERbDkiZNptNim5ySf1uYAlv9Xztn/u
oPT9aO0xZdZXGOaDmTvy0zjQytrpDrGJUwciLyg76jGMWftqnr2rUavFLa0+OHVlWfm4eyRat8Hb
0yw0WzRDnfpemaiOKnSsx7rF55Pb+snDGZT5GLYvcagVlDCFBPqSebdZUEMrDhifcvhPIps2hTKg
DGp0H9rMO3JTIfo7HQO1KECMX+As/TrOenMrSX04jHWBc7WszTVhwhsQewVM/yB0duhus61w235D
NoL9mJJgcQMCCZhpYCSHIKnNE1cwXqO8hRIRGLvecXiw4XMgztZ9SKfmTVhnzt6ppXVJs4/JVjU7
94FTG+vcHUoUNWS7Z3PjvnQtP4mFpvb7Zogt321LFa/SAGDyT0zqqhiMZhVCsHgq9NG66nS3vNbn
gLIfHy4YwEYD8DilWmljaSYbM0sL+eykgiZOWYcXIyI1YkEDOztMAGS+txzHL5n4dLetrY2Aniqv
b/z/x955LceNZOv6Vc4LoAMuYSJOnIvyVSy6Eo3IGwQpifAm4TKBp98f2D2xJc3EVpz7fTecFosF
IJG51r9+Q6YGZ7obqpZI0FHc0LE3+7z0fRoAqz4VMKR4u3pYwVlZ3DWe6G+DTuuDIzs0zGkYEJ45
t0fCKQ1s26LgqpY6us6GKti78Vi+55X0vW3ehPLZjYXc4fSXf4SiTKN1gxvTESt8sKSsaJ/8rnkt
+ehtK2u3gIY228W6w33jzWzcjCQHozOOeMhRy2L8SUBSUokNMYjDlRWRWWfW2ZYnnm7z0v6mmJtt
0qGBmixCB2uUOJ6u/XCo332rGk8zDpWbIOQMlImDKZJgqA+Dpb+zsFZ+z9qcPVsWnBpsAm2OLGh0
fZmLx94cIKt/81x6xZXpVjr5SAyc7fqUsQovdl/RJvXGh/SS6lqLxr5JlRgejTga3902DV7iIWSK
uMSNFBttzoHg2JvKwieXuiqrg+G508kmWhBipzc+Q05Lb8y8lBsjGKGroe2oV/hfWGuqqPgGawx/
A1cUVMOW0VHU0On5Vr1GR5OZ17gXFpsiV5wZxMow/y+GgQBjNqcEJlMm9cGKVH+yWgJSNr1r12xn
0xx/CeAJTGst7OHI3JpjxAIdYl0WIbtPNxsPjIzNHZZbPDcOhb2DxPjUwIT7hsHVTIcBLasySu4C
E8fXCN+RYkGUzOvFs6nCOrLVB890oqdJ2M6bYTfGh+0N6hxhgfcgqjlbWzUfqxEkPlp4E0J7Fe0r
PNuUctIM1xjVPVIYR9s+8sxVksuL5zzFMGdX08z2GhURi6p8MkVlrszAuPgjCaAYOs1rBAE7dzYW
piqZEm5OopqmONn4UEpxTW2xIaTHhuvq1utQp+95YSfV2qBPJvmEaOLJI4pSG/Zu8NSPniiLPb28
u5atHe5ytNkM6r2T3TGfs9IREooYdkEcxmsR2OgfIpazmWnrahLlfpitt7nhg5N6CPb2BDW4LKdi
TxqPRjTBDAaPvvg6q0Yit2BwyLnEH2Uc7ROkWBMKbaJPaTthvYud6crWI8PVph32WNbAMOnRA9Hj
c+pQCJ3IVnG3XZjKXan67mz2Ojvnlt7nHmRih4JrTVPtIU/Ut8rDwCpxtXcQONitzXIMaE2aDa42
xBBSCt5pqzNRZmbNLui7H31r1NvGqOe95aVLWFDIqN8od+1E7CzzEHs1x+YxU9394Bhvqefu6ghZ
qDmEN8SpnEpDvqhyZigWnfrae2za6JotF8AIMsiV184f0P+frDC8+Ha1xwgdvWVWvIVmqvYzKby4
P4bvFuPzNYOiYRMalnisi7RlqGu/69CisDJiNvnEPhYeJmihbe6yobnSiU8mb+x9K8cQ8WAJqr0S
Bh1BrIbheXbmbxqmswe1eSf9IlXrKZziZ7PpYmajbZCf3LYhgWqaiHlNnb01b7Gv/apH3THKSs5C
PprBODzIAPvEpEu/+E6cHHwV5utWjsNXw26DrYbtTPChas/D0BqHVmfLaz6ZJ+Gk/levc6t9ig1R
sMHttj2m0gMeVdnSTvhhove1siih0zZ34dcSGdyPwmh3Sakv0BPD76YHC/hkNAWAzirH8cfc26Ot
nKs+KLsuw1Z41HeFjUPkurZlnr3hw+/Bs86WtLaYPM1wh3qCmSioppv1uKoVhBxD561XOfXQAams
b9z0Q+8jiDHqJZo2BDT1OkXLmYdYtA129BLEefSBty4vIH+VEYOIAhoRHHFwLsVLl7YoZtkPqHaj
ApxpmWlM9RC9DDENQmRIeoyaxEs8xGDRc8Y9YVE2XRsu4dOESBlbvP088wYRdjpu+3Ci7Rh8tiXF
5HVdWUt3YqV6/JHNtiJ4e7LOppXP6DuZHCa5il6geAFyx65vXaxO9FtPIIsC7xrNd5iPnrjuk3Fp
ecO+xr5GNN2zrEZKh8LwzD12r+2R2p6PNlB4YflKg74RUzzvsGKhv1Je/+rBx9ykLeUfZJTmTrSE
illjdayamEhvjvyjnXccpJ0TnZxEAAp0NPnB4IMRLJOaz7+HpNrYTrXX4tTrMLPJi3Fv+m759fOf
hEFpX0yPtr/2SRT3hZgP8JSat67s6cF0a4MSEHN7q2bKHoNmk1nPXHlfwpybmbaJWJlIi3afQHFT
aMYoWCJhjAhuXJQptNY0TcK9EfIVy0TlJ2/uq72Hguq5TnsuIM34RPaR+b4DeLkTaUEk62Dy1CFN
8J1xtju2iE/vcjJtdxg+mYc5H+Zr3UxTv9Ym10UURfTQCNo+aNdk9YopkzAMGnr7YSj8djPmkcpX
6QwqAnjJZjBYdCcmkT+1Owp5zCOzLFn/5mycwzpu3gD/0j1puSCKwXwVtm1nk+kU9kAyEnbRqkIH
gZWuUu4ZPZp5IywlrrDRZkI2C8CraM5Pn+vOSKt5N5JFSflPuhABMgxuUX3TJmly5DkamugDkSaX
a9Bm3RfDck+KgSmbxY88K31T43p88gAp1y4Z29d2ZUG/XqA4mG8zmvYIY9FCoV4nin3nuayA3jX5
7HBcPrDIvC9Y8hgYI43BpinIzuoXvriGBPy1NPmVvHLbo18t/7XuuVuWp1mwWAJNqHxN1s5MROaG
zFPza2IJN4MkkIf7tGPdJ0TRny0fnJXsHRp+y7Cjj9lyAZUyVpMz86GZNuo3oMTKISrJHh9RlsGu
sFR0GmEnvkUJSuYpSnh1jIRXGF0xs0nVR6eoseq3HH3fMZTagIjYjaRXrNoisi40B1xhZXvAX1Ec
51TA2Mruwyq1z/Qt7XMfLre3NIv8RLTxfD1C47+oHKX05wtrdzniAIw33vAQ509rDAtP+KRGxx7I
tYR9CDFghioW45B830t+L2zT/IrN9x0FPBQ4K6X16JtvlRmE65Bh3r4b2+iEK1G1x1aQl13zBiIu
DUEsKlwf27HfxrU3XTtA4NdNOUYvrRKIUmZvtq6K2LZuUdNEJ1E4fPOezkdskGyEexOBfLdiLEr2
+7IKVAM0JxoBpCAgTq3zoKcnVOHAKvFn8x1ZRvPGKNKo18xieafrVkQbkpY9wgDZH0OXO0WUk/EA
fSv68KOGCw77ZQ225sTKE010SmPE9dQB03ww8PneYBhE2xcgg0GvSp+8psHQX3HT0q96DJhCdRTk
5LNwyGwTygpOxiYjoa0bq5tE9QMx2ir43oxu9JHWOjyNIikmtIqcTG6q5G4SPrR40uva4xjK6CXD
erqChOW00cavAbg3RYPl/t/w8//SxP9AdLBNplE/Adebt/7t//xNkbh5KxHsXb9R/71V33+hif/9
S//wHHyxkBl8nN6JEIKVYDJs/ocp7od/Md4QTigY6cFyAPT/F80h/AtEC0Ve6HoCRwETtsW/6OL+
X8ucFZsx4bv+osr7/6E5/Dbj58+zwCkvzJBkUWwqlvnGTyOhyhyyFrnSfPBjS8yMwFw8WdHzPJbI
EZBkCfGH0fu/DUwgSwHmg/bzzelzfwP1wQ2S3pi96aB11t7jQTmuPU+lf5ge/NuQj0taOAsusknM
/34fsPUCBasUiT5g2wRZzdbyPq+hxKa+22zx5C5WFhTGDUmCxgWG7J9yiCAR/D67YMyPLpv6PyDW
5d+njAMuL+Pk92RMeoUGQEvmHYky5gEf3eCs7aQ96UyjZ5yYc1qrBpRlQTFSI1137GNfAIKgNCOJ
mq47MGrKJQvb5mBW+Q7a1mIrj3M6bHPY4eNKNxkHpYiIn1r3wTR9yH7KL04WgATikntIXMEO63sS
yAbWW5TKab+MDyDGxRbxfAidsfhhdjgfTImoB/Voc9PSAj/Q8+i73hmik/K65i0oy9RE6DVOH2Sy
cmAT6fdUDNW07zJdnSMLY6Y2SgPkXojBiKU069cknZoX2Cr8otKEY3fs95DuvegSjqDa0KAbsz5y
q4jQjiGFWGjOXNfZ2wxv2M39zt76KP4epnpid9V1civkXJ3xSSNkjtOgWDV+2t6j5yLldfQV9iK9
T0PlJYxxHJ0eqFnUBmJHe8JfWt5Tr0WnefD13oNpdpQ91E7L6cenjEbsSWaz94WnQ5Af3IxtZQP4
DlDjvk34JK4xUWUNqWoihyuqXwZSRJqVbCrz4KmQdwjraVxjKzR1lpEepEymDzU00yNmadPjBPf7
2auD4EzWl3uUcW89DIBUz1mvqjMk+PBclgF3JMykmwHcKkwXPGzdV3lRNNsOTj6M+dHeAqnll8aD
FTwwJlkTINt+cyN+jHNITWvcxuf4APjUrSp3kES/8joHRj/tPfiOR3Irm5vJbxQKqowOoXOqttqa
HsSUBkkiByoAsg94tTesKL/EysLLHcrxDawLASYejz9yc2Iq1ff5DiaqyaZh1a+pluMT/Mj5OpQj
H+Uk074po2AhzAbnUBnNTQQ1dO0ZUtwasTmCOHItRK6gkwqTcj0S5lmuUEKOP5iOT9gy2+5t7PIk
ojEMVmSOTBsCoNySA27gvuaUn6CUAlugKAOs1ZSQjHij6OKZkfwmQnO+rlQyPSKNTfcgq/mmaGW+
A4vrv5uZZz2kHKjoAwt6FYN728U8xyWsgcafJVpU9DRTy9XP+WSTrjvzJFyvhrNvsf7bfGxeitiP
TkWXvyijGxgktuVtHHzQeFN+pbD4k1UXlfYx6cSrCfzwlQiP4Sm2WZsr28jTvW3SArhu8Yq+YwQ7
9Btm8YJFuZREOuFBeb7R7yLpEj7PgOA27JW4HbAjf6jSrnkZhFe/4mbLavVpuVo7ql+dUkxXmWOI
LzpYBgBGRt0VoBF8iylNqnXqoFwNW0JOPy8uSHgJCFM1LhoxZ78hP26+VsSZPgN95pepZsC5GmPu
j9Vb0YkA13LtKTM99PjVW+SEaFLbdQo5AOEnj6nMB3jCSSC/4qFAPLlJZsjWw8H4pkd0GtjPQR5a
ufcy1tgbfEvbwX1JrarM48PozJV7SPvZqLZQbtVwPUkViRMa3cG9ODlAgHT19GgF9DM1rg+oFJYw
Dwlvdcc6FEAmMAOZPuierWmobkjCsFc9K+zkGvldb3bGPT7gF0MMN27ZlKgVfHE/0zSthA/2CxUV
DDm6ATBh7OTzEmHmnhwx6XrsoFpth2UIMrjTexowkXTH4Xue2OWR4N9vUBSSYzJ7iIetoTnX5ai2
BYE9QKtx/x3rELmN0+4Kqna0K1RrnfSMpbkF7r8ufBFv4obweXdmAAemOpIKSIfkZcHJyFFYpYWs
kBKFkTxCESiQwmrwMIKYV2WajwBCRfGBbpPZlSMW7L5zkSi41QXTnHRrl0Z4RbRQc915mdp5CS+s
RH59lU6R3g5hEEO44UHa1mge0dSOh9Knq2l6J9jWyrDXwI+8loRK7RPTb9b4DppXiuyUwxBbX5wy
Cmml/O5sVaFTbG3u/Tf88RV2tDI05lU58wxXcdGPB7tJYWJYioFtBB7TgdThUD8cY4WAmrrAA0aO
EAxMUffNqdWwj0XMmccBHuxGgorRBel+m2GCeIGraK0w1e4Qtg+JBp9EPR8G+jWA0rNSTq6vKvIU
l6TF/CU0otpfe9qb9gwLwZl8j7YODgQWPrgzUSE68p7qDNhyQG13bNhf0UyziSREajf4ODW8V9du
0TVXzFVnknhM+2jrhkDeJOGt6rY0Vljk1axA0GRxarxWP87KydZtxgwj6KqDKjbOaNQAwd781hBO
eLSncn5osqaO11YXYtckwmM5RNNdmjvzZowGdCslxnEeXv4s93xcET+AySjC73u/c3OKg8kaVjEu
KyuzCXYSf/KtsYysFTHIBP042VffI4g9MCe1c6NpXBENYuxkUtTAcuV9YRmc5bQbxzTFZ27ljuMm
NuLwqQhia1+krHjPqZNjMOpoG6oIJW2Iw/4qV8YFskFwY8kZJj8kUdI0RJgw6vfa8ocby5skmv1z
iNSBeBWlgHwLfB8YvyX5dYMbzhFxFBOZNPHaq4JIzZch8yd35QvlZwCgJKcv8oxgnVmZ+aMpy7LY
kNLj6Y2ZmeNxJkyb0Aej3Q9WIV5UMaQMzFHbnF3yub+VTuYxgu7ccY7Bm7EZewkxOj+oBP/rlVlX
AHN4Zec7PxHje51Z9bov1FIXNPJe6x65s0RQuA3GMr0ydEGiZYQiyWf5lckRa9P2HMqudtetBm1b
qVqkB3Q9UbfO0lrcTnjsH2b0/O92Q2/MjHHKl2dD47eUSKSPcQ4tLAWsC6ozzmSCzbnpvwcMEXFP
U3ad78y848Bp2IU/qqIAbpiM6EJO5fIOQL84+xE+g5tYLO1mkpYMaRpxO6epcTEQiXC5mIDthjzN
MRg3A3QEFHnotT3dvOtmmBuUEjwka+Z0xpJcnv4uvmRqWw+ZNXXfm8zPSEoTKIBW2NXBOdDTZG8p
Q70vOpeUZUvBWG3t0c3x7LGLIzyt6ly083xANw8XpVZsxm0WZ6uyYWyySUTH4R6WtXGp4hADQNuJ
b9HY5JtKeM1NPH9+i1Ai0cGffEVQ+7IpQ2z4wO0XSUboU56EUlp3bIPVd6chXYacK2/k1Ibj48Vs
RMix+TqM6ad9YhnDU5ICaqwsaQQ4ThB6sY/Rjl7hX8f1D6PaxLgx4++RyRcgZ8Jbp6X8Db36xe91
cWQcY66c2LUeglJPH8GEhxgJcjW0mDQE8FRwMCYRmQzLG6c45nYo/0SD+089xEIQpF9CNMwO9Gtv
xsAjrzEh7Q+xYcsTAttiKYf9ai1R2twzoqa8d+Ti3Z82r93UBptKVdzsoRd/amispS37hTpIP7N8
EwgbAFp++BtjeqgdcuMz2R/QcHTJGuMrcet7KOPjHoBqcikI8T5utn0MSuXjdrfNOuEcwF5fY6Jn
L0blyFPnjNMVLuwSVZfr3o5IPB8VFffupw78P/DILZrjf/uyAcIBWJ5YRYe/f1ksm3N/NJzuYKQL
jaEDhSUETiy+I8mtQcjUhqOIBWaNrPi8x7zU5JxaJun1W9ZQN/tMPP9A+fxsOX+9gziuQvxevpQP
sf63xjceJGsES40DoRJME3HKR/ccDPI8K2PcE+iRbNia5+3kwIOCEkIFlTU0r36yvKbumCMPduXJ
KTwYTpGov2Ph6N8HXtxsw17OxIa1tVzJXhib//l2Quf+t/sJWz4AvKCpdjBZ++2ri8GAqjIpUvjw
nltPftpkW1mG066GvsK9rNSGWDn/AxbmeIB1Ge8My34LsuZZVbGzTbFh2BpCxZuhKevrsbXdl7Fp
qut0dvIr0yydV9slEvm6iZtqvGqTJACCt/KN6YK6pgDY+5Kt5BCHqbg1raTZtrqkXi3K8EwByfhC
O9OVm1DNt3JQm3rZYWx3MC5EoHpfDBAzyHaxKVY2OZTGyunYYz0X+n+Ht+5xGNjAFv03jXSATsON
c/4RcjdWCMFV7MSftbquZnlfYQTGnhIuZTsOG19D8PmVa6beFxS2zdbWUXOT46l8zkjY2I3Q79bx
mIxPC7k3WYXCLl5bB+7gqS9mfzwT8RVzk1KIIYbuer0VcZ6Y66FxosI4OMS2ofQQdm907oYLquyn
OnIthoUOoiifmI74mFPSbKJ5+T8iCvpoY3bIbtZRio/1uBJU3FfYsHTf/cLRDacxNT1GMFkFZyHh
iuMqrLeaTZh4W00p78OiQ69OkU87bR7ovtliA7d7NjNaTSB1fF4E5K91iRPgtW5p3ILEbd6nbMh3
bdqn+2GkujJzxYpkgtFvksobnvq0ePVb+keIbc1LoAon3bTTwrdZ7l2YQwQ5zfMikhGJcWkz2zla
HBz3uTOm+yhP2PQCbBuPPWyLNw377M2dLGpDu7BtvIl5nk4ftHd0osF5kiaBPIqm3yuq7hmDmu5Z
a8s5YjZav/ZLb4dPe4GSvx/V2iXbmSljoYadNcflse0yuha02sRypf596bTDk2lBaQSTr98Eatc9
7PXpqrHonjdtNXMC9LXVPdsZgJLEdemGcZ3PG+yymxB/FWycoKczily399c12vPx0EFxsFbkeAWb
3pzlt7rS3JVyhkRId7gSqTsfqoQzkWBMUDkbluaKQD6OUHKm5p2YfACg0pZf1eQHZ0sBs3RNEp5j
q2lP6eRXZw/B5L7lAN3jbiLI1qrGpwD3r1WvpnQfLAgQVpPNTZmDD5GIDUKgqvmDqWM8b9NgxpLX
Q42p/ead+SPttiliFEou5EKVeGuLyJ11ZSyF8/KttbtwuQgsZGHUxfIMHIXyZHlV9bK/m0R1bmAv
NK9CasSqbZlh22wqe0uMEcjI0rym2qSBT7Qr73H44snUGaXI51ncVDHWmmA901WOGxkkkFaB6zjM
QgFWuTr8n67mmJGBHkHXPpchwxMKCcTx5kEPxnTtxiAeDgHf95+ID6mxBJajjV97hIXCD6QLLjBY
OqACh8QR4L4zRJ5Yf8IDRmxwG1xJZwvgyK1fgLw5RXOZw90nlSX5wBp9up553aq1nmKKEfLXSdKK
Qa/MRucX2bh4OVAAh/QplGRDzexSDiPgHLmjMwC/WUAL5Yowf7cBcWZewTpUQHARPGOgHRPS4QAR
gKwt4AyAO6yoSt6YWJfi1s69RbpgmijHvbGDm4Y+lz0sl1/xGQMoE72S3+IMxAW+2/RYobUiHLIt
jjh2Ln2jy7ZGR89kdEFqlhH5KqDUgK9EUG61Km3AHjmzxTkWf/4Tv/k8JHUOdlvViQux0fhhmpi/
on43eHxFSbEkOzPf/b00odTsSH8qjlVtRRdE4NUZB4x8IwlwOUNzkF9rCwyN8TeY2rDUyoqk3NvR
pdNiutSzuRt2970uwvpVxxQ7rSnDs/LZZ2uVcAsTgUTBxGVsrfJ8sLYd7dO2w9PnQGRSeF7Ws2yX
bbiL6g7efAEiGaY+NW/e8uscoiQsIgh8SBbUm7pkOQVo0F6tgCXhzkP3fZAM4ogDjG99COiQf5f1
g0vbgVYHMNLjcqIF/fosb4MQhDTOq/xSKvIQF1rixvPh8n2eDVYPBAz7JLn12fLBnQBRMR9wbzHC
FRwVKgzOEm31tZxy+wH++7gOS4ZYHnKDo0s7vE68zHpoPAerjIEHiTU0HDTc8c6zM1RnYVPElssz
SCgPX7pOtSTgzTXFubLYzeCNPU2KMpngteBs1oX9AJWfzZZ97GvdBc0L+jjGtBHb/ickiPWtewxs
Rl544CmmlZSfHbtJs6bNwWGOsdhO1pripKfZKXmxF4cUUNCaKIs1XlL1a2EbANQKzNhJI1qFnsLZ
8aTa2IDLWHAvi+dzm9U+dwPkCJ537cbPdPUT3EG7XPoJKO8n3TqwmAFtHhFjM3jDE2OC4DdyM022
t2TkPcJFkFPLGxt6PIe1ZpjRRSvwMrvQZXokGEeeFP4sb/6yVTrYZG7b3Mlv8e7KeZSpAPWCvutg
10XbBWTCO9mCTlc9814cNa0HR/rDD3/hLiPQLmDY5ry4aUgTwvS4ee9K/ClWspuLI9mVNDFNmtxC
PH8dR8FdQ+DiHO0g4VUhZk2BgJh0Q6OSX6lKMnc1aIa9WCbUIXXLINIb5spssgpSyVNdR1SQ0zht
Rry+zhPWB9e5DaT++ePni0maKUcMwavtN6E4U9Gauke8rPSdto1pVyZZCr2l5oVOqSpjX7DJ4CEf
37qNP+NOKNL5uvFmOjLlTzvd5R+DO9ceTBsa2E+geKESujadqVqqgElLWjJIysMeIIErxtGsyNRh
CNwXeEPJZl4mMT2AynYQjFtXOZysUx/19d+atf8dVf5hVGk5aKh/quz/bVR5eFNv6S9+Vv/8yr8c
QoX7F7ofpDYOmgb0TPSb/wwqmWX9ZbtM0mCvuoJ/Qofwz6TStv/Cfdy3Q07aRS4cMIr7Z1JpBX8x
+Vq8PFHxgJ8xJPt///cXnV7328+/qIN/bUGpTZzFn5SvBY68qAQXidRPo0rOxWLOyNf80nVNM6ya
uaQFJ/GSmmNeWoHGjdv7JC2Aon22zCTJjQtdORUQXjYk/KUcu0WnOc1MEio2hmetIT80W6FB8jvT
5HM8iGyU4mONC2mrm4VrIpxjnbC1Da5tbxuLg8Q2aHGTkN08JUJnD+0zv8yZMx/CmLJsgR5+VDOm
TVD8lHtraN56DdWuWCVsl2+ES09vxGhP6SYGULWoMEYKlTZvITQVpjyJiWJjsJPsDb/O6Q5jFQsW
Vza9TO3cYu+Ds/0atkH/Y2xjC/JA4R5jArfu48S7t3oDaiUeHvbj4AAx/6ET/HSy/+8e9vMReKgm
eaooQhFPL43iT4+gJFIlM6LO+zK3TngUziC2ja1bXJJqjdUvDFmcfFK7DO9qaKjnStnLjNELarFO
c3PcI+KZtr4v6mM4DyP2hSK5sQe3BiHPjedKiu6SLA7PIs2y60H0KCuCZKEDFdBG4oQTbOic+jYI
2sceZ46DaNTZBzN7sBObRjn8nklPvv/0ktz9fXU/r7vFUaD55aIZbC0LOKADprz73fi7oRaMAdyq
L25dRi+Apvourmvrq2W7+s7w4V4NGRw1RDc4jOF/ZOM0ygCiczi89aDN9yZfStFQQP2Myeg7qZoB
bzTxv6Rj2z+I0LWugHjUbTJ45BjHEnZXED3hhmiDWKfFE6GGHPx5YR5otat9YrTGPh9xLp3qtt/O
ZsmadnpzvDJn5zvt1lnhInDoQQkOwLP4fruRs8FwM4e7Tc1tNmGyE+lL0YQEDLq1+oYRjEMMsKO+
QQ51jv5UtIe2x9wnSpJx3YzDrk+xPuSlzG9AVniZujw95M53DFiyFhf+1kMJks0kbLtAaZB89LBJ
mXqsPsly5tySIZEucGVV6QtZjJ5cEYGVXZeJIzm+ChsadtX8CAoJQ6dSbeethAglqLhvEVXYdWgY
mvSKkCrzGm6rvsNwa7wWueTibGcoyq1M5uwwtQnOwbMb2xcj7fVth1rljFYr3hE3Mx/IPefdNHIY
jKPqnt2kk+8hgRVn123DtYlp4x8Ut+LXPWtRo2OIsiQaWc5nPMSCVP30wiwz7CgefeOS0Ofd9yEZ
LwbuQE84s1HA+pgpgNOzdnAl+6bsYF53/SLjctWUfGc0oG8aj5oc5px89hkCboqkMPcyaL7qpcyQ
g1c+lpJPycdWFKtshLdY8OzPNd39yuzp5ToR6+1UQurS5sJj9ScudfrsiBblJNvVtIOTAD2smev8
1Iqmt7aiN+wtBjCSz4QBcNPmiE4/ly0YIDzKlFarlQJKW1NHHxR4uDYZZUcQCI1whandDe4gMIdL
gP5k42DG9l6Z+R45qVGuBx0ubE948nt3mnN/mwcJDr+m/Bdr6Zcj5OdX93fMjduP0WIAYOVh0CgC
f3m1f7r9SlqdQdUWXeDgesamt4gzn1ppfMnmkCvA3QZfaNkZDxlYBE6wugkbQA082fYBjrLQvXkH
UYoVEnkeA9+3fPRwagilWjSwVgszDeEnd9ourCMuwsYfkMz/dAG4b/C1PChABN/9tn6qOe9wpY79
C6hfv9WZBXWzieOd9CIovl3FPhMRiXQHHZktpkqEsfUYJ7yZiNuvLOVFH7x7DhvzVL852rfOHtHO
p8RuhmgniyB6KHxJs5pUcfEnn4LP8/i/981l7Tv4gvsW9BuMWtBJ/nbzS4zBZleJSz0sFDXVddEH
qzkKDm3XIn+cqTDR+ejbAn+hfY9aEQtDnIuOQZOOp3pxPlGh3R4LATW79qXxQOJyuA8V9H0o3kNF
qd6lZ9/m+lWJ9RKaSNV9kGTb8IhS971DwH40MeOF+idnfTe4Kq/2/uhjEJjR8Wm7ZRsahujZTqzs
YARGcCIJD8JB4DNR7sAxGyykX2il532rxuiICWK7nTEQC9aMmvUPYo3Yr+xyMRdGHmhtweHCnVPn
70u2c0fEqlyBCzZHDGujF0AlaJuKU8NdXr0oNOLvbWQk45Yekq9XQdCfIRJfCruDrl1mtLKhLZPv
cOLnXWYmUBKlGn+4RbnsIMutwX/vNECdvXah5KZM39n5Gjywl2YpfzApx2N8D730K4Z0DFXLGtpJ
oo+5splMLcxnwy3sc6JVtxF+oW+ILuAs+Z8PUIrEX05QVkLoLByoTzn5Ug7+VjawV5OcnI/yQmoi
GNhk8oKtPvfmQmkJBQoVBDA3F5DMSbyjFGvePLufsa9iT9riwHZMiCXaJEVWnCQqRzj0MHLz9Whk
abmK42pHY7G8rhZ+PBNQyiPbf/9uK3f8McD5MjahJ0ofln9QA1dQjl1jZy22Je0i68CtHLp3p4iK
XWEBBK+wtBwOQWzozTQ3/lG75aNWNdwaP+mmYm3g8hVKz7iHuTcpjDXN4bsUHCusryWuQtYHbc3d
3l2weqQNS8m5PNdGpf0znsMHYeT0btpO523oTM8WYPjGqbFR5fsk2J1lvBBhDAHbz1Cprom59b+R
0lJu2hGKM2ps4KewgMfhObPcz9JO6muwZ5e56JAnT5wD6RPCtaIAwFBOQMwEfoTAuNiFYvSHwCah
btHr0mE3WKEQTr4bGKhdgG2WAgfDt5MZaI6qrvQ2LVaP8QqzVSRqGuo3l5uz5cGPXsisirkFPpKf
8vvERnUcIKpwceS0qocYUR8uG+6neiJz3hNIWBMcL6/JrwzYQ5Q/4YSKOK2N7RxL872kbcamXpbB
ZmJnN9dGNVvnGG8vDONqxP+xqusrIoPxrWNM5Xy1alA41tMw39NiRwgR/ExfWmrLQ78Yg6+6bp4R
PuUBSc6zsS2GMif5z0NeDk94VpA44AkHnZcy0mojf6XahQ2dSqrMFSDTpg9FbmDzFJmb1JmLD6zf
Ln2Nam0tKFtB+XKQ6ULl5Y3vl8mdXfpqzWEQcmcWocTni/Rf7J1JcuRItmW3UhtACABFK1JSA4PB
ehp7Op0TiNPdCUDRKnpg9XXAaCoi/s/Mn4OaZQ5CMsKdNBKNqr737j33P5Xtv6hsXWcFNP3j6Av6
u1Xz7Uf1Zw3ur1/ze2Wrm2hwhef7tvgVKPb/KlsdijMaUQfIF3GiMIz+qGwJuKDpg2YcVgs85U/E
8+8aXIfsCwN5p4PPQ7jGv5d9Yf0NnwTPgxeYMA0YF3RaYZj9daeEclDrEXF8Z6+LlPR3eLHgyL82
Ayqe5oQu0U0V/SyPrLs9Mn96UxeiJYqRldGnXIdDVs1WDbPej7xM3JQaBTkARa1LVok7Kpgmbfd9
Jrsp2mdeaqfpxY7HgTHjwn8lag94JJ/1DBBnVOwYgCf7KbkYA1KyBdie52pEEWhjoA2cLooTS5Ho
g4wef4omK4oGEKllQ45s5XRsvo9SLQZBj9QCIxPKBPuff5umXTh2vkXWT4FTr+AFKonXgTwJ7JJT
KRzEILYrzrb/6Qf9jxh9DOl5jv7ZW0Pw0vcu/d53f3lxPr/sd+268Qshu5+jf8wW5qcE4XftukCh
TiuIYymIMQQB9H1+awlZvG2UyUTlWtAqPf7PHy0hS/8FoIxje8K2//2WkPUpT//TGRNxvhD4CRmr
Gy7njM/z858O+LY5Oyg20uFQlTFtEro/YQIcM7Ahx85O9u4h99jUFWdn8HiUSZLG8EQhfPIMbI56
5z15A05DLe8yavX8MjDqJGHWuZrkCNB81bDSSrYI9H3ThoTOZWcJtkCAl4I3QvnwNlFs+w4lGGfg
+5pXYcs5rYTi72WhodwJ4Taf+TkwkaQCBrqu9K3M2tcV3EVbt0I/XJFGbst3BxMqXrC1d23Q3684
qB7roXk1IIcSDz0Iok844BeR+0Ly6oMUxvvQ8PGOXb/mVfpBtCLYvMpNUbiZ94TZtOvAG79gjW5O
b9SrQ/sKWY7LYXwl7JVMp4KpKPXtoLnHpvHIaOm6MGq5NIMfIe0oSF/FSU7I8QRynEv56V7TFd80
H7gEVhY/8ytwGXTvWEDU30YNf2sAwwD5ADNXEjHO7BOyQCRuzl2Vx6u8yuFPM+t+9DhTrF8pLSQO
Kez5DcTtkugULkENXY061Fju4yq/9+d8CBHgcU8IqD/bluLHHwXzQ4V/DjkQYoElfsbkNzF+otHg
V+XHXHIQg5VoBnYENB5CKM09Mqu+M1w3uA7+E22uLhRlXiO6lwT9rcNVq0NwhBjARLznt0+AqjMG
MfBUSaVYdvWi00fw1pqq5UNH2z16hvb0+ZAwVOXgYgHFqF2eA2MW9BmoYmCyPI0eg0ITU2IAmOh+
SPmhYplZR5DErPcSZnUVF9PJ9ZHUDPX6FNF+CcCyUUmjhFDVKoMnK4UQNWfiMvFg0fUgOsa2rzzP
H0C5xWZ1lKASTN8pzLj3C/8mI8jng6GV27HzWgSPgCGKgqvUGozpTZchvq6wRlKSvX7e74IRJlA5
HisGNcyvaKhsSLfk1iNn3/SOl590I/7gJeepZjegQcfT6bk8KtX6LsR4D56hATI/9+Q7B3Lu/8T0
Y6gzkMlcLkrGp3nhzo+K94QDFd4ChsgY13k7fLd9ZR5WB47LHfaIy9h4vI2fF6OseSnQxDOXyIp3
JGYUarqrTlRLdmhFPLR5hnFxLn3joWglUlU4F5zomJyJrq53sJPXEU+lbz+FYkrHZzbGSXv2WsTu
sUPbRCjqss/5cObyUgK5u6SjhCXQ4wYEL0bg0wjChimYvhU6C4E3JHmYzXEe6rwnej6k90NiM6pZ
HxCJHO5TOjBZiPj6CkxJ1QMX0KmGVjp5dqIDXO4nuPYhfWxew4ywus97S1ad2GgRc/whWpcQHoGy
pvMiRq7N51P+Kfgmw8Xft7GV0eHJEeIKqACjxuP8+QCsTziv+D1qgnIvZpYxf+D9toCIHD5vc9eP
gveAx2jKzC4c8CV/q1da/ydUCwspTvDe0A6RTyVKPN57Oq/TVSP7QO9KULHg7dE13uZCAANFHIKt
r2H2SIDEdLUne++N8l2LOSRAxcIekplZmLu8EZgatMOnfrFa6CLNtG53rsNDVhaM6jRs9CCOVx2W
LL6VLYuDAXggnay9n+RMyJFv4jWhJ2q1wgncThfbpmEur8wWSIaDnuvTpTmlhX7QK1uEWh6zKMYG
i9vIrdNc3IJRb94nwvf2lCpYFToWE8bTA7plfm0sB3Qf4IdveEWqAycW/oGE5te1yfRXC8v60pI/
Rg2NQ5DvneA75pFobOvenCVuiwiYtN1V67YDdX2Gfr2j0uD+kWG2TQBGXybHmq69C6vDsrk0M2/A
57V2KDu2WcG3ROLq76zSyUJr6vAVezZLIKNLohy16I7AKcju1CN7L1IfyuU/FyR48NKjGEhZTywt
TxlTN989XbNDpv440ZX7UgD8CTMtudNGYqvWWFwxEmRGABgTVo3RuLF1+lkPiZanyCsnzem3Sw5g
3M6LYQNt1HJC5gMtA/Klke+mrKatUUvMGKluPiFiypG2jbW8mWN8EemocwuFTpANHlTD6kOpKwmU
Ie3ukthyImJ+DKwUu6adBvRlWaeH0+w3Lcz9pDbo0CntVEf9N62rqh8tUQpWqldIn8WUfXhKYCdj
lSAvhBjraTx0ZVPt/CIjBGvTIOWn2dPwzktr0Bi5mNUW7l1048PR03a5KMf2mpmJ5x5L34KS3TFa
0V7nmFF70sdDfsFYIzqABLnhBMziVXq1B8ecw9gsI9SsPceHxHWe/nQU+2+GDuuJ/2/nGsuBK+ig
tgNv8fdI4dzXzMWqmh5pzjyj40k+0ozNRZTeU9/Qq7cpAgIr5Un/559LXfVfP5chn27iCmTq8Tfy
og9Ra/a7uj9gO14XO95BkWY/SmRjG+ZhH//80/4ONeT0BprWoblpGfSHvL992jLGGkP/sj/kMw/I
ehLALK+FjN31X3+v/5TO/6J0FjTjuKr/uAp4XDOI/lfwrYHYUX77cyHw25f+Xgl4v2BxATyLjXUd
DXMrfysEPPGLsB1bhxT6SfH+k4nV/sXUGSRT1RIY/mtt/XsBvRbkK+DbxqkBgYaD/d9Gwf90NPwJ
bf3z++Jz+rex2fI9HWYtf39u+9TMygb9/WEaXIRRfkJxGhC77u+TktRXp0Q9GZSx9EBnYrbfmGmJ
oAL//nbIE49RjOjRAUWp+PIZCFs5Zvk4tE705lugr+tFjDXuvsU+1M2qNKdkss8pc+Ktm5VEwtFG
cwrwv5NkAExNJC7AK5JrZlS8NyzX4tQvKlehQgAM3GSeRyPIwEBP22WNU28LkIWcsmZrlyH1vKUb
DcYhiawAGusAgURpglweggY23IJSbjWRmMkREgqajWp2bkytiWpa0szuIESK07h44ghcRy/DKVck
PpEm5m/p9Hc/+RTmeo3FKQnTfQl1y0NlnPCN8zkEgi2OU1SSSZs5Ha1XAMD2IV29tnAZ9OIj5YYf
bM6URO4hFQxp4kc/FsfGPpoZjNTqRWOkHfGTfbFq0BXlqGcPfsbIFJ9Ycjv2UfmEeKS67doGLfik
phi8FOQ4moiJy2pDa9uIEGor9p0lqb37KePnUk7NheR4QtqMjnZo2pB04d4zQUCdFXveXZSjZdnA
yNKNbeSTI0L441jtXDgs2Ajo4NZFfZsZyr+zW4iPF4nQ4NBy/XZDhYoMuQ9t1CQZL0nvm7spGfDW
pnZZPUK78+41i6dFZqhc/NmzD4XBjLOIGuMpgs/JUIC7wz5rHaferW6zRg3a42IVc+i40jhZ5IvA
HM16a5vigoH+puHxtHpD7JiLqfdxKdTXpq/ML7U+k3HoL8rGPRXb7Q9DK7yw6ZKO/W2c/fuJpEaA
OJb/aJJOfj+JZYpDf2o0Ct4BEXU0tS3dHrLytl2ijd+8BRNN1hpoI2rhxju2dJpEkywRT7occ5E+
z+a8T6Neu5jRKtobTbfAfDd5JTI54cuOPKnMBqc31v2DS+RqdknE5N9hbTEEsSaO81was3WTtGT9
EMmVWxrCQSk51iGsbBaxj4kM8iNciHJkLKNxIZrDTM3ofVXA5elR+SOhWsjYIu6PNg5Q0kSvxnDt
me1i6OEm7Snmht2pc+peP+ZKzekXs2797mTzP8bFPD6vBIJpj0jUW4qsCK5dMZzToWu/JKq4cqSK
L7R+yf6QxKwSRGMKTkDaKS50OKCumevPIGhThsRryBVRfmEEfXVHDy3ZdAScH2mKjS9pZ6ZbzafV
3spE4cftHmRvJNjzVsQUnXqMkhnP0Ave5tg58HprT8jfo33VoNzY4C3joI2/GWaaNEnbySZ08p3Z
xj9w7Zn5YdbTqd8Mvdlv526azpqny2PV6/Z29suHaoErJ1vSeAajDXyvmk5jKvvQneh5WAQ5bRDf
7YmO1H7YCytNHkG6jZb95OHcw0vL4LPu3Gs7T4/AIuMtsok9wW72C6fDeSN70mlJxapuR09/oLVu
bgY8iBuO4gnkHoWzOo/oJNZOvItKDlrSLs96Wbc/5exe9QUMkWqy8TCNKn8sncG7lUPVcpSDiIlx
brgz+kggDwSTOiI23lvOck2VN+9zC8hcgtFoBxMbSbTGVxnQSIO0aap6izr5KyRwgKO5e7vUzU03
ZlTiJqqETFTNnhKy2UlH02+aBrwLJmYaCW317rPa7klS9cI0mqMdMgkJ8JZ868ow1WGBABPkw0C4
UpGCCstXb5wbv1Wp2W5jI0mDzJ3LLfk+FaqIqvlCQPZ4gAPePcu+IevdGbV93EwffePke6IC5rBr
kOoOhhm9iczGtz1FSGIdCX1zA3JXh/kPp/ogCogvpSI/wvfp3GC/ZxzFyMY6eRFyYUg37n2PkHsP
iqnayqJFMWdbxJgPzuJe51atIeTZksqQuPbuwW9V9OIrm1fWLqKQvTe5Lr6n3kHiVuQMT2n2Wrt5
sTP6YSXTYnEs2s7fVwuKp3qM9C9+E8N3wisbVMi/r+TSVOcZXBbxk4V3L/gDbKOTdtt68YsbqwJO
nU/aEIQ654rb2KALMXWZcbInGV/8rPAwoZe2CvIuRSyNHhKKOu2eZWuNBbFqHcw3PDfiKlZ9Asme
E4GxZNaCXkHg46LbIj6DFhHELMKStV576Wq9/cITV2KD7cf6rIvmARhldT8t4ISEzMqt13Gl+5zH
wBp3+sRkczIS62CaTYT3x9IITXXlT9FaxU/GVGsSliiWYOii0WYfdOZTSStVBHJW9ha1sPEMum94
oDz3fkxeH4dQFZHiRuab5vcfaVrGr0jUJkwSJfZJy35GSaqtANYsgAc10GxhnVtmFT3HjbWfhHyL
nP67Zyp7v1RWR4A6bQyRzq/IN31Un5UJGo+wPiK4NoPQjxhhsrAxzPpnjCl8k0mNigVc4GEw+7IK
zGW2woUJ1l3eOk1ICm92XxrOtYy78lIsTR/CFdPnDdKTtEOa3oyIoI1iucZzF4XkjvzoZQJMARSj
zvkCCw6aUjHkB9eQgDwxtCnyrVlcM1uthxnFqNtq6Jqyy4UJLZBvZpY9QUGutmJU+ltiuumBHCT3
Z2M0D/1gfESFIrUnVYGvuV/L3KBdCup+P2W6e/LnaLnUeo8ORaivRGbTlvH7E02ViLWzrsMBFe3W
iwdxkNNcHMVQH21i7Tb49Z/Tcc4uOc88UQcOoLSm9fem7JKg1uUeF2p9qrrp0VqSFisH7vB8QGef
yOVHx/kzgGJRPSJMAuCAJBeVeoFLlpJ7CDHRd5u5bIvd1FcFNaP3PYrNVyIPoq+6ssUt8Sh5AAH8
Xhkdz5X9vTALg4zuvg1rxNVnXEvVuVfmT7cYA84FP1ovU8m250cKjLIdD14dkfVh1VaYKvKOBzwM
e04s7gPqm5ix9ih3OqfHW7N0oztysE4Q/7ZV3uzTRL8mMyNg2615RA0vJsx5Io/RkMZV1PJ5ymrn
IZoSoIRjasOJNsvqAbJzFUiqc5c8NtuJKyxKk3fRVOtsW2d56dD+rodNZZS3ldvF6I38MzK0DyKf
D8qEyJlo+m00tvCyCFpMOsQCrbuRdfHW5Bjsl3Z6Gtv+rja6W+asN5zWwJY4y8x7H00BwH4Iz0MP
zFrymtseaWhbW6Q2PlLXsi8lls6LU6gSCTvqidmldaNBxbozmzI7f1Yz/yn8/kXhZ1L4od/9x4Xf
Tcr4p626v9R8v33VbzWfB57IWx2fzCSF4TAC/aPo811Uv0yGyDzQf9cK/z798X+B6yPwOFLX/TZR
/a3qswS8I5+JKhUazky+879T9a1Cor+2K5CUuLQqQGqZ/IDoSv7WQBDYaYrOKvVzqWtVovrAsJB5
4auK4EgYUx0SJ4vAnK5l3exAozGUdOj0/ZymnL50saTlpiZf8AapveUziaFl+2VacssCh5mjcx9b
4x0HXfxccLQPiF2xvwzYuG6AL3R3kJW1aJdWaJI3FYIK8Oz8YUC8rF/vyZrPkFDK8owigXbrRBxe
04l3bcSJf9YhjMDKQONyGSRD3meRRb17aRe14P7LnZHUS6sQ/Q+5zBxwzXYKImfVpUAEXWYM1ujC
5q1odBEkQCK/jhKNP3sxTJ+bjBdt2SiC1utdxr19hN1ROIFgYcjCOo/SZyMhhjNO2PCDJpWDc7Qc
ig0X3cqjQy12bN0u2ZuT/JErfw5TAvQYj6iUdWswzb0006cZo8Sdg/hIHvgr4gZ/fET9O2H36EpB
YG9DzRt2hvZtQtkEgUAWI846V1uT6wRlMB3UYMD7sF0SV9n0+bT2wdBz+2bw7Sk0ut41jr3vq+rc
LX70shSe+1ivLPmmm02PHb0T2la2tZ2vARhEqrpNJF8HnAihJkxOHo7rcg3qYaP6qTw5fpVDSnXX
YqEYkZkBYAerQx1+xt0We7Rw6yR0U2d5UGVMd3EfxQi4MgMmRdfM48bsRjLtQTvCd5tBklvM6Xfe
HEUHRMHmKw0CvHlLqy1Pfu7m1gbpNtsixZCXv6QNg8Nn4CtAwsK+xM+kMQnP/bbdm72cdcRNsU1p
T1gTp49vnK2amDsHiti2cz8sWP1N7GPXxY7GcNKjMnT8ku1nWB68JKIRmwByzrJqlJSsDXov8sBY
WX2aln3XMhBaNEFMom2CJFmiAW4BM/ZSc5+yCSaDbR7jvrmxZ4/p27hs3LRaIegqwCa9x7MWnWhx
7GhAt8+E1lJzkujc8DG7mChLIqDnrwRMIV1302gXDfOjnsuW2N4k4ZCi5EUVmn6sbSvbIW0wT75W
dhsq0jZsNTbCgmSGk9Xn1W5EmHXWSD4/6mqdXTm5+ezP5lvZAeJXRszuk3RaYHVy2MHD7yj+sMce
23R8b6omPxE3G5+V49KnXgo9RIWwryiL2XN7aMT03DONE2ShkZerNPKuUfInBKslPymWXjG9gg+J
qnrjKB0nmNVQN9O/wtbcz/GltCcIe2Cs9ngZH7tUazcGyXCbwbQjogikccdPL88S5T6n7KmrjxRQ
/U+8RTNUXMHF4WU7qHoAls8EEyYmWDCljuVoPyqRPyDJuCxGtPebnthoc3lKHRIY9dY/UaQ9MAzB
twPfFI5HGMOhIK0xCbzBem6V2nvzdCMBwiAv76ddU+eMcaIFonlkvSAOSzcjCOCtUeQ/qbTYbMvR
2UJ96h9T9m1PGUbgkz28wTbOIph6N1aNoFEW07Sh6YO9ALrZvQ5qJyyQxTLjHkaerbo1mHAnzh4M
M3BzcnYPXpN/X9yZ076p+yeH5fLUN4INPxLymvidxAgkiAxw09WpoO4H2YYURltvqcrrBP32W76u
ZlkfuZSZnF3OdW1aD6mpnFNVr2c8Qza7GoHuV1clr7rWwkMxp4+kK8ilcNs+QLmZM0fw5sDWIv/U
z6kIW5b1+47mHbRZxz9m0n2InOYeKLC+Y5mAoy610Q1aml1fWFf6rTm40bCpRSev0uwBw3ZZt9e5
UTu9Uv2VrkzyIKbJJxRVf1joSmwtWXzFtGsG0u9v56nYleucdJIEFAGCfYBgyupCdR71utwB/xD8
eESGJFaKUTxhd1AR0zeDkk92T3mZOTuzWKLHMRtvak011DKdfHY1+WxjfycMfPjWLv6rE0Og6W34
9OCGoHDlMHDMcYccb81s3fumhEkJRuxqGrHaM6/+XkLQDAHjtge9M5/qyKXaJsPZ2xakN59tNXLQ
NMRD79ccsZMXJzPxHYMj0CvixllpQ0fz3yDYt8wW7SBb19Ja8+68VuzbFNHdxK0rNvUQw3VxFu8t
Y9LzmtseAkLh8qpphG0QXgiGdQgHRaaoZ3Y7m3gfAoiltyHKjIoBflgSZHPu7fOpX45J1R26Wp6G
NMr2+OOYLmPYIaBVg1ic5cFCq4/OGObjDfki1ndL435hY9W860zKw32CMHezuI26gRFDZsI4wNGW
dvJeM3ij19VfplStfoP82bCGQwnlxx8WNlbp+6HZdI/D3F5V6hbfh6k8oMl6lUTKhwO/jzNRYQeI
r9LzMGNWbwpjh6qXdJ0YMvB1wlCL+z6C6t0viXG2UzveUUHNm7aPxVeCG+oHLIdZudEajA+hR6Iq
gbCivIu1oYXt0yTYLtnXamhzB0I15NYwjHpX9nV/MXFDB6lp1ge/14GlCO2Zbt+6PYNYqByfjgMj
aN01XzRStW/1uB6mrTXnFjCgeZH9Qyk1Ri1ttpymQTxbk16/a82gxYeoKLHx2+4omPvkxthssIfg
V2efRZbQ+d8J5L4zEtQdnTV2D61d3o2lpgUq0+6LOelvsyn9srJId/3kVCfAXF+81sqfaEScTI3x
q8GvB902V28sr9ZhNObom1yMJhztqDkKsO+hrIZk79CR3XhenQUFYcBUbMPXNechBCKr3cTDmL3U
oNAg97beh9MD0OrJAdjYici/VZ47P7ojAPqs977SjUHw4BXuC0ZR2nfQ7AmTSSSdOcj106i3e4q7
YiMEDZfJWl8ibhjz0ElgZ/WwCEufHy9u2iIs5I+6yd5nXXMffL8cvoh2ICaCpgvWTbp0a3qAK2sD
JELaWElAv8piqtXkZ1SoKGB6yt6lLeMbg25flyF4A02BHbL3qwfo0jTZsIP294wsvcPiOuqLtviH
qpunJ1LiLFSBKUNpH9LRBZnOD5V5dBWsfIc4xd/2TdQ/p9I4O6Xw97XfzFtCiNIwqh02iNSHPG8y
u09sUwe2X0nzWmLODeB+qwumDXTBXTtfCgrBA0LnCa6Q+k7AkYFbI0+h7tSD8cgC2U6h6AVNNqcb
E0D6SIh2VmFlbF6tVn5VNFLO+PDtHSkJ6Ys+Eq8OeyBH+YBqVzxi9zHey9x23q2UDrNautin8Q/X
3Mg5MPRcc9NnsVyIXOQAPJxcVLvYm/VtKczbiEJF8N6WDTxKCA7bgpNHkADajBP68QZkgnPTj+4u
K4b40dc4iBo3HLSCAvhB4y9Hxxx/VJHj7BUe123R1QDQaNUeI/jndMtsn1kNxPHGOtmSTo0P8Hib
V5VEId6/DZ3V0X3BeVhC69zaOfLfhvhQwj0qCJuf4SY1qGPPyA+iI/Q7aeRwKvWRZrK4ykSK59Ry
mn2OH+6cJkV1pnVR0Gn0H+cl2eWDah6aZLD2uvFO8jEHJol5WxbRMyT1YpOToxJplqB9Vdfblr63
N8jo1DhzGboqPyyI7IMCJtUGmasRVBpagtQaoKhPiuUEO7PlOYSSK6hoS5a8jX53IdTP3+kelxia
x/NUQb1ydabmdlqcRyedtzQcii2liuTxwCmwid2aPTGvjlVlPfhjYe0hL33Py/65qmewjg4ep4I6
xexsPMNjCSSr7rY1gu2NqO3mBmn5gAldM1+A4BE2mBcI67u2CIjjYKubNYshTwOhpcoDiZkFO7is
qgu9AWxO9bQDU4j7qIrSH1ljbI3JxSIAMpUhl7MhTQtc5uRFz66RX1TSW9fG8rugVwzYbBNRXdIi
2liqINGIl5+s4XYCZbRbmAw8N5ZMt7nV46xhMhZaFocdU3n2ZkZFTwQZi8uMynsHzVddHS9619sm
3vrZ5OyTMZvu1exqO7/FUkqjmlOPUfu3ei2v5TT3V1MnZr1SY7C0TYYrVJ+vpI+cNMbwMK0rXAXD
MDD+c8eLJ9wfFfUGbLav2MG+xbWzd422v1Dm0tOT2Q5R1hGV7xAumrbPkw9C45G9O60OQlrWB5U1
dyoV4O8SlseE7h1GfH1X15S3g9mIPaTTvVnZBvIkefZgPXFO0E965j3jyka0lC7fJrf/HvUxcP6M
56cS9313Q4P2uRqWjn5vGb9pBPMFPbwBjO9LEAv3Qtv51aurbeP71T5jc6QB6YH8BCew0UqdbCGr
vpcjpzOtlXrQ9QswtgwozzWLiKKAj3MHiYwgjIykG7YEGfHrshMo1D51sps9rz02PMFvWPx+iow0
eTIiZ/qTSH42owVfEP5D8TWvZFGFaWoUV7Yshg9TJXIOeFXjog5tyvuxMwmE0CZFSoiT7WWqxbiB
TJA4QZV19VdzNFbdw0Br2K7V89h7+XGA4HPkVJ0dfTcp95ZfWjtS/OLzqPfOrin7J6y5AEIr/9Yn
xO2uTDWDVlrbn5ckdU4AFJuDmSM67UH27ezRap6skg6s15jfqOHlDWB5CvxYv12WeAggsMcXzFoi
gL5v3xi6A1lvmaa9IMJtSz5DtRuwtOw69ORb5oAcAMpyPxCoso0nOIiFQsSTth3Boj0WkVLoYFR7
L3BqKUIzyaNbx+gcfCnzOxxLH7aHCwMh54pxqL0p+7w8NHI+EtLAqHocrqTQrfGBicte7L8hmUy3
CmUH44mE+V1tlxyDmgV5Jd++9ceg592JnYnjHlX/zjJhDXWTGVQAn3cJ/M0j58ajW5SStL5i2K2q
/JDVfObW22WYg0WVSX1LMeU99FKz9pTCdFzEJL8Ome9zkrZ0xLpWwi40Ui0wFvHPDAgQkGQSTBLT
ok2fFWjVKT/Wcc/ZnVsdmk+eHtrMMoKGVNcN1C/93GWqO7WV+FALsFEfR91aW5hLejVY3cMJHhA+
cG5jhWtE+hmirzxHBT8iH0V13G0z5Wnn0ZJ3eJ5NiAbFTey4L5Xnt3vO1yqYah5/0pZ2paHv45F+
R97Z1DJ2Mq98Pr6V15sEP3Q/l6q+pw19M9ezRCAQbRfAWXQZqLNMQYIVbI7N2CX8etA/YH4EejKx
Ktt6dEhoFIegWWwOLfNp5E0N+pXZp/cda6RtNNBFh/fBle+pax89S93BQZqO2BvNLSXkmSX6BeFy
Cf5yCim1eJKN2Q26AZsVb4N+XYze3HvTSBtlYdO1OnFsauNhltrRYwK5DE4WKHrJPoXOUn5Rlkbb
ZBxHb4ct8om188Gc45nfCMFl5oxUXt4YxA3lYMe0eFnAvdAR2BpROp4SNOjQ+st3clX9exljFOA0
u1cj/XSHgfezZ1h37uIDqq0NE6CPvutam9iPhjjbgIOyBvXJnQFqu/KpiJKfnqGu7WKeM8/5hlkU
R9+3ziAaqPM+UCDUlLnpHJYGgUhtgURCloEha7ld1PBRd00W5Fr2ligtCZVlUmTWGlOtirEgfuKN
u0g/3iIzIc6HiQNa6ehNVvKuSVigg5bp4MRswiLpsCdTSONMT4BCjFFxHCjKBzU3/CV28nrIgCPq
tQrLdiqbbYKLflTOuQbT2sD9ceS02mazvN/RxYlPbFn2htxBV7FDz6q/kA3U7C2Iqmh1HUIqUgyr
dx6rWkcUn9HYZMIkKvE2Eyfy7kmznKLdFche512jZWMTCCOh1UYuFm9hocw+3SGQMJS5AcQE5BAd
XYxjWL/0KP/e22xysw4BJmOipv//49bY/6xW/n77v9dBwHcOF6xzSfd//vqvSIh+mxOsLIy//EtY
dmk33/c/m/nhZ9vnfOmvruL1b/5P//C3IIB/0Yn3vJWW8Y8b8dufOWCO5ueftVe/fs3v0isbrZRv
0TLHTOv86rT43YRh489A8uM5fziUfuvCC/8X1INorrBe4tLgyf7DgyG8XwieNlBsOTaDQ/PfCxAw
/P9KW0TDBRdEN4gK/m/SmiWydGPBrD+jl3jtJPXs1qnF2KPHKapgcpui29VqvmPUucCFYnZPRoC/
BtDWOzmkJY1HsRhg6fuCxBhaIEB09PHn1NHLR2AtiSwRyKhouZeeptHVhJetAYASqKZ24ESB6As9
BgroY3riIqJuQRb/+CtWHRb0NZfgr1CTI913iS+1gkgWzQnffoYqGzGRRlLSBh4TZl0fJO2kUCI7
BZ5QbbLlfuSHMzeiceojJWR0rCjZHzAXWqemTd+kq7TXNC+QAKvSwWyLbxINEWPjmF5f7bX17TKh
0yym9n7w0HpoGb9kxG9qJOY9cssMLUCWbFFeaRuJAWOvx9kHMrN03OgkIm1LBCmhXUNCNFVXA+Hi
05PBvHfERGaQ293gRxSb3kTnbXhPjN1ujIgZXTKVj5i5jMuEDhfXZ4nozUNeY3rFheiAi+XVrxGj
4mAxuumEhP0Nj8PRAeKDE1bcI8F4UytM2a2qR4L8lq9ZjkIdrHuCKIOmar8moDANZzLpP00iCllw
KbkjZ/0RCBOw+da+msTeXVz9VmQaBxb6TY9x6+cvFX6aF2OCVvBpvmDQKiBDUyVS2KpNgtCsXeo7
Dj5ABNHpcPZV3yrLaJ6o+jnopRGgJVHn4YgS/y5HohZ5i7eBEKhu6c43r1bmPTltWu2rCVqZ0dLE
dSJIAwvcpgPOXVRVufecL3TYNpYYn0kLRRhVVK2LSrwt7k28pN81Xa0tT6WLe+he4lowuzW2o5kw
umHYtIR58n/ZO7PduI21a18RgyqyOJ32PEndGm35hLAlmzOL83T138NMOwn+/HvnPEAQBHBky63u
Yr3vWutZxZNlSEbiuqh5NGvrsclaf9d4AXFeiw1OwCdnlSyExojNHQuesfL39c/0xrCUEo/2pJl4
bLB8Xu9otnVjd16Qr92OJKr94lIveFa5I9i8tf2mmUi+Q9zAh2TzWuqd9OqgXh77ILmxL7RHnQgb
2SCB2GcU9mzsvRpW1I+J2eKOIjILdB4EEkz4sVVT1ATEIE/k07+S68+Pi/9y0KOQLg7mvz/pz+T2
uvd0+uNJ/+sX/aa4yp/ovOdW73Ooc3r/rrcixZKXU8o3GQM9Gwfu72k7TnqpTF8KonhgLpYs6m8A
JstBb8U97hNulT/7dv+R3qr+rLaS6CMJaC7CLccgYuxf1VbiJbU380mhgpSNPNAT92GQFLFZA8dW
zPLn1ItvbNTHY1kpNawSbsKPuPzaQ+3m/d6qZLUXbUxd2h9exv+HW942+Tv+2bdu8pLYYvGt4yUX
f62KHxu22ymBxKPb26W+cqKKqzc7Hd+DEdgQW/F+xFIZGDBwBbWhxZK0pJg1h0USfHhFIWlVs72q
3paTm7ufOBnC+ymqaBOBEiPf8ggTZr0l9Ea1Wu8Y3iajF1hc88bmGgVauzW8A9Y0jE6CfoloI7NB
pXSCKjetX6KpD+nfNkAE0biaVY/QwjMQ7W5j5TgfCv/k1QALIUnRrkpop/K6CCOPP3jWjd7B7sXX
Jca5uiJ8AeciC8GbJtW3HAjCI2gfFlQ96TrkP8YrnoCpPcpdHzDqnVo2KemOJhpQAMBk1UOxVDYP
4bAjr/s6Yprc1/FcnxgZ5b7rrOY9FlF9BWs7bpykOctQn0rtNM9uEY836Y8TAeSuPWPf6k+jQaIi
dmdW6NSWOveVsqZLEUY7AzAW7dud1I+G8t+EhS3awJan0a0zBqwgQB0RnT3cGaE2HgghIwe7+Fy2
VDCPl9Cdn0QXZtd66mIuEX7hAhpwZLhjTa6+sYpFrSsjPEksBOd1h3XTeRReWj5ymbDYBHr5ze5n
l4uGRX/HHc+YxnpJwhpdBhITU3a1VVNA7SQm4edJCJ47oDqOo1Pae2bSYleigKdr7K3c+IlSL8gP
eeAhRwP9jHiIFbpCiS31Uc3tsMYo5Dzwqldnz0mxI4LxOoXS8k++dLxThK4dboJCZJ/LVjbP2tXJ
j2ogz4raZZRPVRPP91ZhjherF+5H6EYOtP622gL2gQtm9u0af2K9NWOND5jXXe1mkC8V424ZfU15
268ssx7XLe801ssohsLth3uILMg6Q9NtIZr6ewVbekvxEi3k1CDzF2otmEQ5i3rMm/BU44i3NJ6B
YAerspnWc6Wczza/yRoEvrEKPL/b2v4gv5ohwmmeTNN3FtbBXZVHauONY33A3YSBGNSm89aYE6iy
wI3k0eydpN7owZrYh7cL1rHXLPtg/TdI02aVu6QzcWuSigMGsSEfikEedd54tsdmqXMkmouTvZZn
v7S1vR15HY+9O7M9BNkaXcLUKWgaHXj1VBfMa9UTfwIEucsm0yZP5gXqPR/U4KxiVo7P81AC3c9w
FoA7qtI7HpUBvBY/WJtevHy6CPUq6ipU0O97ByTIxsSg/OAWIrYZ6bVzTNv6xY+G+ZvbzyNxskYd
fWdpDHYmP9+U0tAYW93hrY9Ab3H/cyCp5vTmyk1Kj6gP4b9gb6Wb2v1SBK7fbeyKVlIWFeCa73EI
4yKX4CzZyHpuAqGcHfFlwqRlruA99kcdOtpm/Zuh8SeBl11trTFR9XFoXptMDQ9OjT8Y6THqx8XT
ll0JIpd72FKIGoPutUHKSiJFl/Xs3DscB+ec5QsFi7hEXoO2qB7jDs8MK1XTuguYu7GNtaQf8euJ
a+wl+plkJMXKsovVRmh+3eE96uNYnKJTP7Pk5YYUsRAZ0hfm1+KZW5lch1OXb/JySLnJag5fu0nT
9yTEPLaihacAtMf9+obGnhmfS4vS8vVYVf6jSSwt3ro4b/mhlLVT75TI/e812PvTlMvhLfSibN2T
aHiUbQ8uDMsw1cPI8GGno4MwE1CkbRWpc+T3yc4d+vrJtvScrALpRA8kU8xPus/jRxflVh6auglv
hNBLYhVTi8CIUtR80fBqsOMQ3rb39ZRkVJl36deo8iscGnLs71ovp4UllIONO9/y0gxnSQtofmyN
lItawx/H8NL/4Hz3H30jGnaV6zRfEFT5I0J6ii6Ks3mXTBga6tQct9VgV1vOhvGI3hh87tNe8i/e
dJzzfMhTi3FooskCzPUcGWtf5GZBPrNyL7RdQD1xJzNKV6KR1YlAHCNL31YdpbSO8/OP7WB40TkX
tUGe1+Iv2Ut320TOe2KJYTN4CrcEF/fXWOJkQMd2b74V0W9r5e9m1fi8Ee3Uuo5GeUkCjv7Zzi7h
5AX0TIH1c3EuObYxgnnJmd6wiG9LisXvJ1u7e6WNki+YR/MKcIqf6RB7w72Nfx8BoDORoidz1dX8
Kyav+CUZ0uqhNq3xTOARjwsc4eKNppH+vbfoCEnxoG3qHNf7ci/5xqJGv/Muta21AlHP0ZG4vbed
oiC60FgG3ovHaX22vAqNxLbwTa3RvVy1ZUk6qc2Q1761m3BlowPOnXh1krYttpVTpd8Ad9O8ggvf
IosLXC7AemQADmqzNsfdFLkDKVUvm/dknHuDjbuo3+ImSl8Z1vlxRV8NlfRXAxLO4yScp3QM7H2S
5CG+bVW7P7d5W3dYWZyWTb5E6GIhfOSKpb9MOmh3bWfkG90Kfl6BSJgYDCspvlh2lfN7xv2HKYt0
KxyA4zxE6xxbRyMvDccZn6JmYj8/92a/4t5llqsMxAhvENdMv0rffWsM6WzsSS6yWuKXpwQfuruE
QVFirAkTO240+kK3Bp6ixyES7b1OkulBOTJ+GikKR45qJL1rNWhf2IzNY+gPPKxtz76LbB1tRs1H
7BKbhMA2PumUZj2oGOyHnSuSK4svNCBA8D4kY/XN87HIrFCH/JNLaGa5YNpmjeqq/e0k51axja5n
Vo6OqwFOds6lpYgWhTXOWKKOxrzEX5MEqr6cyb8OnCMU8BSY22gtS2oA7VBGHnoLvXLf8dAnnK9n
hmzeA/Tb0NN36pOaJ4Fiqq0O1JyocUO3WBTwaFXcv3RmeU+A5NWGCC0eIJVMztmjBwzvhW+Ve087
WXJXR1M6sttw8/uEutpXWjwqAhWD+6UKvGSvnbDGAQXu8l3JwDh5gM2KfdXQaIAJLRdgJeTMI6Ny
sfTGeSlv0Auj/AQTzb+GnVv+8AtqEdaZoPK79JJMrAvdG4R1Okdsxq6KLDq9vcnUzi+X7H+dtP9l
rDMZrlh5/f1Yd02zr5HO/2yk/eWLfh3rfPWTsiQ3OtNifYb/lcnq1w2eFNZPgk2ca7tgTGAQ8Uu/
rfDc5Vf+k6r8LTpp/cSnBZohk465fJ33T4Y622YZ+cfRiXmR7J8JzojvQFJN8Rf4UA10oBgdHhUK
B/rGwlBAHXe7s/LWe7CjItJHHik8p1sKH+1typ0Yu0lr4w51HVNzCTfqckahyOn23RPZsOrnbqqy
s4dfKbm1TlF/6evYfbMhy3EZDjFiDolJjXxKdZuI4/wEuYw+jtTvNy1pyAutJ4Z+KyiovusnMOv7
fJKIJ6Qmwhly4Y5zrfbf6A3AJuEJ5IoacruD+XPsvBu3Ppce3CXiZ+pWbS2nL4o10F0v/tq3RvS5
qzNS3rrWKXQ/UGacIjbF3ESxspxARCfSOBppBqDGZLjPInpc3J1XsSq6103DXzcaubqtucgCLTm0
jWPV4xZxVxj5qbAVXncccAGS1oYevDy492CiMYUGGa9ntYqnvCPuFlBOOBAPIKu6llEgxftA6dUw
b9MotqkdSovGJjFWJBqPSP4LIcn5GZdEQAdFZPyFoxR53NLlxk4oxMbx2odI/jVyS+SmiLod15yP
OZimxk7XbR5O9qYnbkTygskg3Js8hep7CjiNo8BRcRMc/SuGGwtxQmEBbKIC6B7NNCHOmqfUcBhG
UFu4gshieGC8tXeOv6CMyyTd0sGVEfaaCMPpptr1Xp5eeJJae03qBrNA2+1ZQFbtqiq0Qy4j65ZW
sbXbYXPI84IoiROFV8Z+TFBRxuhJB8tGtbAOEtILBxxvwUOdDzlJIKMFHR6g/c1GX14p7X5Bdgsf
rLBqbghs7kNWpv1blHvjJvQBUtRlND7wftC7CazzKwDo4JaZevpE3MQw10OHyy9weaQjdbn3LA6C
16gcrcMYOQZXOOycq4aAJZJrbV0CsJtYu0nNbKRbp9NruXgE3CBzXipHFk+k67DVITuF49pO0CzX
cV6741pP83wsatOBlIzdActP0R4H4qr7IUvDV4s78dlnYC1XsrSHZ7QXYIYeLN5kKYjPfsiBtpqV
BZidC4guii0a1LyaWCTdGN/dYz3YzwmAxCbpFFQexOOLnOCEsnucs2IV1F1/7cLQPMtx1AfWTN2q
TbCjrbqsgZmdOcVrjfK079FTv3F//yQrmmvazPNO/KTz7VRyQaBZy7ubp2x8CAhJn9Csa7AX1vy5
s2Za4f1hNN8TXYszUyajS1VZ7mmg6H6nkvL70lV9QJOotsSbZn6CbkLti9d9Fk6SfZrItH2yhja2
13blpZ8q4H0IynzCHKOt9wKU1JYVZrujgewMHd/B0hVn+wR70bXwCzoiR5TnVTGl4M74WuMqk5gA
nD0n5E8cEd+KIBlZWJQjBSW0oPMuRiSPbG/MVnFrgGMxqom+w65cD8HAvTgDLOwiC2BcFOi1zXDS
wmerO9nmq4LcT+6lfmFz8pSUhvsx2poxXNAzR4fhQO5hbZZz8uzWieKiPQUX0SrMxcQ3N24cHgFN
uHeEVSs+Gl3zNGdetrFrod+djqKYcpj1zQr8+Vs1aDQJSnWx9+aE38IkVC8hbb4gMXA3rIa8Qlad
/fBOmbJ7axE/CxBL6yAlqDenUs7rZKRlIi7Dr40Vxd8zPI/rpq8uZoeX3AYGu4n6zvpswiM9WIZr
IhEOw3ShcmMpOHIGPDqtieUyVQSRJO3yu1pL7qG+8PRDmjSLQ7GVPmDFUd73TbzUtASxYEefc6c7
mFE7PupBNcSQw8F6InTnfUuHnBhoF3cs8b1s8Lcsk6ZHZQTeRfeF/RVFVJ8RI2o8PVSO8r8K2h5C
Qh0IxR5rH7Ce4pcGhkkazb1L3RMN6Z01bKRlL1jcODqCj+3JV06S2JM09X0T01HhDzZlf2J8xztX
PILHnY4hOHMajBoK7JOgOdpp6e/bSo0Xg7QvMdvSe4fDYf/QhvqIy8q8SLdvWmAuxBm5VW6Rigw+
5EZ6N4yRd+dbKQlpgQcXVtd7JAjTVYLlhhrHFy3qJwRYsfZkHXFDhCMQExLexWh1exHPPvGyWm8N
x4wYYZqhofcNa2HahyjzcbBBZJCfYupS9kloix2f9/cESs5jZTbDOmKF8kw9MScI/NvTkKT5lkis
nd3ZGugLXYP9nS4EvcADPm/ULSzmiIT6gXdujsbkDze0iPqD4QhN3ixlxrVHea8hY8WJ73DamKxO
1touuVpnqZ3f8sDA5gdY+CgLtB7RCGipjYgvJDjdlVMUet92YMBxFbRvZo1Aknma+KqbfmmJ1SQV
5k66NuYLlnLSng43/pvyqnxVUM+1GfMIZI41Nj+k1afbTk7dUyIce9urod7q0Et3ysO9bNVG8BSz
8rh3hNvuB9+iQBT29LUPE0tu4TwviQgzx4RdR8Zx6M4kBaK1XZAbEBTvViPFT+HgpR9ETOQW2zA/
V8/7EnnZ9zqNmwXQ5a6Fmy5FNfxXgNxF75/tHIhXiqNIMgUECF+B2cbywto4efcTigbaLDLI7hbG
SjVB9pCAqz+ZTRLvyjapiLbQ2gZd2z9YSjc7d+TmZdAkuYdEQ3A919g3spHqVyI0xgZGbYuVRPdb
iwLf99YeYtIJ2XNMA+u6myLnMPQWtmv7blZDeSjo4F2JEo6BlvZ7JcqHroPTVSC0rum1I44uDPYU
BgW9eMqiyCH4ns7TysnYdKZC37tl/eAuxtgGKMJA+ljk1DeJqHikRTo9Ee4PWR+XmLZ9kplOXJgr
FUUnUpWEw1V2Z+WGQTZ5HPYZYLyDmpKQosL8gU33DSE/2jG3xasZi+Ia6MSD33fLcizN9k2Lg6yd
geGqUMNOYoO8L6gF5hB2rauBi2jF2e4+U3hMxyb2SLbp8nsVOMbWprJsFedsH8yYPU1PZxjPA6t7
GEzpv8f5VG1dg7cfDsKDM/bFg2NgNvNbXBu93UlIa2V3HNkBHJIiNBDmZu+U4yDIYvsL5cwv/0pk
/4tEZkpwkv+/WYozqP36Zw7Nr1/z6yglhfpJmBZMJBP2JMAJRrPfRinpLEaJRQYTkGrUkhb8TyYR
eYxfAmuEJgAv+XeNTKmfgNMguGGE4GPrqH9UUsJY9+dxSnCbADHLPxbcG+/nee6PyPkFoo++MdFE
VJYgVjIjx5I3RNSl2ZWTTgdXp1aB+QuwHqBhq7wLzcygnCSMPgCdzXrlhrkJUE9E1UijdIXvC1na
eZ9ZJGwpaPIUxuhyumicntmneFbVRTez+EiscKSXtEthSADlcZey9L639rHh6BfyUq55bCq/R7Wx
4nq4g4dfbKM2Jdk04U1kY+nQzSt9tYbUAFB2Mi6io/N0xeecguKkmM0NfqUvfcdKxkRaOqp+FBMJ
X09+R5nDkDTRlrrzvSCCyzcU2NyUE8V3Wa+HY5d17sGou/rY65wrWh0X40NfGcS3Wftp0/800OFI
sQULtXUe6uW7IqnwabQbWHadRYpiGi+RL+P6sMQFJDp8igiJfSMDIU+YvLbZnRXwHU3ccM16Bic7
yxU/eV5lMXeShXRsnzj+mhv11Am3SMb1d14RKuUaPwmQBpxyPra1agx1duuQEH5Sy1WJdDCW+9or
0U/M0Rzu6GaC9UJePpukFMWOsEveS/ZaSISk1uMx0hW932nZd+55xi6L85xNI+nWcUsHMel7ZIaw
Hs3+KHOCP/2ZO1BC5AtxyvG99Bh6huuWVCnZ1GRapnxsGCtuWLWN8QMprEx++Dj2f0xE9Qfr3mRW
zOUTs6bcOW3sMqKWbuB+LpnJ1IqWzv5CbXR6coiO8ELVKTu9KeuSY4yP1cIHkT5wDai3gkkFdSkd
rg2szRWDORebDCPvZirTEOS5lCcvSTVd1wINNI7Tfaqjq4zL8bF1OkUJpZGZm9ivI4jYVRuePI+9
2VpZvNprk+nyIIoFuZhxhz7mo6hJ/s/NV02DzbvZVuBw/LRx8N1WnMmth7axCqmxIy/X+PLUWDh4
lBVmC7IjkQdVdF8ikG7tGqiCfTN4BW1CQGX4BeqC4Kas8h2hW2PPvo/QJn/cXeawpJOzHB8KSu0X
37aXXFnCuVjePNxKqSnS85KXwvZoNjifkZaO/SDs+7gNEjaMbaYuQC3nUxHM+BYTMTHkR1/5HsmC
CgJAXRbeOxFLhU2nnItw3eYz007wJarhG2rK+vZYcNU2rdLi1Em3fEma+R74i/2wvLOvgYR7hpeL
gGcl72bWlVhdynbt4Z3feTEuZV6BUvzQchJXbafh5xBb0Lmu1MDNOc0OTYbBcIqdkO1yn+6DuAG4
V5XNB2JMs6eV3H8KlWFDjffMCx25rzMSdmElxGcJxlzSubcvxLCMQ5I0wye7oldvlaTjQEzKMt+A
QY9kjCGxh6shE9YjC6puC9/A+mG4XpSvW16NXToDDera7N0BN0++OMD7ZLAQ8ld0Z6gnfGFjhK7S
63flTeEzQYtQrHRa299IDsDmJxbL71EaR4YikxVwaawqQArHQRAoSkdkL/BCyTbokxF+UugdRtuB
ww6CwVt1Dhbj1g4RwNyujc/Sj7pnfF24OHl9npuxeuBtTdjGnC4+pWhrOw38g8HcjXmINjdkeIOm
TYqWQX84RXTzMy8+9IEuPkBa+ptMTHTDlTlru+2kFS0LQtJUmzwipHpHUubjJuXd/YQIWOYrOUwm
CS0rWA8tvlWRyM002tyNXReIYJL1nOyMNl+Y2IZVHnUE1wepks3INffN9gZ/Y8lyftQjqR/l1gMb
i4bNuZXoO5MlR8NVenwHhUmezrRakJwD3lQbX5LOomY/0ivy2SQ4ep0lq+OeatvbVNh4hhYjnVnX
5TmAIvzkQmlK1w30nmqndRNCkanEVxxe9UaBw3hMlKGZdwZmkijpuM7KNvyBM1ocir5w3yxqGozN
zFtrS9UApart1EOrCmkILDQnv4ePaeVibrozgSit+URaOxVK8yWs/PLsIZmdtF+Xt0qiBbQwWXll
/Wj6Hk/E72zShMmafVq0acSU4QyTZEWCsXJWUvbmcYak1q2VWX3Pc0RtOWp/hWag74hfJmvaSevL
XOjhIXMNVJ7Uv6uI7MbIY3EUUDzI0BZBGtvgEU++ACkyn5MmK+/c0iPGPMgGY6AT+Y+KIvtD77Xj
UY8B+zMqeKnsi2JxrYHafsp9XX0KPVZoWOeD1zIN4nM3VogCgze/SApitgyEMJjqftoGE1tA4RRN
xHqrIhdCcaRoj0U292RU3e5FKcEEEqum2BgAyGA7Q+qsRCRuVeNiCXc96CDgGMkicSmfznYy5Qss
iQWJp5XF69gOn9WIB97uCegia5JWJ2M6n2QsnXeT399Y66CIb2EbDTiLhf9pmm1SoWrmQe8VoltK
aJt458TsRt24LJ/B0DBEGXaNrTsMPHRfD729q3S9a0paif8VGjB+YTf+L0IDLEwTW9ffCw0v7dfo
j96xX7/g95vx0mRANZ7HBRSlYWGl/34z5tLsCJNpiAuyh+P8PzdjQIwoE9KDxfG7bWwRHrhGL9dE
5AW2iP9EYVgUjD8KDNiW0TyEBT7EQhX5ucvhjzdi2lDYvk7edOcvtXjpGjDsRAGlM/ivea6sYzqy
EVz3YVieG5umajlR4TnGznibqoIeMrZgC5xmvBGg5Aocy/Exmib7hjjWoJfpbKRvjPI50jjU6ea5
o4Lh0UDRL4AY+L3nq5coGP28PHQ5zhMn/Ln5QGSBgc9J9flJ1wkooTU3HO39sEqOh+4wcKcd+yMf
SYl+HjChJyeceVX/RBJSqCej0O4CDI5MRSgfXfLMa6msq5cCwBH8sTgtS+GsuMyHwDbUPLWPda6w
8VOacB/kebSvXHO2SDM6wXORm9Hz3GrrwF9K057SGd+GKI+fPbDprNho63xASr1vR3aGVHOGBGng
4WIK5ILe5MCF4rQGBC8S+IEat5e79scZFtApAQNlu+FqTlnPbodB9NXZdOe8kOtFnryPwrQ3jpTb
DFxmUiOcnoxJgmfe4EJOlnG+tE13b3Kr7RiqhW6rgxRhIKkzzGn0ScdH1gZxfVei/hf8FOBJmHl/
/Hdc/l9OBJOPDR/Lvz8R7r/3Xz/+LDz+8iW/nQmSDz4ngcU+9peIwH/OhMW++dt4zCEgXMtFsFP2
chr8wUJK+ICZ1hN8jE28n9L5J2cB9Sl/OQwcCebEMZFU8ZCa7uJj/eNhELWK5UtdWndu0LgUECub
exOVQ1A6gWJPUV5VJHs05vzFXqNlRcJ6Jvg9AJ7fd2ZTXUCUdeZnO5rTe+1mdXSuCLGDSCkrcCYd
j9tXq1f95zbNqe8JcWlE5WSOoM+9PlyxfSM55ERFv++GST7ieERq7IP+OiP9j1QZF8skMOPKoNik
HnYx4eYDe3w+uCj98LXKqd07Pt/iqoySkc6SUHNnM1hV3tQ00RuGPXwID3Bj524zpgmGWMQElopT
mn7gG6iucWj3OfmofLwGNFETt4LQA6C6zCcYp0Tl3aOeasWQJTtGT2Ja/KrVIMMtfdHTrYrsallc
F0AB8nwaMRHwDeqzCiCLrjBq5NaD6ZX6wVdJSDNp2l+rbFiV+BLbDacKj/kAQ8yeU8s90JvGMZko
dnqHeGxpVfY6mHqGquGY3Fmp+QI6v3XncgMucPn0B9KOu30emKHl7j27QEZ161hwYoyEKkDipcux
glS1HDFcBo2jaqTuuDaHFY74BBM1EQ8q5jNkjU8N9aWN9djTkr2q2arA/rBj8LH3adXTZrPNs7j2
KfAgAb0rWcbjfLWU5bDQBh8TMDFNBk5XLdmA2w0Id17MrnfbSyOMHnBlJfCKHEQzyOBs1kQfN1RX
9Msbh9boeaQEbgezd0iJHjrUUp/atutKhI4pT1oM8nXT9MOcr6hLgwT1OWS1Yc5vADenov6gUL3N
CVal85wFD/8eeP/LgSe5nXA3+fsD76iHPx13v37Bbz4L8RMuBnzy8MeW+8yv1x/f+Qn89IIZ52Rz
zZ9rkn87+ayfyEFx+1HQzHjrLZem32BlgsWg69tcp6gbXvz4/+Tk48j9y8m3GD94a3IxYyvuWtZy
Mv6hqmbK25aBKfZOosqBu4JUYYdlpo+jZSM+FP18HIJWYS3IbITbdArSe8vK6zcMtWCeA7cxbmCQ
RLicZ/0NrlnwmsJdVecqHsf3qI2T8EgSCJxMUHQWTA6GtF1HFmgbQDt7nYhAPXScvA3x0pxm9yjx
so+eeN+lrzrvNRo1Ta5zVns52xdpTsxveJJaazhGvoqPvd1n2wQeJFJN4TNFUdXgfHjSyb4Xwj2G
WTbfJ1Slf2rjSj2Cce9mHA5l8KNFHb6C/bgjvhix16P29W0OrOormZv+0whUdG1ODUF2Zn3qWcKF
JV2P7q10egy142Q1Nwhr4x0cF0mknQP+h4vA8KCLhDiT2+fhfW+YRJdU6XLfajwJ9Ehb6kKFcpoQ
856lj6rJomYuw+KQOUGztfsgeqOfBZne8nJv37g2QXg/d7KnSUbRtbO7o607zZk4ZOE+JN1+srFN
7IUeS2uD3O3AsgjneI/RNnNZVkYm5R7S7HjcpIUkFKq0/zFJMZZrfMCuWEPZ6c6OX8OQCNLq1AXp
YlSWDpQdHLxszEb/vFTtrZjolr5Av/Tu1aT9GKqW2z32bl4dwinSh9QQzbcItbRd+zGNeWvF5vKJ
E749sX1nuIMv9qD9LGuJOBTZVbINFEzkc3LFo6w7ADVu/znrGDNZ27XeWUbajWheXLY7QUiIA8c7
q9UQBXebNUV9LaKuXsegcihYdBClFCsc/NpEzE9tkpMpcqIxvHlt+QOL0NQBGJorUCuepX+weoSG
Zg0zDyBqSNr3glOeQhG2e69BNyZHGmurLWWsiXUs4QZ/ZQXt3Zyh7je6LOwdfpQa9JdVWTupwTiv
xlgO17ltwuS1Ety1+4fZ8GKdQSKnUnDvyj5+HOgTueUmoPPsg58ucjHNPnXMazuqIjKaC52ok47v
eTjg0AlZAm9yCQFEqrZ/G+zBOXpYKyC28WcEDRnbbH5SDajtobAk0h67h+IQFOB4DA3zqOATSl+S
6Z6mFs5Zk6c5H2+rJo0MWoC1zMotJKs7n0m+EWUOVEoGO/iASy1KS88uGRQCtla+yVJ5Nltf3mkB
ZW3U6pFx7pCxgkRZBIMziZpmDFFMSFgVr3s3juyZerIMmwKYAFT0ohL3Bm1wcD6bjoxcHfi7OJnb
kwn5dhvjtTyC7x4uWDbizVDldPLaXUdKOJ+rs9NU3YmNfP44yULhzNaOvXeSon00/OZhjhbIO9kF
2PIv0uAYyFBNyZepTeI4ER2TSfNsdGZ2T6knyIUCDFY82vKpVimnlpdjV/Yb5bP+SKAdoHSukgH0
Xm+CWum79Mai9hX0GpbomQ+2wTCUtOGjwx4Og5VM1oThcTljLrBXI5znAwZ2rFCA93m19fAsSNxt
BEzdo6vVvDUzp997ZmI+gg1vNhxPOHhVbR8Z0/KtY/uLlUY13Z1NVmhbjcl4mXJ7/gTCXH12c+5W
EQILpRcomywT3WfXtbtzOTiLGSNsOFNczdmxgmpqvAtwzQRe0nC+CrbGKyDByY2cUPYddIh30LNS
h44d9WWQhj9uwyYcd4E5d+u2EPl6oKN5HcZpdU9OHBZynXvnFDaEcPxp1YVxvxuDfF4Rk2ihAS4e
E4sX5WEAErMNZtIta+AGvNqmBZ2aK6yP4BlPPEQ8q48xnXGtW9OuWlxiO2quCc0sH72gSKwvUsx1
LKC2wkNzTZTbEQ7w8s+VBqmPJ44m6pAf/2cE7Z1pd8a9jV50lX0Xb6YsFM+mb2Y/mkm1b64M1ZNL
9vUB+lmIXbcSu4zd0F0/t94xEQqmVZYa2P89M+PQjWIIdMrSJ6wX1ler4S1tWRWLZrMCSyfL5jAa
trw2i3dtxLzOp2qYnvCUOx7t6jK+b3v4NYDl+wtZCKSFyE7WMOVSElceR2YWXomnJ4eYUtmbgRUP
sEjvueQQrBC8V2ualJZG80lkwEXyNMnvYzMLXqJiZuWdl3bzBWT64iAy+vhikog5NCasnxXqwbe8
BW87W+X8bCHPrEH7ugSgsrjFV101L1U4mJc5CoYLMQ5GjoypnPdbFT3aTgdEKezN3ayTcjNxgZzW
DlGBTyVL+ps1s/KIGr3U4SynPU/08WuUVtmzFREVY7tN1HQYrHQtIJus/4+9M+mNG0vQ7V9p9J4J
zpdc9KJjjlBESKHBGjaELNmch8uZ/PXv3HC6KtOFyle1eIsHFNADGm2XbEtB3vsN50v4qTw4dXtp
IZgmt2FtGW37oksXTsVicllp0l8mLYTmUY6c0J9txwyKdtmWbsebKNUxP+aSIrFyyUmkGS7BCRTs
fF3p4/zptSixQToV4DJiHsGRZavZiHoIIIdO3XbQ88dhZLw3pk225oc02POtzFZdUWQXi0vSCl/j
0IVatZIu0sR/zsf/0vkYBe+vjsf/W6c0Dd6bP6qEeOT8nt9PyPRIMbuxqH0ftVG19f9+SrbJFbOW
iAYgSBdfQ8q/n5LpkXJK5g2mjq7cr/6oFRJfpprkqJrp71uPP1EKdz8GWv5yyMX7heiLY8p/oTwK
Qk/EZV0lJv7hlCyZ37Yrs7P3DimcZedo/bkuQBbNQTQeslA6zGeUCVAxYmqfDs740UnVPIFnGMM9
aTp90cHoeAfCqp9SuMbnuQisRzdJ4OS4eN6rsLHFmcNYA7+kjx8pcGbblMfuPg9d462sAm/NqnZy
8Ex33U6N/No3ScLTyKux65MBYH1DJvlDr1JyX8DDTPyI1HwABZAefHB7N4GwUCoUQG9sixP9B2Jk
GXRcDV7OweibYV/EOfMiueZaK1MLxYGiH/WCIBtvywqVo8o8/zg1oSrfu6N5GbXOP4s41U/GFOun
yZo0KPOlJTfcd7ItJ5fwRbHhzoaW3hmj250C03gkyFSuDJdN5ELadBZ1WVnfLQ6qpAYnlwxaX7Bw
mNftHecke2EkwlqDksBMrzMu+E6mV588bOTGqmkbybjOtqzgpU/STly5GDM72Vb5mOz8pkVVsId8
pYuJGz9n4OfSi4PbtouGS1vG84c/DdML0DbrEqYeD/opqc+ulYwXKtAkmUwz3siAl6s+upRarW5c
9QVrYFWf9RzocKCNkKOpnRbZri8GcyFTu2Ow2lrEtTMtLXwkswj3dqCBc4sz4tNUo6jIBac8rfI9
s+77LBUpakA5P9t9LbdS9s730Ke11yTYhK1rD1uXl8nezKP8zpjFbHLyTBj2mmgiri2YiTcVMaYv
4RQr/qibrzHsqwNwvQE9eJCPfmDHpxkN/jSQg2NNAn7DM9e55ph0evZg40xvcwrW/mJg2WbncCOD
QaRACzNdpVOIQLyZyJuCnKg8cV/EFU/bopXeKm6s/ugOsX5Hkk0c2PhkijKZ7exDnf7O0OxYDhk7
68Ztq2ybV2782nkifpFVZDAKUDmXnGYSceZpPCOKWDcmIcgdezPhLWsMzWMyWz4joE22z7WOM3jA
E55ErXc2ZWW+shLkniQDg/vYyCp84QzIWp4y10HewbnNquHGjAabH0dZ7zTmALsoxMXoPG4XKgu9
NgHxvEtr+ObIMd+HEw0fassON9XA3ggUndUkCvOLZacfrC2y/q2FtvkqvOKxJPj1pWkA+c4EBy5l
xElwMXKOOTjsgxFBtTyQpT2AoyWwR/neBHVyR08LCqyN+PiBKRCRHuM3cU/LnkA55sueNN9ah7Zz
k4R8EwcQiGo6wl15dpY/CKtpv6IT9PWCTYvHtiz2oTnAnx3YEik8F1gb2CqKpEl6sQwju3eCbOdO
XLzcYC72dpqXq4Y1D1KqvvUKvyjmsJkHG0i0ciWalutVMSb3VaPb3+ZRlksrpUs7UxgCre+kL4Jh
wydRVNqlMgGn8A3l4lZHKckblLE74HnQ31x5QzbbS5a+v3G4fm2DZtBPnudnW5ldesaYX7RgKFep
axmXRA+tXQFnrmGkXO/PBDDqDwuipIJorQZ9FNvSGMY15MqOsVZheS+tmGS1qHRF/h/EVK6LeQpv
ZzKZWwqNAIWxXsSy7keX4XQyiziCE1TrueFwVBI0XPl+/xQyUqGgIz78xDqUPOYaDAO/IhwectY5
TbBf1oahvSRmWnuLMJytdZwBc+UJoC/9uuBCrMXPqTcw+KM3+rrUE6nwd+XXzI3mm6CM/IuT0/fn
hDhC3gaZcSHHna4Ee+wOuzTv0MnHLTQM705v3LzFQ7H0c++VxG85TGdwUDJ3nVP9/eLz1jizNBg9
154ds6HRv/kzgDTeiDP5pqY/Q98kmdAPybFJ3GLZTpp/zDu7vgPRKE+JPsgvWhBn5ybNqzViZLgx
fJhpsxlVa6eR1jORZ3Pntvwt68ArkYgT89sswu40OH71bmNU83LpZvslQvB8ak2jB2Ucp/4GEm24
peSZrsspBBdmBNGdYcQ8xH3bWWCPjzTl+acvImdeTVPL1sdoejdYclxgxoyAjiWSgR80A/KARo2S
72w3b6fQ6pjHGdt96s/VU9YF29ioEpZMg/kuRU5fV32vkyVpdcBYnVbYCySYjaLDnI0+NGm2h+nb
IE0Q+UTuFr3B6zbmI37TBGBpsRvHcpFKajqp68arnBmwFwaJgh1Ppohmo7makOnuZvhuH5Ut9EPV
etomD0VDoKjI9g5p8A0lkOaSTYP3RD432Bi61B8iYIZ8ORFA8500d0ONsz7XE4s3zTxxDet4/LPQ
AwA7G+2Q9ZXBIHrqWQsTorRT6LTpYVrFtOe7cnByjcyYQujmaaxfPEuH8EC4JHzsHA4ii4SE7rSE
p9peZAhis4z4SHMjJAxM0b4eWK8NPPmd+EK6Z0aOFOw4aJQd6Ut4RX7Xc7/atU736tQsBPCs5Yrm
dUP3NW3dVyeO3vWg+y6y+dUrx3sIZBQAqafz9WS+rwsxrWsZP1Kyrw5VJMQjWQPzC0uixQfOyvhc
B/zGvnA1ftTjCVLZAakh1rtDJWF8ttsMiWB2Txy1itBlMDjVnXV8rURBrou4aNGT6q6VKXmtTzF2
9727dqqyfuAbpyFpIXD01K6CUt92P5pYEaUsYvD0syoeoJy9KG0Zqr4lIQjRUlSlrkbVuzjkpdAj
JoJO1/LX5Mg3nZGuhCG4KLsREVy6xy7inrTlZp5RIBspQBFeC1W1zKNlpT05MhidNcEQdoJLLU7L
vYRbsyo0nUlMBp43vds8k4oY0AsZDdIZ0ALtYT9DER52DK2KJaJrd+ZXjhuw/Bwns+gQ1/YRPhNO
ApMRUNRC3jKa6EkFm/FTMZPyi9CRD7xBtIdIi8PjCIl/GbJydu6jUJ5h3zsHqA/wouLh3U796VD7
LgVMW+u2BrxPJgbUccuazY6mNI3jON6nAUB/d1r11Hl3XoZdlcIW3hJ305dMT1xyNmtWidTC/WyH
xKeCgOJSbsaHVodcBHSQBLpRHaH9t6spFPKts9xs6Y0O422yh9bWNv6ajfFgXcdZuR6wbZEjETAW
bVA1S4dm3K7TgZi2mZlvgQbq36ElcIyGIYGwt/BhmH0y5ux6z43eFaL56GwhU+cpkDYnjiVodaTG
/zeot1P8UZdN+b39M9ztesv4O/nt/yMgnKpw/+Ut7uYf73A/fstPm8P+zfF89CZGVOhqEWD/2yUO
9A0hENvEs7A9eEEqHv3T6sDv/VkhdX/zcYR575skqY1/M/PMhso/WBu+pQt+RlyH5CALob9c2oLW
y5JwdG9ILnvGktaqMaxc8m90HbtGq8g8kXVQPciUN25wLosJHbV2dK32V3OLtPCQ/ahQNj8Kldo8
1pS/vABZYtlZPQNBMI7pYKY/Cpl53YOqPrc/ypqTKZB47UZzqXG2DWsnx96WzQeVo0trxyJYGqYm
APm4YpPZvj9tGgkclSWtB82bQaTNfJarpfSNQueUATx/3ppGDVK3GI3MYUkJVgLRWTpEuww2j7wD
KpQ+1DLwX5tstqJljXKqwKJ9UgHgrqOA17X/ohE/LvkSkzuvR7g9TL0JoRcU6wua/2Xs3aYg416l
EAO7guXwFvc2sqHTik3ZTWwp1xFd8aQ36SCWVsSadAtAYZvOebbHVI7e3MaRL2ZjmaUapPA/St/7
yMbp7OlsoUL3z6c9/yM49Z1r3cZOrO98n5JLm6gjP/vl/BrLl5cuKYiC6dOkr9qBvMgCJ0Uh9bsS
XcsOgOoNhgMeX5vzu87omi9jlHNXYhdlO8+CAge8lwPqJjAIVLMRWgyq2y7KkviTnwfnggPdW2u4
L9ptlBfelsRmvWvK0TjieBWP0SzwUbyuvEMnFct+DCNMDa81T7bTm89aycLLwpWmdVvaYbfyKzyP
nJTBnt7NfANQderZhlNRVLPo1pqStAYtIB0KuG/HPXUsecbK+U2b8ooYbaZtebnPe6I7XOOB3+6j
xqgeuC8H506T5bHUwi7f2rM23TJC4PaGsRl7uzVJv/38322KGRSdGNqsqo7N61xwXJA9Sz71Ialg
8BSHnHN5Vq4EsyeJvzFrjfKMwXl20f+o+urX3u9/ZLF/RRajVm8hJP1z2/j8bfiv07cx/ij/qIz9
/tt+ZmWuTXxoEBYPM/dPa1d05HmqUiuxycJd0Wx/e6paKivHRpbv0VMR7Fn/3UC2jN8suGwuz0Vf
XLv9/46B7Pwao+OJbYMgQxRzkOkc+9eHLLWDeQiL5FjDZ53ekRR4Kha2oOSuR+zqEH0d6iGZdrFV
Nrm2L7l9ODUNKYECjH6w5ag4fdYWP9xLTa+c5ZhM/XwzFq74JutMrGJXuPUsd0UbsvYDyzEbJvtB
w9NjBVHtkpokyTNR4IroE3NGwABm+rX+rR5rrbj0Zdezr1W5LeM7DxZ8sXbpDn2rv2YWmTc2EW2N
9mkNo6zIDzF3x+XoCW1h9gTLZ5KlM+5CdKSvLyvvgVnBWS0a6ZzKwS4DHaYQnxRV3jw2gE+NNck4
K9PpQ4p25i5T9Z6ZM1OVMwYWG3EKlliXH5h99UbIarpzzKwQy3kaEn6rO2nzW4VtHZ/+8wH8lz6A
NLf/8gN4ihvejg1p4fhPn8Afv++nOO39RnTS4ENmOZYD0I//yJ8RDgPdmtOMyqL+PNCoaNzPAw3B
D8CIhg+QzFdQjH+LicGI3Z8PNNyOHYAYBj9InPNt3eEP8kcVmskzSRO4SffAZ+YTohI5IbPhp3fO
UaycNtJ3rXQM2kak4aF0SYZu0cDM4liyl/LEUQevtAwb8kigw/nA+IYyg9PAJGAV28gUk1a9zlVa
A1+jFdohacRi6uA/V+YaI2c++YKIPX9KmqBTZI8pt4+i/yYSz+qWMoYGW0eW3yz4FLj3UoPXXSfB
uPWGYbybBX9eSK2w+no7OJTOyNSsW4zFkT+mAw5gKKp3izQurRU/XRWdZu2nbkqAmkc2uxG7bGJ/
tX4wAnKoBw+6GuPBTJmJzz60Qncz+IIFB70Pwnidd+EILTeNNOc10n1s9YXPtER0U7ZWyr17YLdh
uJMmqAeabSTjGKjVIm9TppMR3g+h7m70LM2BrsXQbyCGNzwxVlpEMHIPr5FfGRqRL17GOq2KLeoQ
EQ8tpesDa5heB5UZEa4MkvaWx24wjEAVTHUDnSgIS25fcyVe9UrGKq+KVnNVt+j4eC9Us1oN8jfy
11BIse3cedXyfy1KJZJBb+jPgmmEZol7bREbQU6buUCTg0Niq7MLjgh6a50jy8N+2nr+prrqcr2S
6IBVsCQhK8J6yHfOVclru7hcahMoi96dxieA7emLrsQ/kRXAjhw2O9s4db5pSiT0lFwo/VGuaLz6
m6gw4n2rZMUEdBp9wqiEvFgX+9gv2oONDkl6ObvnzJVeenwHpAmchWWBcqkZSJiEc/ejP4FxrFE3
cYibr/TCg/s8jcRqVDJoqgRRfWjzG6FnzbqpyCpHSjgtlYQqNSNiyrv0P9yrwgp2NrnrlewaXhXY
sZr0M+PoqrqVGNqhuKq1gNP0S60k3EHK+YtlZo+JhqrsuiFKr4nmGxPb+uIqGdgeLBvfNrD3IfMt
nPeQi2t044AC0fuspGS/KlGVuYS37/XcUO2mDGgo8TlFhe6vcrQSpq2erjEp7wCVWwnXpZKwg1IY
r6PZeWdDFCjc5gBVMEmzfWFP/rJTQnijJHFLieOQzqybQQnmdJBIlCsRvVJyOnmm5EUWUfLKdzTb
jkp2B7OS7XA9uZsoUb666vOBkurj2prvpNP2jHcg5OdXTT9Q8v6UtNymNY1pOM0a45M31dbFxz6g
KcpHYpeNdcBEnRfHh4KBldvO65pjryyF8eouWBOSL5iT+ASmUj52aTc8xMqQsNIQVteIScFqV/Kl
7t32pnVKX1uPHZ4WqCucDUOZHI6yO6qZjnY76+FKT3xvUytbxFEGCXG46RmREtPE1/aFslFa/JRM
GStBF+nIj2qmEdfFxH2ZHIqgjKxDpMSY6ZRFYymzRle2TQHwb2UYTb+l9Ck2ZgQmYFZGT3W1fOQQ
cyebyK4X9nBJSuZVImUSlcouCpRx1CkLyQmM/sI/SHBL0KJ75tZhLCEB5Cs+J+2qVEbUcLWkru5U
royqSllWfNv5tGiD3PgirT4trohcNWBxM0ynW+vRHVVHEhOM4BB+WK+sscQkvO81jvkdAVdJOcpE
m5SdxlX8sRrT/hQF+V3Vt/7ZVOab6fH5n4lnbMarN6crmw75Vj/5beqfNRYiL9PYd7womsk/liWu
nY/bl119P0NZgF0X2quZITPqTQNNozg1QsCrTGeEnhsv+ccoTh38HGrMPGqUzai5TnIwJVdnFz8F
/kKrBdS43OkjurqUw9Wx7JR52Sgbk0VMokN4WrxLiATK0nxLlO2ZKQNUwjx7NOoEfptoxdlUDoHW
SWRyalPyqUHSYtJMzKdemauVsll5fQ73WVzivfLpEcdCGbLT1ZtNlU1bFM5wgGjWY1AY/blvawAI
mVlwA5Pyy+A4zR3yVbCa7H7eWvQL0F+76tVlc/2r1xbi+xSnLSo4Ua+F74efQzomaxtKBsGNajOU
Xnczgf1dCYMBeY37corA3bBIYaCRwj7MyJLlbDGRLxqAHLozBQ5wTpLYWdGuSwG81XPyOFg6bpJ+
L2xDbhq/l89eWLjuGtUr/2qFobct5BiciFF6N70HzSED2kMg0qPYl5oZ3Wneb1yS2+zc2rp/m3h5
c0qNCSPMaxhAK7X2FLQam4t2yiZbJgg29UX37GF9Q9lgv2yJcAhQvLGG7lKRXjzOmj990y0q0wu/
owIG6k6GdIRb7TGKHOQC0m6MaTMiqGAGSaEe2hUK7xwE6xYsyy17ndY5ZieUx1JPq8OjqLxIAsfb
CrbsIX02EGCXpq/JZU72bzmWwntPdaa49dh6t7umBMtbOA8eg2sLEozWcYA3xWNwMmnkwC8JgwLj
wmkOMrOM7dx2y55U5woBwDx1XpvgmpUWxlXBjT40rSdBmGQ9Co2pMgnjQiNSVi0oCnEQ5+XI4Euz
Iu1V7YFvNBfhhPYHnU3ii/AnyZAOvf9gwLjawCo1N9CJjUcnSCIbA72y79JAMjFt9qN/ycJCbIeI
l+ygW0eP9D7f9hxUjNSZAbPd8eC3prc2Yk1+i7rYJB85MXcGalfsGFislg05fbgsU3NXzVl1l06V
3CVEviH/0sSjdqMth4HS8jYwavHMWcAEfO8nZLRIj3738E9f85KoVJBWL47MxFpL/Itl1g39gFKH
W8U5pdmZPPIAM7VJdBiqWtu7zPvGS8E0WMBLW84fcVWzoN7EwXAw8cKdktfbxFQSP5o2sx1J6twh
6qYbI+Zl3bmpnWwYeBTJypIzviCLu92ZW55cNbL+Uuh1ftsPPVBPSsv2lvcdurlNRZlFrwlSsyF2
VOa9W2GIkbeCiF85oLmsmiUeB5Ap2HVVErCUmgL+pCtqpCQzwI7wk53dDWVFu7C2CdIvhF5yfO2b
aU3Ma7h3Ab4shpn0sKtPxS1LOwOfE8ut+eHwBfNdc7S27dTcpjqPFQaeOUzTcKL4Tx5teOhhJj/p
aZk92SZnQJygmQ30QMrbKm39mxlbKV+HTrDXRQXzI6T4hO8PLYl1sz7Yx13PItEYWskhaRXsF0JM
3HHE9Msd+yZh883KE9H4BP/byWAO15LeMegduDOtVx+cLJIAQhrrZNv1dPYlY2N+GofLFsPtEBWQ
2kIO/i8zS26J7T6GbgzOzYzPRewY/C3tQ54K4y0WtknYGvUeRAmTDCJ3X4yZ3uqkCUA4VGpXstPY
kLfmd7CRX2OhXTxYblCIe5cSmBEtGskCYdkWw1a3NFwDJ8MnqcybODNyvKrwiW+LtekmRnJZY+lW
VsbhRsvi2x7M5ok63avRMLw59m23gAKQ0fHyCKXmGf8w+eAvspwJHI/k9aIUdnFgmdXaFJ23icJi
OnhxfxtNNu58XWT09sYyX9JdrTeGYO901saZGGdHHLqcECjtfCsYCVrMcWK9TpqJ+xozvAvHeOtD
zbmldZMuSeCkp4Ifv3etEWv6QcFjDkRvV2nBRMK60U/KAV31IYLu7NW85poo3mPleJupaedl1QTO
crJRkquyDc+FlvFmT5Pp1tH5y5FoX8dzm3NPqAhauxWpuT/IRr8Hlv6LDei7Mi7a5n/+W8EQf8SY
9p//89/khbiUOpZFUcAS1AKsX+tLARM5cefF+yRvuNZpo8ComanBLBxQgg+2XsiPirMUsTlIgqu/
/uLcb//hi9PiNHXLQ4wy/F++OGvltTvNVbyn6Fx/zEld0NbPIjqHfnr/11/qF7FJ/T1BQfLf6vaL
lPPLl4pZ+3ZReflSFYlM8pzelIFXC8tvf/111AzNr38nCJdknw0TQ8J1f6FPpuVEKDcV4b6r2EaL
vNomkEFTMSvi9o5Seuofez9i+XWy8/dKhNyohzkErkwXh8s125HF+q//SP/4LRa002zUPPwRRrl/
uft3eutFLbeMPWnW+aTn9bS1EqY0F3ZGUopeZFR/jF3P99mog8P1a/+Hsfp/qT4btjBwqv65gLv/
BLH6R+Xo99/xU7s1DNA/JBNRj67iLf7a37rP4jfTIpevusf8JP9NPrLRdPV/wgRihsN3fD5rFkKQ
A3Lj31FuKQv9+YecNCORRjRlZaPaBrkk/v9/CDVCqpGdIwL37KCv7Dk+jfIGg38ymcA2iNPw6jNz
sECHUfepoMwQrPyvhim+ReXsPDAhYTlLoyTGSAL4ORVafMOBA1MoI8QSLOhNkEOHpeKXK66UFI0B
sVA6jsJhkE88kbhLFn0MgfQm9eNm2/eEHM6Cu40kjZZ5m1ixPvNgYoiSyMMS3Cr9lRywmQp+biLo
Zqzy+t0FNl6LCKsPwTGzqurYdGa7ndxeHky/Hj5nI3uzocZ+2n6D6DsA/NaruHqr81Rf2k7u7l2r
YfAwUa96L2LnTtDJu5mnaNzpVWlvSJJoZ7aJA+ZnRb+JeGDUwbJmTKmvl7znDdYCHRZ2OhhfQ3LL
qrb53MMFsjsAQUZM1Qbyn34/NUV533ayWCElPWdO7D+NzoiZoxBDFayhcfTcda/urFafX+xEkzu7
q81znef1npnygNJQHB/BQw97x43ik69l7z6CX8e/NYmeyk1vqE7426zUeubQRLCfAsfaUPzJvqnG
4npWVCTETE8uvaYud74Zf+sUOckf4vHFwQcilUZha4HUHS5lnnlvptmRjhfwKkevfM7jHAgmXxox
fF7o0dC/co1w1pbFRqudxmLpVCqLJgaOXLzFe84dVuyTYZtHm5UIPar26ifySfaNu/GY1oMd3mVU
Wc1OxgvyJCREyl4QpsCb2+q9RTqhyqhJLVyunvd2aqR3oGPnW2iYlJdmWx4jixjXItZHh69ilQA5
hb21k6xmM06z4ofBbbKjo9hU0eRaJ+Wjblxy8HdDLetN0TTjR0vOruBOYTHLmmrVd7+BWLrgZW9s
c3JKx3qGQzk6RXMEFAkLa3SH8DO6ArKqytlFRluEi6mrxI1R+XSQ4lbo56GAl+1CWcoWdaHmjSXN
sUXoNd0XlpE4KkhrMjeplcppOXLAXZlh1G96heRKr3Qu7uf+TZ8jIizaK8+iV2gLeKbHWPKHIu9Z
AbebmqewFiwB9FRXvpfdXK659/s7krnusXa0T3d29AX7WAmLpwSDF1atoYSoEcmlVVnVRijWBlMs
6aKvxU2lGBy557FUAc3xa0/KY2PGIDoAj8+H+crtcBXCQw1BLWqF9fAV4EMDnUrUlkBUR8IwXBaK
AlJegSCeYoNwpxqqFXDGaD115nxH3aVczxKyruuOaonTAgRG6u4+A4e2hb/ZfXFAtQPGKSKG3oMU
p9sP4xutsiYw7b4HcMfnr+RSrAAMmfmM5ohBLmaFM+E0m2zHlgRgrGAnvcKeEIc1NhHZhVXkc2io
Wzs4RQqP4tIw4B5dPwI/d+99q9vVhTXfDp0+MA4qDuwAsHmWZCbyR5APO29wy7skN7W1cYWxoBJO
Dyh81YkSjPloKmpLrPgtzE0Giw7zi96WIrtAsxRslkkGyErm6sdKP+UQYHSFggltoDCTwsPw8NTP
DSReoJbor4UiyPQ6XbDQInU4S+PTGBz3XNmy2BPIM/d507Eiogg0Y1HBAeKbvK0VmyaIq0dNVBNK
PSCeh1nxa3K9qjgii2kHmNC+IDvjttcKcmNZZrQ0YifdCurdq1gRhnVzbtmE7sanItPtjayKcOl6
vXvSRzSHUoF0fIXUCVLfe7VKPdpNCrbDNAvDGzZ5RAYJkAZ4Cc47Ag7aN4MwEaVHoD2Ta3ffk4BZ
EtuJy3sUImOJtkuUAMxPOOfhWpIvYryspy7VNxq3g0BGr+Yctsc6z+5Z7ekY2yb2aNUwgxgfau9m
xREaFFFIV2yhBiVeLlrmV9Z2yMJ1bpfxktkGb9WkXr/qRGR/IwnWrweAReQW+mXKM5PEewrkv3Yd
7RhptlyUlTM8V1fakeIeuYqAxH6RS5454rNB9XA1w9fe4+6NJzqJGg8ssl+DE9tvqaIpeYqrZASM
4c56abyDFbW5z81PgWIwmYrG5PQuhTmdSSj0UlbOibl6eyrw9zMgJ04PyFrUaBQFU4GeCsxgeL39
ZYCA9swWIJMrXd5QrgENlSAWFAuNts8XPXQZ2lD8KOZIQEnx44isoPhSTasfG2jB9/Pc3VGSAYCd
6dkN604pffWue0wQkA4BpgkfCQW/Moqjy/F273vafcqgzHIcakiYlhWES8bWPTr6LrxSr83WDbUd
7NHgyNZSyq5A0+1Zh/AWxcxA71DlVCg6M9p0iqoVtoiP5pixWkT69RhC2OVVFAzvUIyqrdbr7s3c
N+LDIIH+FcGepldTXxordx5mz37SJ7s5p34gjzQCoE2zI7T1OtGtJVXSpwZ21cFxc7Xa3O6jRISk
Adne69Hkdt0MJh5GfNgcYjPoUPBC+74JkYZmLLaVx5urXyTJxQjxBTS2cY4+b2Xmwo2gfzbiWNuB
RnKOeRWjdsbOplS0Mh1sWeraX0YN9V/3cm59BWO/IuyzR98Lq23XeigFHsMz3JatjS6Dbx7SOD25
KNp6DRPnA2UlMijZfIxse7jBiwlfep9NatH05Qr9h5qr68zf0XEeCa2wBp4m4gG2k7NpjbRd8uej
P5tYp56n6hpz4C1AyFvkpR3dJlV5zAZtOiEvH6fAsJ8yRXyTiv1ma3W/JdhDLVOR4Wq4hlt7jOu3
UWM9MvQh3JQ9aEAxJN0mYyVmMHiu+IouB7cGDjOjIfSo37XOmVb1hOqBSTUfCDUtRApbf2xvREkb
HlE27892VobLyIMzFekie0o0t3jgUJXeFFfinaPgd/GVgwej3djiOVZndlmA86g9CwXNw5UpVsUI
SA/aXo78ZoZHkTCRXlMU3YWBwu4RjHYxOpirieyMsIwHO2xKEgcm4vBGtiZZloI17e0wGPNtNYgE
HaM2DmzWFhs4Z+N7d6X9NQr8F1wZgClNnwKLT9rIX/P4UQBrf3MZnNQVMjAP/WDFH+Q7uFe5SfLC
J+FTaPV+anSPbapU24VzzYwoEUamwgyaI/BpzJQYtO2uhz6X0VKzw8+grc2VTeWPV5pL0goq/3if
pskt516sOJ2Sg+nOGz2oeIMOgXHAsA2XvISrVeR5+i6wNP27x1zfolXIxK4ldl+SQUNihKXI0aNe
N+AV0c0Bjjf6NDKb1uhLWZjJXudb/aai4jvWD4K1uNIZw6lJD3XTNehtMMnlD4SjojnKSK/9jdHB
9Ypn/SKoh5BymsLkbAyt8UEmOWNmlL6+3pvZ0qJduwkK0O/GgzcGXRKsgt6Lyg8WVnvXXlDF9fNH
MUZpah8QhuP0ph09v3wcgLctRdl+jpo2UQPhpLxIateYaV5nhugxFBNn5fgwSmC1hHBCICPS3g2n
8VvlVtEn1rADF7txELqs8k0LB+oPZl/tgymgOmX0YPn1xosPXe/Jk6z41WXjlq8WnzwrneoNX1E7
MfMtVx168zYW2EeQlMbisw6Qcct49PaMIM58gskGnEXnPs4R3HxZO+6nnaEPLTC5YNs5PoBz6M9Q
l6SaEWDwVQOxctHxTleuRZyegOzQ7eys9dTTgHAunsiqtDnCmEODpkgjd4d3b68hMpg3etEw+KoD
JY8dnCMvi5BmsV4sRFu+np5W5dNIgO+5MdjfQ76tcoZwDI26Egb3Uudf7n5A2FnGWTvRMg9uQ7x8
UsiZPz6MAzvSfUKLctl2Mx2vKjSXhHqbVW1lhNUbx3M7yvmVd+vxFmbvb5TdPmkMzshNRZxmzJPk
MfSy9pV5H5c7E62FqZjDByrNzcZT/9hMziZbzW+5fTn0nM5aQM57QTa6X7tAT/Y0HeRDEOR6y4gD
v7SbfWefNnVx34Y+g1qMN34hkGi8GJUnX4oy/BLkQj/aZjUAcy50bWepNByEZooDXa/fkCGsHnqS
3HiGQVWIUzdG9qX4P+ydR5PbWNql/0rHrAcVcBcXmIjZkCDokumNlBtESkrBmwsP/Pp5oFJVS2r3
1ax70YvuVhJMJHnxmnOeE6s3uYAd3bB9jOINq/4FJJgO5DBZIkIjAXM5sMfn/CXV6/TJTccQHzeG
g+3cGybYzqF7ypoeD7NmWNvatKNzy4oWXEVUBmmT8iWcmpLoegdlIDTRhlpntRX6YSzGTwtVH2lr
GtqppprmWyVdwndLEtDum8ijEiNfV22GtDd3LYI9RpSLdySJIIHFu6RXAgPCsbA8eZ0LuL6Soabv
6Non0ObLU0yMLMIEkBg4tGcODV1kMyYWZLh88keQ/KlcbrS5Wvyccde+M4f8vlzrJGvhc9UsGOEx
Tken0MwShrQmDsOEiXWZhtC6aMtgDpVrIWuI5kpYFNdJqYv1BCNLaVYjFIc2SQv1oepGt7hhEdZa
u3x2aMbAK1K9D1Ubo4KPnVYfN8J2li/aXOrjrYHZ7eCQccMLDtr80pVTPT0uo5byfNU6Gt7uttdb
C+JZ30tTsr0h9mQ8c0saFy3HN7KP9Tvm53+DVGvjNUvmeommPXFS6pFMxen5h/HPPxnEGr+M6Yj6
FICpXCGpypju/DqhhPY0pqyfxutIYwuoeeAEDFKuJLIBzXX9MHo1C2s/pCZLcRHAMwpEjPRLhpe6
X4BcdiwrtL23pH6mkv2/f3O/DGp/f2+OqaOUljhtzXW6+sO8pzAGVeqhOV7XNRErNbVieEiG679+
ERTetoTn5+n/MKIl43ei6R1GnOvkQPMfhwVbKavg22X+O5L8DyNJYGcOuvp/PZK8fv/UvLXZ249T
ye8/9H0q6YnfmPchW1vH6ajy19f7YyqpA2ZjLIhOnziob4bqP2T6GKp1y7RcR6Joc9F6/qlyQ/L5
F7zV5q/eaghuAqQjZCK+MXBDV6nqjx/L3OpxzhAgemUVC4DCywJkwkTVbNkqncurQZIHgNIjAY7D
glRzwX3g7n8UboPPbunCh7xww2VT8vYvjZE6N6w2nasp5QuAsUSrt2ZLcweGotGCckn6D3ZbFNcN
bVnqD6bXB17nJtfm5FprARh1m3pYYCgaMQ4V4s+vu6gQZPHoKtAHt7jNMr287caxv/dKB3AjSIvs
GdH5eKKIdkmXb5wS3sEYPvd6vD5n3cq7z2O3uG/MDlFRthyBAU1YiGV06yix3OtG3tyzFSTyk7za
myXspp02Wt2JyeZCqwVagTnMtLO/8RYAcuSP/QphkBIcA/m1kBmA7Uy3asU18NWPXxgD9vMWvGvt
WxFgBy+WxoP8BnuYnJR5gg0BQtPL6apZsRAufAgGhJAiwIFDjbBXgIS+oiRIjqZIgC4BDZNsUzIv
QLKu8AlFbAOtaA2SIvlGp1D8DZ/yFVnhjuScaivGArIkEfXxCrfIBzAXaclTh2EO8AtzxWBo8DDG
LCUBE2Sdv6ywjJaD66DDfbya4rK/KleoRmysfI1uRW3MK3Qjmzyio1jSU3VM7WFe4RxS6eMVeNr5
wDrHekN/WJ1Sz+genG9kj2KFfJRm3cFzi02a6xUCsqw4EGVI4mnCvLzTOt166FZsiLUCRGbWfo/m
ChVxMvAiOPK1ayuRAWOx7gP3CgoJqxjvVq1oEqsBh8LGlqZkBZeMK8IEPo62AxQ0fVFj294gG6iu
0hV64n3jn6TfWCio6LzP1jdCCutcrHjaN3LKtEJU7BWnUn4jqzgrZGVecSuFXg2Bi/p5A0H0jZ7M
PZcIZva2Jepru6Ee6Vd4i7ZiXOIV6EK2MGyXYcW81CvwJadcO+grBIZIifSWRA68wysiJkPNUG/S
FRzjfmPIhNHKk1Hf2DKsMPpziRab8wv0DFxPgp8gfPqplosPiVHoL+TFTldgPvRdbAOwSWRNwVnV
arhrtGj5qHLQ8SyB64m2NokePaQnNy4Ky8ato/0wyPI20dvuHpmTucsEdmDKtSUDWG0QtCwqtUKs
OmCKTkum8KYdSw14k+uATE5TfB+e0RyJ22jzjasMttXwmMkcQL5QPHOM1LczNONDCXtvN/QFpkON
+RtRwOyw0c/VNGWJu2PdrW6KqIhumtg2fUc51muOAzgj8LeZXtowXpcibj8/OE5mEVNf5hpTdSM+
QPsuTv1CqhtTZzmG20FTYghKBIg3aYgte6sBJSyuNRQTz9Jgfg5FoQrrra1UyEmSoClZiupLTqD6
Sgwvpou1SNJ8kF4mmY8mXnuOhhY/XWoI0iBzLSIVLzHSivKtVCYdigIJWLv1dAeY0XhpWnhrW8YX
Ta3o2Cu4sRd0/C6YwI0VFSwzAzjRUbFG/86OG6HC6lv9IYTrODtPkSzq7r6z4n44gG7k206Xabba
su3ctGA+aA9mNj406RSRRBRB7y+3scz1UTwVQzoquXNroWWBBsUp/TITOmFkaFGNpuHBxcPtv3XA
f6gDIPbp1J7/ug54eW+7vz0nTZSUyU/FwPef/F4MSPmbNB12gHwEhcmqkhf9Xgy45m+OMD2X1FTP
sHUUBn9fUuq/OZZOmokrEURRE7CN/kPzLn+DheYAbnVwhrDc9P5KdUAOys9LShsxAxtve+UnQlVk
yvlzdRDN9piXKbPHtpD9uXJLQfQClo+zNRe2j8QNcy5qD+IoDOKDiggXCNZRmPjGeMjiRoPJH/Yy
aDqvefBc/o1n5d5zwqhyj4oyYj3Ve9W5moQK+NZ1cJ2yWBzbcJGEkKdrdrfQ7JGAPFfkAtqHcPzB
mwlQBjNygBZxAi/cgyCaI5pRIKZPBsEQ4WYQ7AhJ4P7gjeOz0dI8bmy+W09LN5AGPuZzQCQvxjYi
lu+isTJOYB1Yhk1lO+46IiuGNStE3YtZJVf8iFH7jS4JaiCXPgnrtPUx64+HxlLVZRmZ+E6tpb8s
TTOckRzNj2E9r6nBbbw+aAGjeMv6m+dl1u7MAus7B0ceYFhgPB2Pc/EQxQKWFjsJXIX83xQ7JJsb
yVOVYUZmrjtcXHumYc8RNcKH96NhZUi1id09ZBBcb2GdootlCc6J7zS2EVQzWwkCC7TF9/rQYwg+
2FA3BsT8pHD6vOcMeGyHP7LC04cPUnJgWy99ltUHQAJX0mbMYvTxTeQuQ+ebM8lSvuTRwMqW7q8k
j92+6phahpu2JKTEdZZuExbdwRvL7sluGfRtSKEwdtpgNuRLzVaxadpS8PcQ/RUBX4cu1T8mKYmY
Pb/LLgu755CN3ckbm6c5mxEuIRN/XZ1LJyOuCeOY3dincV4lVsJH4xTdt3Zpsc2VVX7hUFTX6OVR
yHl5EUvSGCqHYNzWuc0sLcQ5IFmVNiGKW1WlOxGtI9ilfu9MK8KaPS9QrVQS3S5j2p4wZW6a1IGT
R514la9rpBxkDhArLbwzrO5DhG5+ix8zO8Y836Lz2On5cDd5UaXeGuSRr6Af+q9JOhh3DtQwqCLK
emAyjeBPUFSJlnXLthsKbhkT+ebSm/rrOKHPQwWv7cxRf7fL4lWOI3uqQpTqOKR2v8kTS7+B4W20
PuoT9yNpCv3jouEPSIcwJxwkzFcnSt8XB93uRRqEDlng2xwJ7mscLZXuk5aWgILQFBkGWUqMzcJf
me1yBwNwrXMway35NiNW4KpWaIq3E1Pmu6E2b0dhfERJ8FFvYBLqFnNeqUNO97DTe1tbxqrZo/Ez
93pkOi8idB+jsH7XiRNkdyjzmm0Ug1GRD4N7E+dkHpaem2xTLPWHiDPnnleAkma18TXKtjMd2Ejc
fclOhZl1PG37qB3NS+u1S7R3GRhSYzX1x4ISor9vulnyltog1frwdujLiuFOBktksAa/ZQwf9Lq3
n20rPmYkmag7k1lPcehDg0cvlURKYDj6513CwAyun14J9HEWo1erio8YWo2dqrH1O5LENaPGCW83
xcxodzljFGOiTP7tHi1ttAkdsq5FOBPjo89jUK4RQ9GUZx8mZjJ+karx7FK+2mVHmRBCU0dMbqM0
bFJxx4wl26EfwOAAiXnrDplNOkOhTmlmLT78lHo/2MhBB6OILuMgRu5AuiyPrI3EUaBNvEwIvZ/H
yI979kh6FvlFDkQZaWPl7ibNKoLVgjxPH8xwcvyqac3jtLCYE/yrcy706mLkFgoAgeq42ahKmbov
Vv3qkQBZl5OqUXcWS7BHV7gxK2OcGbHAZbGd62VmmoORYuvlWfZxQRGysSc5noVtsPFuhtecQJ0N
eZLxtBHSa0AGOgb77+E6X6L5K7AHYiEHKVkOR3a+IVqi309h+xmHsfIdGVP8xU5pEAels8oq5nxb
VWFzleT9Kw8WbEddjgl5oeEjY7LSiF+vx5Ek0CLpPpslT5udBJN3ZRcwL4fIeIhQ8BFqWWAIRCVK
Erib7kkCKUCdYj+umYcZPGB3jEzmrYEO4mCCrz7qM6G8oZfFR2e0p53D+AW0Er5d+nc3aGvdvOox
ouGblMluMvP70FnmrWwjtMe117qErSYrSKOvNrN0mbXXnL0jQBffs0x1xGROb5FiovFRVt82Bpag
ajLnreAreonrKEG6PRGXmdcgTpbM8wGIGZBFVRiMvTpPRaEgok8t8LNm2kZFPe7SPK+vOoth8tLb
8bFZvE+u10FbEuQ5elG/67PxE1ELPZPD2WCEx+OGCMqj27B+II/AQi7gXg/YgboW6bhVmOxS+0Hc
kdVeBA0Rm9Gc3jMA1O7GOL2duK8nyBxoW/X8mgJ2CSbSm3k0JrRsG2dVnDB1Jj8m8yKEkUPfrRrh
+cnOZqzkPff1XvVJ5JzYF879ha1NVO1MnpwNwp4JLSr94cxo2B6rWd85pbvQ6YRevTwUie5pH8bW
nGbsT9Jd/ES0dNDwwwG2YxLK13F9ZxjzgdbnQcjGSf1lWChlWkC010NmwBethAEQBtALEFujKd7n
ypjEBi6OukHTrcV+nTbLi1X300tR6dNJYmk696ps92rWxg6XCHPfrTFnw0lHbcHRn+Olm4a4O8wk
0uNW5cR02ei+kY6W+tRz6WnQvd5i8C6Le3fpk1OhFy1SALFjCjSyInGjL8rstX3bjeK2nV2Fphsd
hdV0KY0OovRNpixuUEa6PMqoKHqG+lr7Mi26DfyZlqKjsOxDwhB58PUFqdJY9fCSebotI+Lc2jo3
KKXjXUefQj6SOfeeC9Bu0JFUrdJzd44Rj7eSmGd4LPFpbrH3+IvbDv0Rl1p/plHWjppSBBHDD4Fy
RfCAd2MILDUolCH+BoQPsb10vaXxY6t3fHwg+sdWpLEBG15P79y4Ufepl44t6n8sPxXowj069ylo
gHAf0DtDTiNSYtAxGDdyTSubu5fc8zw/JAPsqsBdwXaJP/6HxUrsAPzBHgx2j7wbEwKByeVo8fMs
UdrKGg5RorEx1RIyjaxJK67t2UFxRQWkcvZ9zCbsxNZfCJ9N6d50YtGIkCVWtJ7tcuDj0ukAGLru
A4f3srO4SWecZJ8Q42V8sYWOjIB6SwG5YrGHbCCLdyNbdjYOPW6crnPQPhOAV9xgW4CJ4WRxv+tE
fEHkUKMtKrqrkW3e0Yld5hsli6G7Nm+QgLWizPd26aAV4492wvmlBj9Htv9lAmj26lFzP9E4ynNo
x2CyknmQ0O4pzRh5G5F3KXSBuWOWH7rCal+giMM9jIQd5BrxS+Yk9GNjzkuzxRjkfLRqexi3LUnT
uMYl50Buepc8ned3E3XLlr2J8cZ5mpySkV0I61hi1plMzdusKWQYaCqJXR9GlAm2p2iCueys+x6l
4o5oYZg9s8x2rE68vTcV/U5Mw3BeJBNr4IbjfSvB06TlOG1TAbG0yur4jSUG2y6A2DbuhqpzNrVR
NzsFtWlbVHBqLMwaBOTGTmAOuvxiluZ0VbfJcu2qpX6oR4PkZc7z9Cvb7PbRK/X8Q2RgJfCZV3gn
dn7hKaF5PuloXALJ5/Wsq8i5s+D5YBrBEmQuJFRriwAMJe16N5fSoPYn7kuIsGeNjd+Oo7kog9Eh
ZTTNNWyVOrV47eXjY9XkVqABkepqBWw7wgGRpmzhUynNM4cEUpgi5ssiB5OChZPPWkNbYk3VO/bU
BF/ZBti3bJgVPOaW73pjp+c6oUYhmh76t9fln+MMVQLZg/G4S1TvfB26avzCEIO9Ts0m8TKY5mQF
Y2P/dw/wt/9RKhO6onV/86/7/+uq6eK/+W9Z1f3U/n//wT92ASBUiRBg/u5YAt/HT8wedgE2iaa6
idT+dybrH8uAbxrltb9Hi8zCSzI0+N7+2+I3CmYd8oRuumSXWn8tt1Syi/hBiG/DE7KxNFimNBlO
IVL+RfZOMEPdOpMEXcwmI1r2HJtzF67FGB1Ze9E629ux0saWNbiYozc4JJaPGpRteD+JcWiHWrsi
VqTnlNCKIKL7QkiwtBe2soe4sfqTy4LSR0PPOUp/9cDjtN5WZO2eu8RdczZB6g8M1Z5SapcSPFuq
7Y1aVZuiRfHjtC0Cl2oxAlMxI9t4Q2jtU8V8jvdN1JqIDlkSXxwCExAj03fEKrwbeaBPLQwW7uMa
mmocFGogOlg328rcORk2uoieEguu15dewCzqgbdsi6FJt41VzhdsvEDf8aPzSIIl4STIt1ptF6ap
Ecz6suwZlkabMjL3hLGUL948pBins8RfKEMw8d409LdwuTIcy2ZnBbkkh7oWnLZW4XD9ggcxd8r2
u9L1DnPbJ/cS+A00emM5gHvztlRAa7hhzdOsS2+a2UM+0mbLjkGhsekZCm1svbZ2MYe+z/NObIhr
RoIJMueESPgSG0xIDKu4R0C0jjvk3iv6Q22TeBLixdzMHlQCUjV13wz1vUaw5lbE8zOe5Xk7dOsv
gd3K79DP+fncRyCbNGeXu/2noiWdEL3JqcaYfq6bBA4r+abVIrGU5TX1H/JrHDEaagkmDoq8bC/0
Tt288hczs+aJHWrPs5VUG4vsWPax6OYgv04B+3wPjyToIhMVwqNMSWVtDWSEUJKwaE4G45NWm/12
0m329sLZCBfQX4+sRcFb2nlG+lpPNbEYmnuEM0m6hAC/2cPr21hkOVCZkPSgiDHIGSlnqXpEgPLs
TstVao5yE6GPCbQyAU+pL/Fe1sXbItLXVHXErtOObEcIfDvdS7WTMr13G1up3w2e8PlMPOa0287I
R8JtojuvSqugj7J5a5Lvs83AqA2uwUyqhVHIaOOozNR4ne3F4Gnanict+wQ1c9pxlNfgZQG5QO4r
tgsR7wzz+SywCAIjGtX2ATk2SjoM6ls953+jqP2gtV3hZ3IKfcIFBwqgWe0Nl79gBeAicIjmCUIr
fWpMJ7qUelwElvsp8lr9NIGTQ0zuaI85j59228OA8GWeJPfFkLnbsnV0MkBhSdREuz6yyXJ9UBzZ
/UJzQ8jAcmm7Jg9Ihh13aGGdYMn6gp5FlzvgWRFuPk2/TeDK0LQQSQ8qIYbqjO0z7ix0GDJ1jobJ
BC+JXBowM8JnPphnMuh7XwNg80Rryl10Q1DJdioR8HmjL4BKbHSByJTiUn8CoKdvOg1SWDGoJegY
Im29fjEQVGTlQ6ZZM37JXj8ZXTsKKk8U/dtRo16juR0RiBYgxhjY7SzUVwFvtb+SWmnxD7Wrskrw
kGfOtWZnn5LBIUqxRIE6KLYTvTtovly4n/XSioOEvUCes/51CqmJCFQTp3W9SQHePegYxvDiOicX
1NXGbsS9E6ZqN+qo6GMYD5tlhEFr2yiBTeV9Jj31PiHyNzT62xy38gY7grGfE+29IEcuyAmbazp5
lYz8+1aW+9GhryKwoQxkhH63aIiWmUN8ASvQFflb8qYqhLIM+B7aypwOcqAoBImsbUaX3szQ3Xln
JoifGszOW9SszQWkGspR881TtGMujj6anlY8hGYcIf/2SNPEF89XjZhR9T60pHvIBX6WaFLMBDlR
wQR8ZAFabgZ+M7nDc5cRd+MV7iFmtlXl5qvjwEaO7PQIwPXZHVvJQIBOIp8t5wiSs3yEI/sCM3T0
61q+O/FI5maYdNsxyh9Noz9Lu2uua9c8JRUKH1ExG1yVpvhdb/M4RHJkURJhGP3aNL1OLDEuSLH0
1d62WTSG1IM7xUDhas7HZm9PDWnzFqrdnG6rtSizZ9d7nG04BGjozouDGHMwZxUAuhv8yeWK5TqV
wWV52yL/Tw0eQhPGlU02EvqNVCcP6ANoKlHQ1lmBSIha+jyr9hg1bKTwXJAx3/XmJo95vDDNdD7m
2fRhDPv+IGf5perRssRRHgd4bMY91hUtiEq8j7IYvBsGIbd6hNxH2fb6xsdLrVqkY4Lg8CK8r1K8
CaOTBJNCUM+BhmY61l56D+GYIkTaIkqYs7Dvj+6wNJw1OFbmMHQOnL/JKYarsI+Q4u5GVxMM4DAX
ublJkvhiiSCSoxWYec3I0K6NfSTTl5GEweOiuY9z155bqK+bWou+WlotT3mZ0yXAOAUp5xiBqCT+
a7vQTy5zFLpSnuQLp2rQOA1gFXdmJQvgt10Hy2QuAzqJXA3rwgGuaoKDeYKjUY3PXUgHvqaaOm2a
bxSfvsK9CUXjYTGWsZmtX7IqLURrHZRZJYRzy9oxwyerJ8AFvcPMvJ49nGgrTm/Y5gTXJqvaOxT3
ll1Ip/lYDXj/ylNjIYr2tilxGAgVyzRPtBgbZN0w//8vOep/WF7r3r9N/FrRbYe3osbn27z/pLWx
vv3kH+s1FmXIcmFZ/r4/+75ak+ZvQkhkOTpm3V9qa9Q5usMOl/k2Kh1BAf1nbc1CzkNZRmSXpBqm
uP4rq7VfvbR4SHmhFcjJRnlNE/t5sWZrDiFXLoFzWSng/CzEVfMU/g96uH/Y3q0XYR0IuYrfk6yG
ny/SVYNWe567HMBSgOeX7eKzCZEAXu1u90N780+kdz93CsJef5+VRCdh0EkKy18uVRUs/FOwuYdp
wNCQ5KiHTRP5vVHhrcgxORwKo9H20yJslnmgl/795f/hdrpAwNZ+xWCRivLvlz2lmWO3Hh0TNEM5
PpqFfHHhR/z7S6wv8aPL210vIci78BBKueavPNOm0eZeDw11oCd4ZKr/zPSp2vYmoUz6oviU/tkt
/pPbabm/2ENtLmezZEYghpgPLR8fxB91WVbEXGXCCnewR0udwB8ZdEaeVpwygdYhH+wnEm1VsbEj
1ekc95xtNCKM2TYFcxiAy1WIb8GM0JDEqZsd+xHp7ZZlm6e2U54jG21bjwebqYx6TRr3WHp55tEk
u+uTmXLYD20HAcXF49x0uvk8Y5BYQVUUchmV0HWseqr9OLP8nlnX85yuU3knGtnpImIiyVqhJnfA
Qrwks6wYRDasKKNK3IiuzO7x96BXZplClBGW/X4oDfa3KPhBuKgNijUVDP2yHNFrXOCBD4FVFF9t
md9Xif3ZWdy7roE7MNouzYY+vUY8nrgE4xICqckisNLFz+pF7TMlAOWwPxBtOr7jsFBH3JQ39exo
PP6rZmebDKEQPDnX04TSC8pFeCLF8llCVT+lMbWFapG2JsPwTkaZ98iKmJwjA6/s4qnoseM5uu1p
HXVviHxZRWAVxnA4wMgKd6k+xZey5XEZh4xH3Zm1SMRweDc2GiE/KD8iD35X2k9BUknvUcmBxYpL
doHJruiq1tNUP5e1ERpBOTWN82Qj9H2Js4H0tcrgddxpMh8rIxvOeUM8MXg0rJhNw4rJVCI+h4Vq
LhVLop1ZqiwA7cBHpFDprarYbtCyGDsGTmaADVh/tquM2IWBWg+Hqdl/7BO20NFWn40rDSr9YxIT
Il8mlcGqi9V/zHMWiFJieDzlm/CKiWlzVy84+qg0r0Jvtj4CHukeseFmB0yrxsWYLOdQMIjj2UoZ
0qMn3hMX+BEgNZLsLOmjIJXWdGDT5d3pToQu3aqbCxT/6rbPZ99s+/kCbaxWW2ivesByWH2snDUX
EcoV4rlJJPvGs/szkBRa2SV2bhPZBmFooWEOO2mAJ4rgG7HF4cdepiE6McZck2XHu3rOnlKMFzSZ
jBhskhfPECiyTRJTMQ99NN6Rn2DsTQtcrqHXpGsUHV6qulVnuldsa3okqhtWg67JJ9pEMMeoVL+z
QjW/tRr9LTlXiCmjlMlG5Jh7a/Io/3IWwj5WlSyAWCN9pWPMhchhVXxfAIFtqcvDIKzj+UTUTPjR
zbpyG7qRt4/CcDxPLCsYp/QEtkPP27PBDfnug683baLVbJL0WB9nEECdfDxBrTKuJuIxgjB1vGfc
gylZ8Um57tjerNB68YyF7XrX6ffJNOsHc7BeJX9XjeXmQ1bphMFI7rSVLCcSQoD7hAxqgXd2fjgO
ma9cg8Xgkl60VtV3RMvnfqmWLzRwLL9inVQ7l2DHYwhFd2do+h0+mKCbiFJkb0vH59VQgzNeNmLt
99QYmiw4nkbMfKqh04Mc9NYOCOiruHZ27RSoOrIehWD7XBoZwLtSDu1tjzv1jXPbPSbFSMdhxHBR
VjlbHPf8hYRdL9dhnnWUuQg02Ha5+RUH0gI5wwMdYoqPTcUWAk3O2gOF1TavQ2ayenwVueU+5gGw
KQadrIAoKtg2FkZ53RbuMR/MJ4p5bLChUW4jSDF242r+goIEa6bmXqIweydqPN0uqt3J3rTfet2u
P6W9NdzUqGG9jWBJimtmdm6SGRWfh+336BQmEyFcOH41LuOHCiHqhmqIKzNnmOdt7vAF2qxYwK/M
HfIXY1T6YygXm8F16sB8oeUw8iJliy5ya89wuGNrxufLwID2hYhgbQVN59zmklGDTFfDb3mYPUBS
W8iv/dawJ9bQkECY7SjCixZp4/BPcPkiTR1QZLraAViGs1VKfobkgHR38Pi7k9qTHt3Ulevkw9iX
Iil2jWmzDh3m5GBmNuRWx4sPgA9X5U8vDqIT4sZJjOwQa1H06opdESXzPidsgJF4PD0ZnFy0+tDo
uEn5o+XCGhK6wYZbA7r8YCtn54xF8dKBsnyd6MivncZZXthb+lWW4ERJ66a57o26C5ip88mbZXqw
sxyStcOHjIfnV7Q5pL/BFgmABLZHno8juguLM0OBwnLOnVHMJo7YvO1/ryv+q6H7Dxo61ug2zIs/
qyL/rXv7Pn2/five/+//urwlJWXT7x3DStr5/hPfi3vHYdaNYp3xNFHkCOapCf8o8AF/uDoAGWGQ
W05N+nfpnPzNpkg1Uc59n5D/vb5HY8/YkXm6bnzTzsm/Ut9ziZ+rxbX0BiTCh5LkDTqQn8u3GZgM
GlptOVThbvZ2YkakdPPD3fgnNeI/XoLOhlA2ALe8ZWH8colw7JGhsiE/MPYmnZxHDko01+GW/nnP
/z+usr6LH2wrZIVOk4i5iixfW+21mt478Xtw3+fp/0Tv0NxyCEDlj/yk//SL/FK8y6SyS+pS2pTl
Tup3c+Kr5dO//y3YgfyT+h0lI1s1xow2SvpfbleLFyGNBhKphFY2n/lO62zL9NHcyZFLizDL7y29
CEl/7MOT1ep9gKoPrUfKIQaocdyDYGuezXixDExp4NsYt92ZAq+yHw8TFuWGqoZhMLHs3YQcndSl
hwQRFIjbok8fgbVNG0mI3Ll1aMHcqn4t3Bo6ldvu8soYDn3abIWHpxMSq8GeXJPxJa/rdcePbMRJ
murMGDI9xnouz7q7OB+1QlI2x2KOL7rSnHMekUyz6MDDAO9SwETr2D+bOgR/0EAJOCmWp6Tjv8Y1
Sr5Uqs8OrdIpTAqsixob5VYuMO5N5DKZ2T1N5WzfMXwy9lovc2bGTXpkTENmZ2/YAS5+hbGqNi6u
zgwXGzPDLnMa7i0EZXs7c7sruaQz03/XBNCKcuBCJcb3gfCibVT18V2YDuNnJCnzHXBW7K1OSEKs
HFKulyzvY+mEH+K6b1IfL/7y5IxA2v1xMd6bZtLyrWjt7qum7CmGWZ53z9BUwGZMTmffkVLEC603
GBXSpZoFVL+iK2piNdGPFnXYIesLLdrU1TgdihIhEO+P6h9VH2PfVLtmCPnetZqNnbbrv6TL9GQv
5rvHauEjITnY7nst+dBBn0QapLglTax41I1EeEFTpOMa1XJIFTvgNEcxshHh0mFI4fWKifeRTjI7
FZ5on5MV0oyZU54Lt0cHUIwhsoLG2PftuIa5mnATS6RsxAk1GI9dfV+RNk8etEPcvYd/lh5g1ikt
cjc6idk2EUw4XMBc1udy2u2ZgmWHVKQDRdzSP3QEk24XnKB8MNxEgEec0bvkYXZyLXRJNszM3UBM
5I3rcTtZnhihXzS16bOIlNfdCPTjmJpOEdT5GobELNEImQaGiPj6MLqbo0R/SMs+Y/k9JuLGzJkG
x1Gk7w27CT+FJGoTu42M4NocvSrcAhqWCMbIW8KXEto34JtJgYrgrUJIsU9z3agrpUnjHn3UcHS8
2rkNNQtBTB1b0FmL6Gq0BZZTtdx1Mm6Bx4tBP/Q0J+ZRNZBC+34iWZYtYPipm/o1bWysuo2lIaqp
0LZ8tdPM/apFUOlbrR3PDSKuTzHN+C7qoagyqXD1HVsU+KLEaHA/QpJ8fWOZvuTMVlHGDBPRQAhF
DkaLvKhwPfMqJ7fvUZ/Yx4WzS2CfpQlj78JY3iOdHT+4Zji8MrSN7/RC6YeBiFmm/P2E0xWqhLXB
tON+NjJitBVO9uvemsa3BsLPpewj72bCQf2YexQ6FG4uBF9liPNoRvMt5qAliOrGvU2TpnybYzHe
NTMLgymNu+sJzemVMcn50ipPnLPaKvcGFoktoazOA3JlFBvLvBwUhNiB2srkAspYD6/cDLu7ZtGB
Ey56mMkNJFThJ+R4B0M4EhnEgB71HKliD4qoky9icdqDMXAIwdFp93w0hD8xoUJCU7d7hAlR4bc1
0xmeKvaOSvj/sXdey3Ej27b9IuwAkLCvZVFF0VOkpBcE5eB9wn79Hcne+xyxWIcM7ef70B3RHd3K
gkuz1pxjNmBMOTms4qqJHxazwE8FsoE/06ZztEl9klpMt1yO/NqIIn+1HBEINxd2ij4ut8OkWRO/
hn3XLlL/4LFj2FWoWDYuLcODDf5qJ52p2tZ6pO2JzUso0jvYp9ceNYIduwS5RVbUHjRka1xG4827
kDjBrRv2Ybs1MWJz1JHchwnkwMosvemmzNvm+9hIyTQ2ZLc5DBw4CPq8lswC3zDnLtAaXDeQZjr8
Itpl2ZmRZ1+YpUFXht6Rt/IAi+IirIzv0i3pYed+Ev6G1JhTZZnGa9/Qs+PLf26Wjn1fxBYUgykq
zNViu+P1uKTTdeeBkx08UHlb3mHI7rMEl21EMAZehoSymBGQ0lnDup9RoVPal/r3LJPdkzvJbjPY
pJ/TdRLaNiEB/rKsoxSrXmTeWeUUfk2tuHockqLYS78v97a9hEAU6ZinmsqmbnR/rU99dnSq/pmK
qTx46P+ozPeQALww04N0RBI1zu1w5Uud20cWnbZtSSS9xM81XBoa/vHVbFRTUIG2NVdebQhESAJd
u+4NxREb+wQEHXJCv7EQuwaSmId2pU/OEkAacO6NqdO/yG5YbhOap4hqCzTFds1JzR0dilZL3TMs
VsXwOCFYWxltP6CyabSHOnHGEUojj94TBP1UrmgPfS7in77Bf53lqXNfQKC5CI2KozYqgw2Ba+BH
YKZ5e3aj7UHUWvY4+oiYyrJx7v3G0ba21SIplrLcRxDV1q1a7CgRdistBaI6IiHeCmPwKeJ1nORC
HIOina1no2jybVnzgjuhlR0X3ui1q1OfBVJb/kpZww9Y4SCRZ87yyIsU3Tickq5l2vv3JUKitWN1
PvAQQPheK5wvkg2pXEGyhcc2ltG87kBh7E1yUG+kzJbbRdOHX0MZap8Ltw7Xi0THuPE059/PKZNT
+HtG27ydLDHuOKgaVzbxOEi6MyYZcAxHGng9dbYp+Vr2nUdLe5gQOPX2k+hn62loNesptev5ipXK
2cVNrG1mkC0bwLxx4IYhlgkakncVAJUt4tpiq2Viunq569KmKVZ1nndNMt1OL0vo2oByLyDTGMiS
wRKX/QIXihdxN9kVNIEmLrelD2GmmKXY1k0B3KXVMUuELhlsvTnn16FnRAfw5rCgX97lhX77LbGH
wNc5oVwsXjJduV0ZbovcjTj1yoECJG6xa71JiwOqaeeLD91/L0OddEWPNhlSSovHvzTLZUa76NJo
OuXj8gWkjTmLmQIN446YuO8oPaYrJgVkC5C9rt12QZta2QSnzF09P+pTRTcQ/2a6XYjr3oEl9z/B
k0xXfeam14L8hF0vTOjcWOYu0nGZbgx3RGrS1tN143Ys3W5cyr3bVJpAU12QZ2tCx0tWVGP8LWvT
cCAfFqlnaHX1JZ3N0kAJV1YPfTWVu54Jhz0QwW4XlKLldRMR69f2zgBoJF8u59GojzBqx50wDcAf
0Gq0h07XEYcA6GHHbAkgc5S0aA53fJoQAVISEBMyJr0BukZTD+VeGmX+qPe8TkW9sK32E+O7HiFq
toqm21jjqH+fSdHBt5tUYqVZXXiMOz7MBLsUvLNxuYUD6h5RB89bT84tMC/AISsxD3WzKnxnmFZy
qJjpyk4sVA0nvnlN5JQ3Q/7hwQLFBB9d2Zt7qaWEFmbWDaf6klLS0oRBZ6TWPiGW75B6IVQ1TP/q
iq7deIJl69vxlUG8A/qHpLg3p6xFyApbe6ljbQ9BH+6hsGfz21zOaNypsd6LQQEYskS7iMLhpq8x
J8AOidGHaL+8hggvwyq/QPGGB5zO4ScuA+SyXjFz2hGhNJ7XjtsqRzoUhglRv+xLLqBHtP06b9BO
sEOMj/UCcUrG841ZA7UGjFP8cEvtR7fY15PZ0YadRqq8wmgOXuxCZ16Sh7GKlzU1qQj+egMGSRto
70PwiUIEIH7mfaGe364JAKPumHRNuCGRI1plyIw3uidB/ds1oh+35nqxHKPS702ENdhtL6cackJJ
+z8byBhwiBmkySqGngiwNP4WIRcPssmg0zv3EEVgg1X3teWYCx0hvelWhRlfxKlT35RlVn9BElWu
WNWLr6TD9T/qwXXugUtb0yb3CNPsh3mB9uRneyuP+0CLIapsoExYN5bXLjdk97b3KOWz7VD0LlC/
qS02zgK2faKOuQ5bIE+0R9Ld0GQcyfU8OUYplhhUN813v12KC4AXIkDmbPvtZqwigSTX66csu+jK
72zviYpAdX5p+D0i4NaEjjc0KTVBkwrsTbjM1UHOsb9PtbjbSQ+WtlnAe1tl1GajVdvyFDdTaH/H
Rt6gWoiX+doyZHpb2pIKZzK3X52W/dVqMmLzCqGB/Irg2j2ilC2fwtmlttuUvXjU1QrpGEUN/9GL
g6ks+4s48SwQyZ18QmprBzTEx2NuR8MFuKnsByY3YOixwcOteolJBvnSz6JzdWVrt56BLVYmnwiN
eYMAs0/oGsGVaBywV/MAAX+ddOiKZqR+n0XpFli1bNIT6IfEV5U2/8oG1/tiVq6SPy3eOoryBe14
nuJKwj7LHm9hKYyBga16bSL/b26ZydI8DVKSvFe145L8kLPaHmdOFZsqFstqNLxN1OHI7ZLiAWz1
l4nMayhYKSAUAgzRd6FsyYz6qRWpINI4p8Cnk0zZb2x2xvvKd4qHitjlT3LJzUOL7YtGR1TMYSTW
VlZ7PVAaastFwHHJ0X7NEu7Kamztg9E73qPUgExx7vT2nGJGlOEJxnqhyU8sivkNW8X0eTJE9Tlt
suZL3dekJdeaDUw/wUKW7YfKBveSZWxpKI6Xt5YwxhLlVTJ9y1oH/UZP3+I4mP2vaPTGVU95h7K8
V14IdrY/ypp66hy63cbRsqulGnLadELL9zJDkDXyqD5lQz2Sc40t6crCIHCVshki8CdPO8iTdnPZ
RkSBd21q3vH9/5TIulY9a5q/gtEC1SGUcMGqrr/JdIoMFmKSR9ACgoWLDEBMV+EtasjqO0KNb1ba
jd+sebpferMjl9uJh41W0gVJm4WZvaZBwaeW39OVxf8Q4wK7s0mJIazC6WB89vpuGYaeuntsBZpX
Wfs4dtxPZuZAWYLVQ8Re4XM2Tc3oO6QHYsuYCWlkatHOiyb3gaMO60nkF98UUmhTR/4TFenxQq8B
/vCnEIA9NfIevf5PN/fa66GS8/doCaF4ZqOXcN/m9NL3l3EPWZM7hl5j30QpBifN56aI0H3C0Wg9
JANcz7Sn0G62Pnj6kj3VHDsEaWv2Hg+2ecMZ5JEJObue6sU5YnboVnKUzrbOy/C58rNlnbejF2iN
SK+cidTvlU33Z2XCEgqmzm7W0TCWd6RhR+xwtduiKCRtv7m4DRPNuXGB+2yc1DGvAEGK30YEV65K
R1xz2GGOIUzD69ImAy23M7C/deqDgZwRSvZfUzCQYZx1+4LpdjvUIMgWOem3WG6dIB8JIaxkVu3x
wuX3khl31cOo3CKh0vcU+B+ifqFb6erOUUTVvJdj+y32SzfA7suKxUbwyESqBYCNhk9s5dzjaBUR
sddNxv63Kn/jLR+w+sr6u2jS+mvnyb7hCEC40ffqpXVp1H144Y1gCqiWjLxsnfnQm9o0ryHz2P5V
Qgy4idy3ga4lWkiPu6acFo5mcetflXObP5QFDqLCnv19jPR4U1PCenDM7tc0wfvViWFct41oibAZ
f+CmLY42SbY4eWwOSc1AuBy0o0OR+MaW40SgmWYK1MOzv7iF81hE7I2tkBYUu0J8WIn3ozOTfkOc
kEL9sr4CFUH85Dy7HEGmdPlkt/oteyiyYFzKRFrvGT8sPx8vrMoWW6cRFFKysr2OQiMYfC38HSP6
vrF1zbztJv93M1kwBPj0Ppsv/XGERjju/BZxJlYQl06OXe11f+pR3SGThRhHagFQ+g8AQW+roOYL
F8hHLGF4pntSa3UmFL4DKTABvXOQVhrFuKSueCebPefx4u+YR4gY1Gi+IXQPnbtzCpdxQSyzT3Lb
YK4idG8df0vwSW2hYOSb9yu8b4rICvdlCjIXbWQaTH2v69R650DzmwwuLPaihym1WDKw4F7qcshW
7w/1VpqhhnLx64NNZcSTewjKTZ+hTLVB2eLnzXKpkHDkJoe8vKsmmoo99uz5b4vkXJ9pkGlJHc42
/dNB7SQ0TK0ibHbOuIsIolmliaZfcSa1Pri+N1oeNRQ9aqIrEU5Zp9okLNP1UtdaGxRzjIQnDwGB
aY2XHjKTimZO+eOmng0qiPkSX/b5NH0wvqrEv1baML4Q9G9UmoKpn1Tq58iqaRlHXUB6CgX4kgt0
mvHz+w9RvQ+ngwiTF9NGgKXTFnj9vkwGy4X06bFKSenWHWN2EZErwqvc1JdgmU0U8z3oFoSk7e79
oc+9P8J00DuDPFBwh9dDE+OJCBogkiqSzNta2KB/UlUIdjU9p70KDmA1xzLcvj/suU9fWDp7c56s
6Riw9f/s5IjOdyqi0tsA9FKOz2D47PiU/CKHt9Z3eX/fH+7cBymYY3SLYAzvjXcESatuEHPMcJ20
Hxqz2XP4n7YNLKcPZhlD3bA3z9K30TXQ3CMe/fSGLsu/n6Wz9OOP7uXdnMP+J7gfWuRdblxSUibr
FM/ocxyqYhJo7P/ipVVaO9exhGlhF3l9dzNXSJJYdXr2bmTdkttHNT9iiv37m8ojVO0rncbnadSI
NYVWb6Gk+2cWGFJFAPaxGhpWWn/w/M59hZbuUQMheJMWo3q+fzT+sglx+owQOhjJA9iYY/XN8apv
71/OR2OczKSJLU2HhboNDFNeLlCiEXTdvj/E2ZeD98/g4fB6QFd7fR2+n3pja8o2qNm7Xka9bh5N
ssbXyzAmX2KNGaYpB/06Qte7qXG9HPAVfDSjvf30iHqwaaHw/fmULk5mNMuue6FVPnY9rMZQtqWD
+ztrPuVa2hzgjJWb9y/67X1lPKSqYAZtBIinasyGY5U316JBbwWR0XLmWzc23A+2Em8/cEEPnUhW
Srug6V5SXP54QXxQHAB1cyBoMurXXY31gugnQMD0Mt6/nDMjcRFgHYHh2IKcwZNH2BFtOs9eFTC1
kZGkKfyM+1C36eP745x5TDg4Td3gWTFzvUR2/HFFTk3eht+6FfI9fdvmz4ifQGyW66T5d6bL/9ny
Nt+useLVUCfTBTUqkFUOQ/WDT+G+tKJVMbpSriZ/AKE9lMvn2WY/RvJ02G4ai+q+3jbhV4cj61Yu
ptymdH/3ZkcZDWklBXBsINnR9tL6KHE2H6IxXi7DnHMgrHqBKI1uEecquc1NmcqjO+TT1Vj1VLBh
xeRrymzkTDrIu96/pZbSqb6em1nB6evpfACGQB38+tnl+aKRKttzT7tYPvlEMV8Zg3cHgDR5Lpbe
PfY5wq42D7+2UxbhvyV7KpuIBSHLC5tYvTaaOlub/ecChjvcOaD8VXFXj97lElJYKqqs2XaZ8nhj
VoazkAp8x2MFE2gw3aOGvgxTQmUF9LbHjZSeuWacdEMJz/2EDNrmAWMYnJivN340rpE6ThuLK/S5
W9j+V7Cl9e9uOJYfLFpn3jU8hwYKDtYstvxqk/DHuxZiS2L3MXNfUq37NBi+OPDUpyCCVkvGRSjG
4P0n8XbDQ4iAi6bd8tGu+6cbnqayhmEEjBP4HtJF6q3Ftola+ckRtdyjKpSfYkqvDzizo4v3Rz7z
+bKb0x3HRIvz9szRRvOgxb1D9GAyz18GZzS+NfR7HmzDSX+9P9SZi0TgwWxErYO/TreO9EU5b859
GeDXpCsCvoLclbonSzAt2wOS1cRbdzTYQU6YFO3fH/zMdbKvUoQvOJrsoE9edVDrPWWnsgw64P37
ZiwfIox0ay+d27/eBlhqkjJcFEYu6v6TCZEaUBdVQKQC0/Oe5rkcN6YHbg+rufjr15TtBoIphFGc
PvRT1Xutkh6ioc/RFfTjZnEovIr0ehxtZ0fh6eff3kBLV2Azk0AkusinyxYxzXVp5Q2XZRci0OoZ
nA98LIMQRpF9lNr29gNkMLY2bA1sGtqny1eDNiR2+oIr06yHWGhP6JV/ppN4iEbngz2I+pZfz4EM
xbHU4dJYXuyTs0Yh4gQUPUIMUedbQa3UR5NJwvOwwMgejpQpP9qNnh/RZyuKJYKP7nR5sWrXq9SI
jTEcM79+rmbjQbQkcgB6zldxb376+0fHxlu87DoY8eSNtDvOHViJswDm4BHwfUCO43Xi6B8M83Zj
g+AUfzukPJfdx2lBYfD0KUn4o4NBM7UHzS2tQz2xIr5/MW9nEUYxlA8Imw8BXScf8kROYYl1Nwta
QUWLSs86T/vfbumgbJY01L1lLebqg1nSfLtSMioTh2tjM2G2PBkVvKj0OfZlgW/PVMFznzJcWWfL
JbJtOJclTWySgnNzRcprFq9hkEPS6nR3L6cmOuT0kXcj26Jltps7gmiJaa5rNgdqWwDE3r5AFud8
9s3RwTbe2R/8+rMPxvPV4cfwfOv0wSBJiFWQbh5QnS636eynR22izvn+g3k7w3KL0FVSUsKI82bL
WVgNy0hU5UEp3ZwInCHQM+PBc+VHu5YzH6ztO+xtmYcczrCvF2fbzUVZo44mhwEjfUau4GFy9Gn3
/tWcm4EctgAeVGaHYoe6p39sAZZUN6eo1zLEQx1uGJdlarJ7ue26/PuQWn+/i+bMiEyUJUO5zk5P
qJ5MnAHBVcbZMfyp7l2bOLdFGz69f1XnPh6Pr91FknvGJzV1JJ4tmFKCPLE98nJBnRmh/ZNmS7Vr
I9v7MeZ1eqBa2H2wVJ2b85TXj301lbI3hx5Kp3osrCELosi8lqX2vKTRrk4f63S5Z7r+YLRzLzzH
HpOXnZPlmyJZzjW6Dom7QR2RtFM4tns7mqm2ef9mvgA2T5cO3g4Xd5uB7ez0wO/3Jgp5Su6B14/6
YxLr1U5DcbwKUzHk9ObcEd+Khw+tksN1M5fZlZ27Yg/wWmyXmQhoOwJDbTSk7OSjhx6j79OPTrfG
2TuPxF99mcJm//P6RW4JMMF+X7DaTBZtAtk8G1LFrwivOySu99RPVCdcyMWf8lIkj9k4dIfQr77F
KDoWp5bHeiSZiCqSD59SI0gg5jrev5FnvjV62mxBXRd+NPvD1z8xd/kNGFuqYCyXn/ViyJ1eI6YM
c/Qr8/P7Y525HcBZ+bBtVahl1/16LNOYdd3yJFv70PipU3DYFLb+3M15Gbh+mW4plcsPdhhnPjrD
oGPHjoYV601Zf2jzeWqjistL7S9xEmlrE9UOfYx2WQk86p+bdmw2qDGG4O+vFc8lwe7sbN6mWFqA
rZPW66qAs9pV44wtVen8lmp8tIqz6HH27OiDve+5J6lMnpYLlAZAzcmT5FsZZWc1VaDpUbOejQFV
Qink7YjhMCgcDtLvX+GZNYcLZA8lWNjYLKrf88csXYStRXw4txbDGJ0LC/iADiJxI1DE/jdD+boP
05cNo3e6iNYuBvei5Ihm+FV5Y+cNgSWudC6S3jA+mL7OvaMkFvN6Wkwrb8rfA5K4cqEyEHRF/9DH
1S/bJpKj4/klUXPrAZj468MREximC9MmGZTiysljMyZ6bWa3lMFCitxKd8e7lkQojJjOBwOdmZgp
qWNBFlSeLdNXz/OP51UvIwqwkCMgEYpP0TTtvaV5+OCVEPwZJ7PyqzFO3gmSUbLUshgDQb+xspKE
LEi7s+/MHh93mOMiSyKdNJWxrTcdgLnP1di6iIXo1fYeMW+j0aOGLBM6vdaEAg48NGCFOQe4Jtsj
nPj41vSjaV3OQ/g1rPVyX3SIszjdwoQcovAQ27i6F30ind1o0eqmtO/vFr9AbFUaEEsUKmyvDw3s
3xHp6HVKwtwO8WmyKrOkvY4nN94bbTcfchuJ5iDi4nKA1gmg0H9Iqqxbc4dxjFIralcxQsEAcWKx
wolWb8M+thELZ+MnQq+ApiQYqt6/vefeTVZx1+A9EfQpTuZPp+kavHC8m8iEn5tJPntxfW0JDRNw
tQ21sfovPjv23Gz2KN/TEDoZD7hR2QACLgPZxKrmdDWa2WGU5Qeb17clPwzydA0p/FEjeOPGt0Bb
E0cAuAIR+W1dJy2aQe9Hk32mCX2JIAUEjvktIr/7/bspzo9LlZY7yuH69Fzh10UDENSmJlLNy5d4
0nEJtZZ2i9FFz2HA+pxxGrsItzIbACCViAS1vmQib4ics1H52+moHYTeaztDWjhQEYbywtV7+p10
sP30u20MHNQnpICZu0Qb4qQcai/usomM8B7HX7f2FpvgEJmCvJVLHW1Tfs9G5jXGSNe4IaJ92dcT
KCccXfz7YrFJT5Dp1tVc87ER9keP4tyc7pAL7fq04Xgg6pb9MUeQdGDjuh3KQJfPM03s1Tzq+8yQ
wwdv1rm56I9xTjdGQz0UeQUTOwBfrq9L6g3rIo637z/gcwuiA6aNvgL9NpASry9Gb8y6aqy2DGg6
eeuZ2HkO409VFqOp7+YPTGdnB6NeyZnFVwS6k2ncaZmMypxvRYudgpPosh+seocCFC21TD64fecm
AoeyP6sFlr03m998noWToqIK2rS9NTsXvmo4P1V5+0smaBZi54M7aZx7L1TPmwMsEgL3tE+zdHXO
/WWflhIBgsvLNKAzESFrUovfVEKLA6tu5HqqfXGXQAcN5ghTQ1Ql5aUXgQkljHf+7GIJwp4RRsRg
vP+kz/48JkTKSNRvQQO/ftIjYGQQVWxzxqb+JfzoMTaH+xdy838xzj/UCUQbbzYHHXFfcY0eL+Ak
WlPNkc8ljFtI1O0HC6l6W07XUYpTiDZ09bcX/uAf36EYfRwcaC8DiWck7pC4juVtCyWLqOzrvGoe
itz/oFBx7gX+Y8jTo326WDkaPb0ItHHaR331y7dyxO3Osa0+CuMS595fTqQ0ydg+chY+ORfJ0cNz
PrkQ2aU5f4NB9ntMfGc95ERJUr6N1lqtJeuCGRlup/IaaIZSZraI/vyhe7IoqjyFjdcFvYljAVcb
PqNYtvfRQqq7V+Yga8PO28Hb9h49m1lzBedNRaB00wawGqXNyvytj1Dl3Qr8WK1/S4lHRIpTbyVb
vsQbIH/A29v2mJvva0TXLPbExLz/Np27C75y6lLi4L09bcDCocZjjj8hWKD2LXIxQDlbTzZkfGqm
TzKZxw8GPPeIlTNL5VZQbD297TVZ8nPDZihIGl9DFwcufrdw+iWNKcxJLFCa9Pcv8UU7cfIio5gx
uUA+F46ZJ0860iDzO15eBA4pWmsiJJ17KzaIxhSzfRFXef5Ym4W3SS2Uky92AS+W+WPRLxIubOrv
tXFEuf7+jzpz39lsKAu0jzHwzZEXmrJXkHCQBxC3rW3czg4ByWwb57TqnuD/LwG6yO/vj2mcKWKi
SoCyoGZt983ZN5rspQ4HvuhuCZGyCnJjEaSKXRe2HVGyjljxpqCctPOtDwuXJOouw3lhGZv3f4g4
M1cqXzhyDINjjnVa3teRRhAokhT4llNBa0T5GhKRL7doq0v7gjvjHmSKGhmLFdCNnCKyoRX0Ucnh
HW5GMeq7eQ71L7HFxtuUi/6FbTEYiJFXCsdUBnUSUDWS/F8zYmym7GFrOWm8RStsbVqtlEHsEMQz
xb278aILs8oIgRDldM1niwlt5kN4ir3eP+a6+1VXqcjv34Bz108HDA86tCruq/pI/phaKbcRRi0F
1w9D7j5GlhYAfkieEkOLd38/FMJrtAa40Vk2TjYgNJ2aBoBQEfiVgJPeeMrNN9XZ0Y/B/7w/1stz
O/3SVPVXcHplGTw9/peak/djkXA4GEiaWBHDMWP2WixjTyLvsCnd3LgwQLLcyImsRdPUoltTasRU
iLze15AA/9nV/398wwf4BvBoKn7zf1ACb/AN97gJziGQ//0//i8CGX0YXXBcgsg2Efz9D8WBet2/
kB+imYHtQGNVdTn/g0C2//XS2/KEqr2+JCX+h4Bs/sviBIcMS+2FwSI4f0NxQA/4eodCf5Vtta5T
9uGdUx3X15+RD0RdhmGjXViWMdyC6yq2C6zOQ5Ev2dZVnWV9Gcw75BzDHo07nP9hxoZqEFcTZdWI
7d8pLkSHLNlopAePWB9sirdpiYzBAN9DyNw2k9FdVAuIJBxAQoswAssqH8c+uxlN0l+zMfLWWqay
TIERrIkU92FdKXSLlQH6aazcvJcl4XV1bbprUpmh2lNhfSgFcvbOldaG0On8p671q9kTn1NI6LT8
Me+H/e3sz/IuBYdEu9q2yhVReMVdki79EfYubCM3hnczEWi4H8SSbNKc0MIZL+OhQOa6TdNFQrsh
WkN2vUBJUS3OJuJ2XrUOPbQVrq1wM0wTCDh3akS8ItRnpmzR6lu9tsJ1bTf2J731gjw372odFbSQ
vnFZZMZFGU7FJp2IE4k8SSJdDEKoabxwJ/W6gJNgVVuvNAgriTJy6EY09viV1jys4mKRVrZzbc09
kn/s4PkKoYxZbr2bzGgCG1nCjwMfMEVbBKz3DQk7m3GOH/3ZMD+Phe0cKGIPX0sDW0yMW3qjz6IK
r+p2JloQm3OCzbMBaKVf4KIUy33Ziizrt8lYedqPLJ8MQieqvNcWEq26tF2RSdMta8i0FrkDlmwk
Trl0vmtE6V35ka9rVH4aFGct8K1xX5hdG5iuTUIlAfNkAxqWez0VpbzTXKnLFcBXcPErb+nEsJJR
Yn+CmK+vU2PC+aRli8YBe6AOtEp7K7vS5gSr6kYrpgl6d/UPo7L6N7Iy+4dgyR/UwbOs/6FbumEp
FetScS/b5YWB6eNeUUjMFrRBOt6GMiv2ZVN5bnQtXCwe4w6DHUEZe2upW3nnd7PKsBv1nkA7bZhV
uh1V4rzwYR6/JN+hvnoJwsucl1y8MSlnUvIw1BOZZ6j0vAp89y3QfyL15pd4PWDiRO1lKnWPTSp6
Ha3vCOMj50B7xAemvBuLiuuTKrkvewnxK/0GI2bUEKDTmOFdmcdavWYmAbSakirwCPZBBQKms2ms
i5qcQPSAzkAigooP7Ju4KnGGleVxVvmCJCmx6i8uoYPQcef79iWKUKhUwuwloNBWWYWNSi3MVX5h
o5IMHZVpKAfSDZ2XoEN+gH65UHoAb0QO4qQSEdEF1DcOedqPEH9RcLiNCk+0XoIUKbq38PhIV4xV
zqJXu0Qu2i/xi5EkidHQEOCtdJXPSEYZUY2prWIbjRfkld7Ju16lOqK0iXCIWjjABvvaTzHRhy8p
kC+BkI3KhnyZ5f//gvjRgoiIxHxvQXz81aL+kX8SjcQ//89/cKXGvyy2zGT66Qb1wRf46H+IRuJf
Fh0PXW1nX1Y1RvrftVCtUVRkXHa6p4shZQKFTVKYIMQFf4U0Utu4P3ZeVNJthRriFzKIhdb69VLo
GRAZk8qzA5A1AFXimDBZos0+OLW8KQlQ3+AaX7hJSJxVzOKf+9awHxpTwFGEh0MlkkMviTTeFFbf
SjlMN0gmxSFfmqzdVIus/3l1/29VJnfxz0tEto1EEUKc7nPbXG7268GRxuRQID0/iCy/YhFpu5H1
y2BcW8/uUsOsnjGk1T6pd4nYdMuc/JqoT2F9bR2xyTlT4XRNk70cUI6KRmuOfVbFwBqwaq0J/LbX
eJjJYIui5bLv3PCuwL24+eOluvnngfxJU1Iv3ZuLQMWKzthnw4KP4/VF6K1Vi0IuftAsk7lF/Ljs
Co3+auKO8+dG6MM6NJCrb7ViVkbgqf46+r23sato5vcl/nTjEKFyo3z4K31Ykr3vx8sO1kR+QJya
7agaGA9F0kuiXRZJyldR/mVW+stz4Oim2kSocN80lDtL9P0Ml4l+SD1uWn0hm21o571KcXn/bqlj
0B8v9T8jcToGHktuPFWD1zfLHoyODAhGGpB+ByRq8fAcrzm2UjS3ug1r//3xTj6il/EQYHhYS1Ep
vCnhmUZXloWWM16UtLfMKN1qAezyQc3/zeEP5y5B84SKoDnHp3RSjvCJ8PZyUC5Ba44J+9L0d431
Psg67+H9y3mxVZ3cP4SBKm9UzQtvJoU0ookz8g4G5gK0cHE7cIs+78w88+DmQiB3R2YHhBAr4t08
2N4nSqwZSA+CxeK+XC4KGo+AahSywxk4idcGW+TVYEDPiAAwHmGtz/uEd/PzELnI9sWiW2DSoSGA
L4kYhFgHiIKemQSd6XRPsGSS4P2LFC9FwVdXiV4GBwHdG4VR9u2TU0BoEq4YL+1Ee10Yq0LBAV2F
CdQUMJC6gLlyYAhOeQtMUGEFeXnTAPgigHhDQQcVfpAIECxGEiZhA6/myTCz5Mr2Z+ubq9CFbCC2
rTGa94aPkGvVjrmxbp0QrL2e+Ttc1LRFFAoxjkpzUyo8ImJpg9X8G9MZ/jOFUIx60wYoBFaR1SUO
AF2ZWxE5SaBhmcYWCYgxNjkod6LyHlqFaUy1tNiUBF9LNtLhj5jj1LrosuhA3RI4ZQ5UcjUo8GOh
EJBDqEo3g2nBHMFc6vQOrEhpRFWQtVX2SE4cnALOJaWCS9p+Pf+c57mDEw96Msqk2NshnmLCD6CP
LVntbDQXXKUN/P+Bg1TxRMxJ9pvk9wprmY7Je+23cUnSSaWLVVXG0xfXK7ONq8CYALzzQ6pgmUvj
O9eOAmiSI19COy2S8Rq4bPMdNLv9rMPc1BR8M4bCqSkcp8ZeDi9qwq7UbY9F4fCrHaPZkqxymAat
vCIXGhj3VI6QPhX0E5XhXq/TT+p+bqocKQuHUm3VKVioAcDWjp1xBYdMP0BpLj5ZCi6qvXBGyeVe
rmj1Qh+d1a5MZ31ZpwpOaoKTOvSLJZ5b3NI3AD278gAoh6OF24mHzNqVCnXaKuhp3wjxXCkQahab
2kbUE/D9yizbzyXpMOsKmzqPZkpXnQKqjpBV41jcmiFgY+a24SDBYaxmbZKeSl//Ccat2LSOUd/i
sL1MIFGtiUTLNkOU95teYV3jQvbrVtePtUk2GrgOa5X6UwRuJrqkqvYtVoDYWKFiQwWNTVvniSiH
Z5MDy2aE17LWFGJWUp4hqq41PrlTPx5LhaKtBuy9hU4oYZ82GttWsAaugtd6CmNrFGVKWGw1XWgK
cpt1U7meFfhWUwjcWsFwAflba6DTwAxavRl4uQYChFiGCOmIPAea7pgkm14hdtuu0y7spYIDoAC8
7WTPz+nY6bc9qimP1FfF6tXNtL5eKBcxTXUGB97ZsA5xOeWBoVC/bsXn4mhzBeLNbwCv4c4dOYjH
ZJ6uFhljHNDT8kc7WNGXlGSOnw5Uli9iaMdj4XnDIRt8qKhRDVZB1+p9I7NwbYf6cOgNvi/oDPUK
tPEcCdI83M44lInvLg1yLcwPhR4VxEco9NyglzvUsPEBV2S9tSBO/T/2zq05bSSL418lte9QQldU
tTNVa+OQ2B57NpNJZueFUoCAuEggiYv49PtrdeNIMvZmp/PQtbVdeYmxj1qH06fP9X+uF+VudBU6
u3jYI1N+Hx8ZxMzk+UKMak/uBQTbZhD7x+1tuLGWA2CaymHHp4J0m5PXB3mv/LovskP6YJWz1YAK
AyYe70vrKkvt5aAKVcczbo7eiRAbkzc3N9YepETeOLsNfPzxA0UHA3tulXjbVv75FB7cR1rErIcS
2OjdgHm+/vzKIiA37S0omAlX9FQyFDgbz4Pj7K2fxsEnsLWT+4Qw8seOhX2xSjfzxyWlYdcjOmK4
L5iuyWCXBbsDH4+6ZZJiN0fQsz+sZu72j8XCWQ6WNH4P4g52YcfbABi7BEPq4AJ1DVjA7lNa5Kv3
29jLJ6fO3GKKh4vuyXhJ0INPv/irdHR7Cl32VTqbB2cOPE2QZ9xcB4dhn/RuM/c9Ff3yNJLcnICQ
exTzkpiL6tg3Wzpwbkghzh5PgCgxAts98Td2uMo/zyhsBxHPYSfLXWgN93sqhkcdX4y9wV1mft5y
4d0QmvEeeyiG61OSx8NNYZ/eWQv6cMIA9ElsFe96M/JDxmqtstu9j7z2nHn5FRt4/yneZ+j11N7e
Lii0Zp48qcxhDzS54SjpeHcgo3c+lDxgPugwNuPqNAq2bBtAuD8PYMmIUbXz4oMVAJnNHEBG6Fr2
dkAmoPcHpRGM6gCxL9hv02EOiOABJBnLufOO1pDABd55tnOoFtm6bzfz7fH9emmLbNZi/jZ1RvOb
NNl97I069vWhIBXsLQ8MsoytX7NREu6vlvPZfpht9uV8CPuD5ZihwNv5fZavt3uk2SMsckyY11is
QdDMHMb/3IejtbdBszIZ8Crp2+784Xiwj+vT/yO43zVlw6EEBUPm5Qju5zIlkD5rOKzyb5TDWkVo
adMAKxUbnUQTrohyWCmZE3C6gI09RWjr/qpFCSaZZSbYUez2DYLX6tKySJWKRd4CI5ng/89/b3hv
eev/dUeoZWrjxYEBTXEuPhCFYISXm6b9aHfoxd5oe3jYrSezHNTT1ZcaNy54WsLqq1mFzx4gfIta
iiU70na3OfKA/sK/ouL2ahdG8f4hJgG4nrz+qKoGqfEsXCECAjZGNv3hz1qcS24ncmbAmS68FYCf
G5K8BLP9EohKe7n1/swXx1l/PE9H/cLCWmEa2uk6XXllnNzStLGdrSepDNnNdu6cnNGQMXbWsARh
gjQwo6jW97vMBfD0zvLJ0q4YDTHKPvZBNbzzAQUdfSy3xduFHXu3lOVQsMMY9ZjY3GhLnSADNxlu
5mQcYXvvd7CKDnsnLEDjWYMF8ts2tGf7DJMx2QfpgE1wSYE4iOOT7OzbrLeJfy+PK0bJjrY7wtei
5/jtmpEEzvouIFI68ID8e+gDunD4k3vcvyIKuAbhrGCwPH2HrvPodoLN6W5RhPPObweLmUDJDSBJ
o5B4H7oWPDvAz7NYVZv/z4S51IuItMxNUsRF+c/dNCs/THNA3Z5Okfj0V6pTio/pX/ul83G8TKgx
THPMBMdC7GAWp0ldp1RdPA0tVG2p2u9rFFYRr7WbgBTuhF0PF14Mq6TNlEW95ooxkerjTsjEzB7l
Q0y1Q7+wUBU8sMail5jw+vtJbr7+O403iCYo1EGcF1k8Lho8oGqeTX8PF1o0vnHBtbo04Ih2JbXI
zde5EARdogGgMdE1WC0Ur1lc8HDbNJngBF1aJeACUGDVajGBUnVmQuHHk76UXDCNCZRPiKoKLVFw
vC6YDWQzSP9Xi6urIQpht8d10qe5SXKJq8ssUXBIE3Nh63GBeLpPGT1F+xdlAbXgUKHCgaBNQyzj
DgQbF0V+Wlyw+11PhO5JYKvVlIW+yJgHDohJokefJfWQQcqRb09XNzp2N6CUkdbw1kno+13GUIiu
GSUDUgEZ9Pa2w1enKQOuzayM0HbFe56/44Y+8LoY8BYNyuqCNE4fwAPRMKt1Epw+kk4libgBq9W6
G8J+l9Av3Z50LlYLWTFLK9JjJSpUtLiAmUAfAqm8mhlQlwX0AZ84aIRvxpRZXCDNKdKCulzALRRG
oZJ4zn2DC9yQJGsckRSSyzRZ6HFgpR0rPeQnE/y54fyiyYha9F1K+d3w8g3ZJ+3simwvvu5Zb5gl
C0BhCSg8PVlwu/3ADUICDvKrRrgasuB1ARsIgxCjslrGaUfuCFGZpscFqysa9ETZgfyuMTzqXAjc
LnFGiuHOdoRxTpTAmdRkAlcEXS0IgsPbNd4+wIUUBd6OQNViGff2QJmIegUtGcB7IlpGKaaPsIvV
OglBnxm4xNUE6ky1jLMVUdgCgkqLCy5DwqpsLw0p1WrZjGheBgijOC1XHhX5QINsxl6o7zy5XVGe
YPfPJmGbCQR4sagFSob0IY1jAg3AtrYL6eEe4BmIGc3VailF3AeqoQDTDJRhbRwXBBiVrveE+8AL
ElzjeqhWWy0gCgKWp5pizNEz6SQIDGJNfUB4Udz8okJICgH8rN8NCAHHBF1x9q6k1BnEBZASRCOF
llbkauRagAVK6VmtoxASR6A4kK5tZSAYxwWBzKbrN8AFwgjUVVHXdOlu6FuEF3Ge6Bt4khWzTgR4
yn1dW1GYSZ4tEH6aJyHw8R3hzFOg3Tz7wK8apLVOgoslDCIu9pZShy0u9EP8BVEuCx5OtYzjAjFm
0dusxwWsJMKrFrayPAktLiD/hF+FCXF2GKoHGqQVZVecFhPEQQBx3rOA9asW93/9aqDoukvZtcg9
mfb29DP15aY04gck7Ckst8BIuygDYY+UFLWX9J/Kz43zmgTUpO7N6AojEBx3Kh0uCkHodqnBp1BG
9QcYdAQIKIbaQoCI06TnCuD1S2cgxKmUBR3KnUJRmHUlipZE7ciBQ+SAe4+AlOQCbK1rAgwD2pDR
lgSsqmVcEImmC1H4rKcP+a7BzQCE/1tKrcEFD1OZuRLMsZBcMs5ItF2yIJpccJEFkquEjykWr1ZT
FmQAQXXkGHYWmFuuayO7va4XAKcE+MBFhRCQYaAtARPauG/fYfqcbjgZd5HJDHQP2er1W46SKI0j
kkou0jdOB5BeEnVyejqA9yc65j4VH7SiBfRSd5lbT7BABVXMi5n0mJ2gyQWCiARERJoNqDSxWvdB
z6IQxcUtBx+qepRBVgEhP20XkZgRGJjAntIUdOn9QwerAMuRGlL5uXFnoUflqKYQOGSW8A8sOsrl
PdA6CiJmAk6BwM2QTDBOIQLAJ3AXtBRCVXIFwJMlQEjq1gAvLswF4TtJITBQE9Chq/n6ovaEwBO5
M2UMtBxlwgXwmLAMSEXVMu4kcCuEuiEjbCKg3PATz0ZBSx8GwmjgziTELLkg2W6QViTJql2MhUIQ
MLlUH6rCuxYXgGfs9nCWSDgYdxZAmhC4V1qqgNAZCVQroPTiokLs9YitETcLSDJWjzLp+8et0bYK
kHJqT4V1+CTldY1ISSJuASNMzqfEOF1wCffnhXrtF8tOkAJQhynwxNmoVju3SOgQnUNMRWW0DZIC
gaag6yW7HgEjkTytFZrVpcAPuzYFby4GlOSPcRaiAq7Q1QU0aDCgzGspQfxDgNp9pgeoyLJ5qkAU
k+qqQrxAQDtCkK/katmG4kKk6QcELGU3SN1r0FEAXU7bQKYzA9OI5oezcdS0EAOPHAKdYgJ7vVrG
iYLwXzQlwSc+TJldYDEQtFqIVl0dgO7StQnLMP3OvNDphSbC//o6oDqZgbZcesoVbAdMLKKKDC4R
bW+SQd9vGnzHcXnqhrqex6tJ1QcVT/NL7VIv/cK5A+j556r75/3kp7+JNqfGLwo8IfnsadWgJf7/
c+POrAopah+eCyuq56g/Vy/4/NGNZ53f6vzDd/E0i+i2LqsPSrXNh2hNN9U/VtGXaB3V25MIaaN9
vu3kp7819lmT//9AOF+26IrDo003i09p0iRcFUDpE15GSR7l5y2Kr1FGBXQpX0er+GsKwn9j17L/
SZt2ukqzaJLWdy1TnfqUk2Q6LuLxrmgQr0LGusQH01V0iLJpnbK8YbQpq4a7N+nXNzS97tZfmmyX
daO6TwGhIIsnje9Tte/oUh5O02zW3LIq/tal/A6Ox3Gd4yreo0v4/SSaNwRQOY/adAHHTZhy3tiy
bAfQJp1M4qilRWTxmDbl9NAUCxle1SV791w3ySYZbcIQ2I2XZYPJMjmoS/o+BV3lGZtlJYIu7V+i
OGloD+Wq6dPNylWUTOrsUEVU+qTzPBrPd/m0KBoyrao2tenHY4Y9Rc12a9kxoU+auyBPi4Zkq2oK
fdp5HvOPISgNpveqYOyPoM6ogjZpUQaiTRp8x5YOYRKdyCXpUn6YfsmilvVEWY0ISOmT3kfNe0tl
AfUJH968i9abHEzcxsFU8eQfQf92muXT8syEys6WvTA/gvgv02M8blxjKgb8I4j/K82WrX2LwgNt
0mkG7PZ1lKXclM3DKRvLf8wDBtGyffZlTaEu+UeGqZ25IN0mpOX8g4sQrE9BqNd8j8flCouk6dWo
4iftHWfTWRvRoqoh0SX86zRJmAq4j1puAnMNBFiELvkP83QyffM+f3a3yeCWLnmJ/35JEFW51Y95
wHNBVBFqXfIf4f40z6cNzaV6SvRpH5tepYI70KX7exHNz4IhDo8qZ9El+wpy8VPk4q+FBD7FeDYt
8VaNbLqb/hxx7ySzonk0VX+YNvFpXry5uHnZY6BNP87HKchvDcvNkbXr2rRfhvV69du8FGl66vV5
Hn86g+Nc+rNmcE38xng1jbKf/w0AAP//</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_xlchart.v5.14</cx:f>
      </cx:numDim>
    </cx:data>
  </cx:chartData>
  <cx:chart>
    <cx:title pos="t" align="ctr" overlay="0"/>
    <cx:plotArea>
      <cx:plotAreaRegion>
        <cx:series layoutId="regionMap" uniqueId="{C8864C5F-2650-4019-BE90-EC5C80D140C0}">
          <cx:dataId val="0"/>
          <cx:layoutPr>
            <cx:geography cultureLanguage="en-US" cultureRegion="US" attribution="Powered by Bing">
              <cx:geoCache provider="{E9337A44-BEBE-4D9F-B70C-5C5E7DAFC167}">
                <cx:binary>1H1rc9u2Fu1fyeTzpQsQDxJnTs9MSUm2k9hJ7SRt8oXjOC7fBN+vX38XLNmxWTX2meM7d6R2orEo
kBt7Yb83oH9fj/+6zm6u6ldjnhXNv67HX19HbVv+65dfmuvoJr9qjvL4utaN/qs9utb5L/qvv+Lr
m1++11dDXIS/2ITyX66jq7q9GV//59+4W3ij3+nrqzbWxe/dTT1d3DRd1jY/ubb30qur73lcrOKm
rePrlv762r/K4r90XcRXr1/dFG3cTh+n8ubX14++9/rVL8u7/e3JrzIQ13bfMZY5R7bgUiqqyO2L
vn6V6SLcXbYoVUeSOrZDOVW3r7tnn1/lGP88mm4puvr+vb5pGkzr9v3x2EdzwKXfXr+61l3RGu6F
YOSvrz8VcXvz/dVle9XeNK9fxY32t1/wtZnIp8vbmf/ymP//+ffiA/Bi8ckDiJaMe+rS3xA6zbK4
0DHIeyl8ODmiNqcuk3zLfvUYH1cdUe5KJlxxf3377C0+z6FoPzo/Ri6wOX13kNh8vBmvXhAYRo+4
ZC53Kd0rOEodMcZs5Tj2Fhj3blFsgXmSnP2o7IYtIPn450FCssl0HX9/QW1mu0dCCUHlTleppbTY
R9x1GLddtgWNPQblGQTth+V+4AKYzaHKSlFAVd/c3LHnBQyNOHI5RIG47pb19kKRySPGmW1szb08
PVRkH2+eQdJ+cB4MXcDz8fwg5eYDeNFMWX/1oq4ATI2r4Ans8CFk4Qo4zpHLXBcajezVaM+laj9I
j0cvcPpwmO7A+c3w6ouu05eTIm4fKaZsDstyr8AeumuOOJK4IiTduQvy7tlbq/Mcivbj82PkApvz
LwcpQ+/rm1AXd9z53/UbZ0DGlXDF5L0j9hAZapMjIVxKBHfunrrF5GlK9iNyN26Bx/uLw8QjivUd
X14ADXLEKRwB9UBXPUTDtY9whcEVcO7l6KG1ef8ENf+AyO2oJR4nB4nH26uieVF/2YXrxeEMw3zc
vhbWRblHzCXUJWwXyCyk5Gl69mNyN26ByluEiwcYYL7FIu2u0+nlJAUJAGE7tivFjzjlkaSII9t1
HIfRncss7p691V7PoegfkLmfyxKbw7Qoxze6Dl80N2MfSe7aLlf7Q0yXHXHOmcPJzmVbRDPPIGg/
MvcDF8AcH6Yb9k53cRNfFVd3K/d/ty+MHCnYciLvI83H0Yyi8KWpa9vuzlfmd8/eSs2zSNoPzoOh
C3jeHSY857puo1f+Va2RPHtJjMSRYLDxgu0wgEV5qNkcpM5cAZ9Nyq1FWvrKz6ZrP1DLeS3QOvcP
0gKdxddRHF69pOfMj1yHO8pxd1kbZMoe4uSKIwcQOgo56tvXAqfnULQfoR8jF9icnR4mNldx8YIp
Gy6QkpGSiwcu2UNgpDqykWrjxNkFmwsld/YUOf+AynbYEpL1YUISm7SVbl9Qr3GTKVOUs7tMDX0s
L4ofUYUEJ7ORYnsY1Jw9h5Z/wOTH0CUuh5lCM+mMNzd1c/OCrrSp1TBFlGA7f22R4nT4kXRcgYLh
LkOwkJfn0bQfoIdjFwidvzlIyfkcw5t+0QSnCXWo7SomYUvMa2FoHPfIZD+FIrvrC3/6ORTtR+fH
yAU2nw/TZfvjqolQ+25fNIHmIGVDmXDcHfcX7to2gYaAiPCteEHtPdRuz6NpPz4Pxy4Q+uMwEfqt
jmf9ot40P7IVTIp7l1lewkPpkfEVlBRbd3oBzzMI2o/N/cAFML99PUi1dnbVNFfXUdfctG1zt4L/
94AUhQFUzhiSmj+KMw99NQfoEEEYcxd5tWfTsx+dxfAFRmeHKTynxfcXTheoIxO8cFf8yNQ8RMeV
SLJR6L27ss4iyfYMgvbDcz9wAczpYXptFxF6fV6dNtlV8f0FZQeyYbu2Eu7WLfibX0DhN6BsbbTb
7WvhFzyXqv0QPR69wOniQAPRuGl0V8cvhxFDeUA6EJ+d8ScL31qhswNJaofaO+d6IUFnz6BoPz4/
Ri6wOXt/oAaonl5WfoCNQg0BWYLHgagjUWSj8BrULj+wkJuzq6cp+QdM7kcuMVkdJCZ/3DTtqx9B
wtat/d+dAgAjuQ2PGiDcvhY+m0vQ24kiqCK7gHUB0LPJ2o/SYvgCqj8+HyZUcXOtiyZ+2QSoZApp
A7nz3RZyhB5PB52EQqj9XWt/PIekf4Dox9AlPIdpeX7Lrpr06uXsjkQyDUU2h9g/CjkPPTcq7CPb
US5HIejuqdsSz9OU7IfkbtwCj9/eHqS4+Bo9nlffX7C1w1gb5QpB+I9GwUeIENR9uIOO6YU2ew4p
+yH5MXIBin+YLsCl7v7fVNzQA0Vg7e27nmgg8BAa2BtXoVpNsavg9rWo5Dyfrv04Lccv0Lr0D1KE
Tr9fRS8oP5yj0QYpTuwq2IKwyIJSijQ1TI2DTOhjjfYkIftR2Q1bgHF6mJ4atPO3q/wFDQxDJxry
ZrZtL50ziYZpJGxssnPe/m5fnqJkPx73U1gg8tth9qq/TzPIx4tCAgPiMs6l2PYFLBuhFeoIxOwg
cHaZ6gUyz6FoPzQ/Ri6weX+o1h/Vz+s2vu7aO1Xyv0c1HOkYR1DB2A4fZJofWhkHEsXQNkXthf7y
9bOo2Q/No8ELdPyPB2lYPrVX0cvBwrDhCQloR9o7WBYZGhh9U/6EopMLs/8UHfsB2Y5aIPHpMJE4
v+mvXnIflMFCSI7Ojf3VAEolbDx6n5zdbhyI0MNa2tP07MfkbtwClfPDCPWvf7rh9GFS5tE3/9sd
twrWA2VONG5uzcvCScbGQbRBI3q5y5rxx9gs9sH+M1n7IVoMfzSTA9lkq4cX9L9QOEP/kgQefD8c
DHCh0ZOS3fWF8jp9gpr9KGxHLcTk9LeDNCPbPsfVVfqyXU5oB8AGWwSLSI3dvh5beWQssQHXVKR3
YczCCXsuVfvxeTx6gdP56iBx+q1OX3pPBzo3kYshjO4KY4tQ0hRlmMI+nLuy58Ihew5F+/H5MXKB
zW8XB4mNKTKZ/8syvtP2/7ujbEJLm8DG3x0NABF56Cgjr4xmDRuJtF0mbaHanknUfoQeDV6AdHZ5
kCCZHruzmzG+fsFsDONHSJehbsl3TegLb4ASeUQRbGLf9N98tOdQsx+chzNZYHN+dqDYfKtfNvNv
wkwce2Iimq1jsIhn4KdhB4hj23dh6EJ6zm+epuif0LkbucRmfZDYnFwNV/EL6rXbI2mg1wgDyx8q
NFgag5kpDGydtYXIPE3IfkDuxi3gODk9SDiM8J9c5SVaOOubl7M22AAtXWw8V3fysNBk6EATJjuA
BrV7eXoccz6TrP0YLWa1gOr85CChOtNF+6L71rhzhJSy2Re9P9qhBD4BR5e0ZIuw8xmk7AfmfuAC
krPDTNWsbjKos5cUHCRrCLSZhCHZG+ngTAeOcwU4o7v+tIUX/RyK9kPzY+QCm9VhGppt/e/FI1G4
aAzbnKC9tvgsCjUmErUZwZYcuZCZ59KzH53HoxcIXR5mDPr5ps6h017Q6nCkb4SN/5bmBpunpS2V
hO98+1pIzTMo2Q/L/cAFIp8PU5/9MWmcMhi+ICI4okYpCb94Z2IWfjN8ZhyEgqYapNW2yNw9e9s3
8wyC9gNzP3ABzB9fDtL23x38+Er/9QoNKF3+7UXPFkAXDUGXDDV2/qEPjVOeCIWXhrPttujg+kM3
7b8laz9W+++yAG7l//8B7p8PiLw/SXN11V6tb4/gfHBG5M+v3jICR4Muhu6Yuzfbs+X76fdfX9vI
00DB3R/taW7yCJYPe44EezDw5qppf31tmR2Iyuw0kNhk5Zoa6etXA3pPcQm9OXAL0ZhjG62JLYwQ
28LsgP/1NVLkt4qUEJvBvb/t821MCxGOD0VrIlrgpENNnhabs/j9EagfdDbhhKV7puz+flV0+Qcd
F22DWUny+lW5/Z4hVuBwPhxogWwIsbmDIhVu96q8vrqAgsLX6f/JctbMeUmmE+EU6bTqqI7pSmQD
O7eDUau1shPK/DyP63wztLJSnt3U9Sl3NSWbuaqHxI8yYim/atpMrCIlpOU1aditanVd9m3wfpBy
eptPlKx43I3Um3NXUC+3mmad0ImvZpnZpWexhlprZ57K1rOjgNrrOonmY4va+nPdTPWbKamic4oG
jrVjzfOnwLZY7PHMida1ImWyRsdCdRmm9VickEpV7oqOxLmaEyYLP6U6SjyNk6QGj5QqXeXdGKy6
qDiJnTm+wZms4fUwW/HZiDF/ikkn3UpZir+L8ixIPOo0pPPQ1dtkXidCe62tQXxQbpi97ZlK3sc6
as/6obGOaZDMfkACnnm67ce1OwTpJnHCpPcFmOKP49B5Vi0bL8tzNXqqDIjXZ4J9cmuwmVpOikfY
EXlTyLBbF47kJ7ZdhWtbgfM85vTNMKv8Q2sxuWnlnP9O5kx/SDq3fh8FOA7Q60lavBGOXfqJOwd+
OkTOxlY2af3azc8Kh4ZkPTlyiLw6LefELwT5gzpO+67T/M9GhO0lbZrCPXbrQGUr20rC0ss7Nz0u
6o59HrPU3iQdc4/zMkxGv5+D4IzrNF5NjKQ+PJH5TIi+uXCkdpO1lIF4w6yB/NVYsljznF44/Ydc
ZcWqGXh1zEPygXddrP1G2+ycWk33hU5l+KnO2fi+bxLhq1yurcZtfZGnludEbX7MijF7o7I6eKfK
pPhdkJafpdz+Ix64XKWapKtJdtOmqMLgcupEtZaWyE8GkvtE09ZP0yS5CLqKvO+sxlkFIx9OQ6mP
04S565wPgx91RK+CGWbcU70OThIViE0n8/QvNQzXNFDWRnMeaC9qM3qBRR56zThWp81Mc2/OFFvj
GIxhlTKbr2QhftdYbT42I73VJIi83K3kyoqaP+c8Ft48OtYmwimNnphcUNlEwg+7MPBoR+M3WR9Z
f2IbRnhaZlF1IbKyPJuwaeaN4zbVKrGiaV3TsfczXkfnrK+wbrBsB2+Uk31cTlHgdUUUrxLCg9Qv
ZSfWLhXjxTS0wuvDmOvwWPJ8CuknN8jGeNMoOrDSE3TmslslQxRG7sUgx0yW/mQpt7u07VQMl6LB
3jfuiSqN6GfKsRbWRCTxW1kT5/fWjYLoj5HPeet1NMnYplDair1MxhOe38fnyp3sPxQrNfGyhNa9
Xwcsqtecakv8OSpWJKeDtqPSy/ScYDYJmXlxXGur7i/7OObDZZvGnSi9MLQSdp4y0idf0rSt52I1
92nhzF4kGtufSqnmVd/YIzRbF4fhl5zGYeYnEY2Bj6VzLM9BT2Q9TjMNI4/GI6bvDpMTrrKkcN11
lbM2DU+m1uVfOl0M7bWTKprKL+CR6nov61r9Jm4LJkavCNKW4U0G6WlCtLAKLyJdG3ws0k5OPqlw
Gqdvt7UdQLDoiJAQ5mdnGx8p92tdTnUcRrsjru///M9HneP/2zE/PjQnZP/4C0dwbI/W/um3cCCR
cQ6b5ZcMNff3+nG0s7GO96Qu7O32MO5/MMY/vfjIUl8/7BW485BuDS6HzfpnO70ovz+w8GbczkxL
eaQcxlCURh8ATnogyHNuzTT2eJo97KgGIM2Gc7tdVNx2Vhr5NYa+ZzQO7FqfdiaawtNjNmy7okhn
Kxzl/d+YaAav44GFNk/ERmyFbSO2g+orXIiFhaZJXdAhFTcuDdpOre2Sl1bmk7KP589CdGV6xa1a
NFB4UwN72tqjiEbf0gH5FhY1Lyxf22PqvFGRmLpVqqyiOhlUnjVnmchLa/J0Oorym0jbZNQrS8os
YX7oOJzeOKOeuossGp3synVFGVyznFXyPJRxVTIP0tSAFF6KOn8fUdIOxSrMBCyLpweR5++oM1Ug
OcxzOr21cwj2X1bTa4x5AOkePwYJgUc8QorT5nAtuDlOFexaeDEOzeMukpF7Ewy6SKqTNucZP8l4
39TOydyEbTz4c1zitPeMBLEdbH7+eOOqPX6+2QkHdc4Q+6JxQZnrD7woeBkuNKKMvyc0ZWnst5oJ
FnlK2VaVbOpxCOt2VUdtyCPP4tZcFh8GziaoKMpnObA3rYyKJvW0rlhNz7FxssK1nxNpw9V8SKTL
BRxQLEwJr4+hYXyxkCpW5LNOCvuT20asKjdtGZZNfAxfAjrKY9A482ck+idCN0E0WkHrwyxNVeXV
ZYVKtxVRgEhHYT7SVYpdIZlKHH4SD9mIj6pp0PI8qEZ8K45Yg9tMYS6bTWo5NduUbt2zxp+GotTT
6ompLfDH1BTiKht7EdFDzXE++2P+t2NKnazT0ycW9umQem1dyf5izuZYX7fETe3Cm1pdzZ8du7D6
FN6npnl9Mso8C6f1nEvahhvFrG74BLmowY7BSRgt3rB+xpotYkuN/TEfshKXmi6GWxbb5QCMWpVH
eGDcBgR/QcIoWJGHHKxoWyey4LhkXTIPXgRPGn9t+RPGozabau7V2h4ZQHrlMbwSrcs471G4UDoE
yuIxD+gAmz3JyvrY5452qo2eYyc7tyN37FMfeiUKi6dWlLnlj+ABsQeS1ig+2AQqEJt1l2JHEh1w
WY7Ox6ajWCHthB348XE1t+APT0quxToYLD02nszYBIZnfVCkVzk6g8CloR6z9oMjGzdINkHL3f6i
RYapv6gRPqdXY24JfDIWjTzfwRZWQwFWjplbQPvMDTFwhOlogLCSmOJNTYnqL4jONSgRaYo1ncrW
aKmfc5sr9rfJOxLtfmiHwS81GDX/mN9MWI0VknH6GEWTzAKv7VJW+sFAguRc2jOvp3UV1bJ0PWXb
KoHDXVdx9YZkHRuFV+ZRZb2tw9ziZ0EeOcyvBj2G1yTOyMkQdMaVdQqdfedJNtcXuZY5fh5jptnw
nveUjPPKTQolSr/ijDfdZhiE25/XVYSozZM5yek7RmqqVkVRK+onY9vVgadHt5oTLyr6mo9+OKY9
hKGf62HKvNESCU82yqYdv5RZO/HQJyPthu64VENEg7WegrA9bSOHgJ3OnA3zDKWGpViejukUdF7V
lInc9MoJ2Urk1jh/HKS2488dz8JgxXhrU3/CcRd68mTYNmqlYntI/VBk4QnOWmhXlSbD/DZQBSHH
dKCRvQnh/EdkXaY6558m0Yep9UlpMo4fx3Zk7ZnVtIV1Af/W6b6LWsr60+z0YaG9UmsaNb+rcc7S
4yCGbdvMmru59lSqmR35Tj03lfuN5olbfI/sUvfjCktlqm5U1w4D8dNsaGhy0gZFJdxVlxKRyeMg
t1J5rqhjpelxL0u7yaKbyC1YCy6PlLk1P5uZ7rGkZ1o3ZfQ7NiG2kqyLgpelc9qpII6yd4UYU4R1
SR+2Q/9uEEEYx5uA50MnLoLCZtWpTHgUuhusFclSr+xnomo/a9x4UF5ocVm1qyio52Q6HcLGiuLj
Ic5Hqf1UDRwKti/hIP+prU6K5hSLY7ACf2B5A+vSlWOCm7QTc0f5PrMdB2/t9kMrjjNcw0m+HI+b
dcOrb3NXKbt/k8i6DO0TOlqW4/hTItLOOR6LhOaZJ3hvTYithRVjOiETMCpXYzBh/6WfCCQFwvfT
UA6l8yEJrGTINk7KLLs8TbtJuf17mTARK69SKoTicupWROlnJwwCa37LedaAU9ZUQWWfQWtXkXhr
saB2snc0rmKafUiSIXGD9ZBAEYRrJDAYaIfKMiRNvZURe03CaIqrFSnTpHZXRUssUfxph3aB5+VJ
ptSnLnSryq+l44CzttvFsCA+lZG5CehndeZVlRqJveJRg9n7ZUQLROFJNBiOsaxN8aabqLUui9wx
Kp8jMnQdXw2txgKYCzRqH7eqzvG9cjvVqBUz2FclOA/WgS1pAjwti2iPe9DYwENLHtniD5qNhs8F
Vwk8CauzakBhFakb8Zuqwinz1aaOYxwr6w8unZzKj91IdBYQ5F3VfW6ToosL8MuKZn0cdTOn45mb
OIbkGEiX86XEysITGC5V3wJrNAtM1pZBXkwWPstUbljT98gixTCxbjWAhh47dzHH3XzqmrHqG9yt
CJ+JsdTyMhU8UMzng5pw+9KJKHixWz3B3Cjc0kksM7mgnW6Z0WHV1L7dOCnAUWIW5i/WiPSMkbi2
LnestrZfv2Py9nsymez0DOmPHATQwor6b2ksy7g+jgs2YdKVPeNXibzQZmFMLhmRoVae2AKl577F
UmvaqavD04KqKRAeTaN+ku9V3mlwqbfzzKRjSpw+UvuIGYJeeSmZQsAd5jjxFzLqhKT6prYc1CUk
CHptO6fIjrup8ktdyIGeTJ0bYRjZQrtdHggdM/BHIlWGN+FkZvKI5iOwIqS1eUzEI4kPJ10RJ/qE
rBXvWoT9ETPs3S6kuZs6UIlJmrvQuG4wDh3SDKuraSND+pah1ox0Uo1kONPcWVtEFGlyOmOD+1ge
hwRpSLIe4k5DplUSYlGWzQB8496xq29UhgWWTyPc3Ey+7gMs1waRjLmh3Zs33ocu3rKCGHHIZ2Ho
LzoZRsOnLguzMN4UoYv7RhWjITtJm8mh7Vu2XStx0qjWOd6xXCV9DXLGmKW4CSyAxsOTMk5h53ta
zZJ8gueWuP2qrKy2iH3ShAEeLpIIv/C0arMyaE+zoaoY8QBT1J06OjTi3MG+4rN06mTiblI4i+P0
xuT6Rn3Sck3y3M8Uz/LeC5rQak+R0+3w/aitGrzBaRTZeV51+HfKB0d+FWSgwvIqRHLZeZ+2SG3A
1UnwdBqFuv8si2C08nUwzWbtDwqqPNmMrLKhYdw6yjp3neUwsfl6tIpANadCwVSNX4gckczchJnW
aXqyCyaSNovqZNNFWaHL64k3SPaelMicSnLMbmWm0m4GhjXBkAbzZxa5emg/VWyIBnnSbqc+qrAB
i1g5zilmlIZDI9ZyJhRarq25YR8dS7NqCJLdeEMYCka4TTqAA7SzzXzbOLbxVmOB4/tVjA3Flhdn
s5RfsX81LZRXR/Ek8zNW0hrfkBM18t2LrsG6IjjFr/JmKpDW23RFVQf2aRhUM+4xjwN8LS9AC39u
nVSCp2o6Dmgq5Nc8n1Jd+G2WZZN4m6fSyFPLhxghWJi6LVQlk8EEm9dM0DTJBtG/YV4XMwr+2shr
IhJLsiLEcBydgVl+GeCeBdabIUCaG5kqlpiYTXcwd2dOGjDZ/s6nKp+C9Rgk1hRt5FCKrFkV2kK1
2nNo4MqvPES2v/JgDBXAny0+Y1ayyI3ZyEVglltt18jJr7acTFoNV53FJGY9ErwiD5zf07kbrMsa
znTD13NZKfkV+hbryxrKGRxIODFzCMrCgvKf89owMIvhr8KzVrkeyq9STVFFv3Gk77JzKatyCjbc
1k1r/TXENBmDNSway4TXZCytLN/NqFN/xtb7IW0/krBKwtAPxMSi8WJw4NtU31Uf95X9pQncpibH
ddr1ufIte27SzzPvbK6R8JMIOLyWUg2f0nGE6miHVZ4nyvZ7fGg5vecMyEuMq91MtlhWZTKDPdhD
M5lp3aqbLOuN/lNTaLQJvH8jvHGTm28Ut+FNkNjmM0FRgoBODCfzxYB1At/ou6I138+CEqIcwlsM
zud2ouU6gaAaqVS5ubJbsvApoYkUmhJwqYEfIL8adWqFfj1ONXM8atfE/dBFTjhobyAFB9DTHCj7
dKgKI+WhNXNwv0GWAG8cbll7Ws0E65sTCwAT4Aa60hh5pq+7B4lawaRVWCrW5TZiK+JkdlIvKcqO
/55uFVaadebOFfojsRqsrLIMjbWsOV/lYV7pwIsq2VmXXSxKzLkdkMPp38R2aNy4iI94htNnhqzu
VuAsncKOeIFAghaujG2STKtiGM2adILZTmNPRE2R5+soySCNmy1DUJcySi/Fj3Lgvhwlm+RtZLPM
cbfJzO1vxe0JZhcBPU5ThX7ACrah3CSVchHQRy2qpWNa2peR1hJUO2E4QhoGDTVbWdxIUNanRrr6
uDK0PxHdPY7tzOOxRRjbUbe/bWXaTB7mc+puRImnceTlTjUmUE+G/8KFJP38UWgJfxhDQ5oItiXh
Wdg7hn+lCesfpI4GN63cAK7k3Roh6ai1X5UB5+9xhLNZ3UpGBtQuToCw5jUHZDvl+HNaHqcQ0B6A
9YMCACaPZCjW+SKkDXpmTy1E7xLdbFBjsaDGH28a/MLXetZwnZ/i898fiK3WSBxI11RBcZTh48mn
UU1olpPgohoLGIowhcU/daYUsreT7J9PkC7KnZih+QESgVOrXBsbjEw/60Nuj1nCw6LN5MVOYwzR
7GIRTZJNQmxG3rj9JimDuf69G9iUoFBYGH3OaqgGq5k5DNETFD1e6aYlg3Fzcj1zlECLhmsofoD/
pIg1OBOrLrKtUA3w6yDjY5cG0Oux28eAIOLdBMlUDMYBroUVGUKSklXd7PcVIvuNyJkWxBuhWiYf
qr7C1yEfAT2PJ+wirfyhbo3UlFs1+/NJLPJA6AtmmASy0+ZXkP6eChmj2LKjmlnfJSo0eHA4O2bh
ZC43Criokdb5mgoCF+jnz33MOwCJxyqkvLAB1obMLlMwZTdpR1vM/R4itmgkip9l1vwZ8cAuQm9I
4i5+XwT46dHWiyKN6OsJ7Baii8dDDJBstBVww3ECi8UUij62yBix71DuEFRfDESKq61J3+ry2KKa
nsG4Tt1l2hAyQ2tHcQam/JwRj+XIrGgbrQDY9WO2l6AzayG4rYxJMqVFcB2ouRD1sa7KPJjWVpA3
cBUmtzaO7s8f+ffJY5+L0ZH4wQVzBMli3UZOFGTJROrvXA4oIGwmKmeabkQ9dFi+sYvM4Ne6A9dh
EG+NqSZTX6t1H2tSDk8sBLpIxoEBaK5B+hM1ALTR4HdtHktRqOA7qLK1vqEF24GbOLaR8dvyUUf4
WdNuSPjM/ThvJrQajApZ8soTMYm6y7xEyOgXFq2LS6Ryc6i4Sujavsj7uGi+/Zxnxmo9yJeiwQJd
i0iTCuqgPIRfGH1MZTcEbk2qefw2boWRIKkEZpGthzvWzIRYdmp0ftEO2rzFZdj9t8xCnwc2YCK2
hfFhHFWTx2S4lY0Qt5H6W5GhRmn5CQojcJz7ibTwg1kgUFJqwg4Z3TwRBXJ9dZnXVJy4VmKS51WE
Qo4pKk3G3S7iOevfchhrnT+RYzUHOi34ZY6OhlPh2kD4b17AyFAsUMXMvjWBLeE5JW1TZt0H+MRx
WfhDNVUgznLyHtc0vHLkvdx0nqzLoSyD00bVWRL6+TwTNKBEVYFkcaGIRGGjE0hhXshchXOOUFiN
yByj12FCxh9OWoa7pnEA1+sJMaWLEgymgpZitEgSit3i+OHMhcbAyiyqvujLr47Qwjhe27gnCDoF
f4rOjvHrAlSfjfbc+nzdbaxVIq7ApXFoGawCbNPTAs2XWhwt6KhzopJCbXgAf1sW6Zg2eRDp8muJ
SK2u1qxJXX5m04hNb1mDuK7yVNBn8+c8GqfJ8bqoHqrIh8If5EVYzYF1Uuc8mT/XVoecvYsqCZbJ
yPs8U8dpJww8umEKS2jqHeT2yzpJ589zJk3JhiCGAwoxuA+AdKFMWWVblHLzcQR2TCTwTrxmJmHr
rkrRsGYjnc5gl46morKqbh+PxhyTtHM10pwoqaEuCcpjCxFa5rcl+kiuxkYWKICpvqb9JWd6bt/V
dRrUXpbltZ37Vhjk40nIUbf7UrhFwD/3pDfRluOGKAf1FYJt9sTaWKpwcN/B+SZwBLipK9DF0mDB
VIRUldlXNJE0deiNNnHKxht0orNT1lUDFMV/p42wb4cTVMxMwRu2e/lERHBNNORs+MLmzizGoeNG
/e0Sb7KvEGEHCZuhKwe7a5vwzIFiwTr9ORnmkJBHUs5wHI/twHDhoH4bpcnFzGfWd5WlZP4550Xe
Mq/VCN9udBVV0EZR2hR0XQeOjj/0jWsSSGUkNJJbbmv32kPKc8gQb9ph9TZD7H05IlPrTl4zUFQA
W9cisV+JedRvsYhI5JlWmLj0eCCpEfaIYB3qPoJ3cRokaWskv4en/t4cH1ROHktrhsrfz2e81Gsu
DoVGHG5mjdkytBs8VsCpDKJiqBrnE0JUgvq4qGt7emv3s1m3OPiO85OIDqaoOsKHw1vY3hbNLVma
Jc26ZLCDS+TbzJK2qxjR/0lc2syoyAplMbqpst7UdmeBBMm0CobclOspOowgnQ6tIEY/n9JjDAW0
Brx4RvDDJeAbxd6K5YyiqrVHqz+PmtTosPk2FVb+X/bObTtuG9vaT8Q9wDN5y0OVVJJKkmUpkm84
JNshCRAgiAMJ8On3LDv9d5zef2f3/b5IRjJsqVg8AGvN+c1FnQr76IPCJhiF9L83O39+Xgqc9kew
6fI+oV8/L3fQo/AqKHv+Q/hw/bDQioBES+dKabxP5z/7vAtuickdaI0whSj5kTv4c5Uebx1ul3Wk
55/CBGTSSz0OWg+dkdDLRTL49x/4l60Ccj9YBsyvji4TKDHi/a9PpyBm6KiT5VdCYen/0YJEGbvI
airmF+l9K1YBqI0nKsqrXE1QzKtpJ6GuDRi5/JluBA3j3xzXT5jin1UM5gDi9XRo22D5XupfvIHz
13NPCJa/fBz0Ue0RGXQbpe5S9FvEnu38u94F6sZ61j388bLi3Q7FvzIgC0N+A8UFEE1fz0zCvbuN
EvhH5IF3ad/PVx76TjqfOzey0Pm6i7Cyv+ll4ZCyFY0SsbR8sntkwPGRTPOmUCns0tvYhXOcPZQ/
t02WQVCO7zvBw8XdsX5YS0Avds3GEL4WBWxxBbE4H3kzBVRivftDZMoD/NhQsZ/SEFTWAute9qMV
/SkXsx9ncxt4hLUS8v5FytnWKEC1OUcFtF4RWZxuyGSZzc+xni6CXPBTn5KoQXDdiCzCfayYNjzc
K6FVKcYmk/lEbfUP22qB9DFUf4hRP1QwbGAbzu++FBchJl9WuIPQh1kWtbKY8ZGcQRleTwSLwtjX
k+PIvR/BZEx0eo4hXZbxOfOmTOQ1zUhwMXT0qrBr+p9aerl5HS/NwCyHdQ4XLQcpUtHBFHNXB3bu
gU5WC15UnEYPwFBlvrX9gkzb8jn15brPn8GMXDYO6Hgkys6z0QBBPo8SxEDf4D5H1X4Y1BKGtOYh
hMPfPewDXZzSzG3RF/CIgOvOsD47+SjKkrKopUIHBG4GpoQ4gKtmQMnaitnj2jabi3blKxLAXVpr
yGthWtQ+8d12y0pt9F6h6tvGCwhZKJQf40D0MSGT2T4ywpkfmi6BaCoqnguuXgXcs8BWxc+d7Y/V
ZEHZ2We3BUfvTQ9imLLIQgn9oZUBXrhofV6YS0H289aYfih6Ip8YZHdVovGU1apIxkOsRf2c4zAi
xqJqY8FafkbtPxdPUpTBdAAC2qfV0PdgKv2Y0saPW3cckzW+Gkm8X3Pl1iu4UfOnXGVR7cp0OOej
mQh8/1V97nBTXyV9OusKT9/wQZWcXnsyzo0rww5+whSbIwwL2IKRSG8KSb7MDI+j2GR2m22jbPJk
GHB1SaDAKbukpfNo73c6GdJCWTVt4Uk84Y7N+NdB2qcIsOeNSoL+hq/atKkGRoB+r79aZ1uC/t6K
x1wOC8pnOX4b9dI10yD7yidCNGlXLqdij/jBdwLFlpApOGlWeFEnVOSHDb/yuoCm/qHcbI9oL7pv
S8mmI3PhtFe+pOlhAFf5JBPwFdUEm02DG5/7583txfsUiBR2jOWftyIaWxIZckpIOYzVHATxbQKr
9aCMxsujaN49wgAeIQuYuPwWAteBJh3K8NMa0WE8SC+CNtTcfNJrAtMIS0GjvbOnWCvPqpRvRd3l
ZTcUr+Malf4ahb79qqOEhu1spYFUPfLBV2ucFt8Lk+a8CbpAnXiJqr9JQkMf3RozaN18vkm1CZe6
K4b5nVAtbx2CpDc6Cy93aJdeSpV+3U4OkuQdydl6DYIhOI0sHqKmwOr3Ldy2WFT7XoQDrA8ZvG1y
2b4vQeDqaAz3d63pHKFwlwAA913jzh0mOVUQJpRt5L4xd8psv/QVCeV49mGOhRiyeL1u8RSf8HKY
SZ6UW9Qhkja6SSfuKrj1L+nmvxLbdeckxOOzamsa2MNkrHrH17wBQx+3SW7EWQ6JevPSQVcjqCJ7
XVmGVoPV+diD4A1snLyjAJyrOJrEcUYrXEWEm0cXCvaoB29YzYzpn5fBL6/KSR5Vi7Ou7kIlaUVx
fChsCvimePDcsNeJK7aHMtLDVIt9pe+Uy70CqMNfxDwu0L/W8LEECHItI1XUVpHulIwieddF5m7p
DhoZ6Ehi8aGdqTobLHAVbH+bFcEMhDlk5bsKUJY0BTQ2WqVULw/ZloHyj5Ysq8txz68M4gYPaIfR
Qm2Deo5mIY8rog9HKtfsXcXd8wav43lf+F4cF5n4ii68/+5xQo6Dya1tIeX5J6PKtKtUsoC6Y72p
yLCu11nJ5HGBlhhWfa7L51KY8iN2Mv5MVTd/rPu6f7e4wZs1n6O7BPX7kWCnaBa3mCdohEGVbmK9
DZRmX3Yyi2M8hR0EECAB58GTBHuZw4pE6FjA00tZdpWjYq6lFvTIUqueIaHEOP41OoVExAeaxfoN
3uryUIpBXYV+Kp84V/tNr+nSuhxLLqwMPp5FQsxJ2WR7ELpTn1VRJF9jtmJxiBa/nhPP8fDAl7wP
Y2NvnMq363Fz8QzvrRDHLuNJA4sDjCSsq/J6D4D/d92gHveoGJ4L2F9vy16Yz9jw+ys8bPndHgYG
UkE2Hibw+7egFJGwMAgfNMXuRYz7XYnD3gfzAwNG8dC7WS41GjByUBtd3qSxSQ+DZN9vVZnYG+gB
DA4Pnz/3MSIYWLO5a+OcFVchuK16lXtyX6x9DLpCBd+CLoLUc+vTZB/L2nOHarXJLbCE4pal8Zqb
luA99pOpJmRAbrdA9g9wyqZzkHjxMhn1jp9BrMCM4YvmqGCozenZlRQqZyqRDChnGX2xQWe3eho2
coeO2j6P0bouxyGa4qQuhzC/QUhBFYeScFGe+FDIBixeslcrmMWmKHeeV3Q35VrxuBPnOUDncOOD
Jce5zshm1O1SroB1QqfC7VokC7+PXRI85qIcZZ05NcztUEr1ifbjyltge3644SObxyZQIoXw2HVh
cMxXrfdPvkCCZDheSg/SlIvDGGuGszZvPTsxCJtqQkQClQuCHrZb7+B4UV3HNuw/b/k++3omU3YL
VawLmy1EiXhjIGGYl3SEgq+wjihp0gyFUy/QvV+tJstPaeSIoJ/32HfRWnm3kNKeIix25LpIQHUc
l8kL1QyrTu1TGfSMotHtp1JVKuj6idVBUrqnMUZzikxSMj3OPgz24wazgNYkXyJyu5XUiTpSYDHu
8gnLaQMdam+QgxlPNDJjnYU5O5nAO03vJx8gjxDj9AvieAOvjbOLGCKjlN8bk9DCILpCkYcCJKFn
PA8FELXahj7iCEfYabhlAwi7igtY9fVu3CKqmPv9CTIIZVdiTNK57QF73bERnWdD3eiu4j4JiyYr
yJBDiaUqvGa9kkDKbJr7Ktqc/5yZyJyDtHR5zWmX6CpPWAw7Fb7rSygD9W0tUZrESiJVMs9dGLf9
OkQ2qlHCDcFcg6+E4rMhnpN98kEy5yjMbOHHqcZKavAXZhKMGPODRWgpsnaQEzIm/RK6smU8D5Hh
kpGb0/QuDNbMPgPI40jdLEXy3q/rl30f+ud+kF/6Uqa0QpvAn7Ytp21XdOpIsHkQLBKZAsKU7zeT
j6azikd7WAdV1nKRu6xyqKHIMfGUPykxZY1Sma9sMSZYX1fDv5q+2w/5PAHF6l13B0qsIHXo9LY0
Ozab5KHUQ/yUo09XzbjCr8P9gBumguy0fQtnyR7lInTRakR1bvUs5ieLPFzfWtev3TWc/z6vAu7K
az7TpYnEMh3Y0qVPgpGwLc0w37AuDe4i5pKbSAI8m3sNALFEW9REUbe+C5vb4+6iaKqQzp54Q8p1
0a0Ms/kMmW4z11JtXVXqjbh6YT2tk0yvsipD3kGqhe5or3WGL9d6gApPe6fGbx3YxeWIENHaKDyU
W7V7ps7Y5bH5jxmbmpGivsAhdJ+w64wHm5dZbYUcXujYh1/gnroDwOvyOJOSH3KZ04eAElWvPBte
ieDPE4Xg0qNxO+RRR9/mLTJzlcbz/BaTTp1sFHeu6pSjRT1C7Dx1MsKX7gkohRGhJsTZ4nuKtuS0
buH4lQ1x/oV1ffjKwni7XUHfNalc5usYtv8LAIqIXdY0J6uYkuUu67oYdSsWx8tNmHxNGIee7gW/
7Nou0h/zWgRji1ASYDYAAXN2LVJxiaKp0RnwQvsMwzffaFjHE9aRKgtGmt5NUkcfwzAYVkUTjqGi
iCAWNcPvrWFh4p4YvEyveWajvEELv04KtRbrT1zO5jeJrm2omYxj8gUb76aqMii29SowLGuMpMHV
uKTR84X9PIRIMtlq9IG8T1NHP+xaSGwP6DwPs+1AtM9dGt8Cv1I3EumlqVI9Sppbp638YJFxY61h
Fa/VuE7uqzEezwoeSvRpVsKJ/raCPForUFVrK+gan6B2I3W2jW5HMQ919jsGza3dgeeDuUk8+rcq
QDlimqlbgrQNFg5pnexr+mL0NL3lcnU1gyLbIAy6kLPd8vAJhFRRguxGDVdlZhum44ai6oTVT2yt
WwZkMhdXovQEiRvM53jYwqC23UXw8pykslVyhZEHqhg3UZ0MfKAJWw/9mgGH4aymiHx1qr20sWvd
+WWMUFPHottfhbaC3UdzuOkGXUXHsKSV2bzLWoW2n/wxIBEVyX1m466oWLiM8fsEdTYQ9RoUjnYH
QE/MkTs2zNlc1ui2XSIruw9c2zrHhpv6ZgCDVCCuCdMk8Y1YfcfZjS86SDq1tmjA5MO0InQUVw5u
SmkPysplfO17htxds+FRAQqDPE0sVLW6Zc7MoUetJq7tYAP+u160W9N2AMPORZsu4KWeOhKBnzlK
wO5GNMonAaFIf0qG65AEQN4trawFx7FWTuHrf+dBmROcR02Fb0o5uPQ1VWk0PP003AN5gUbMVF7s
7SjsnLxBRv2CX4L5vBAneA73/FufdMRlR9gXO563JdTl+GblNgRDJRCW2wN0th3dMmwRWI7Nix0g
KBS3BgWlOxNaEp/Uttd2YccdhBKuFrY8OtOPuLBi5cgbG+vFTWzx9fZqnEHK6hrgcsy7p9ikcsza
DHrwGJ+ItYufwZKPBjUOeod+OUhZUKzHgZkbBpL8LgKQj9JdllgxfTmiiCqS42hy7r2Ek77CDR9r
YPF22pK2Fy4Zp1ZuoKZLaAdiLm53lH5F2wVT1kFZXrtS2ipMljJpc7/HyRHsFn+RhZ2eAxDSyCvP
iI9VicWz04IY5t+IYKiyYDINirVzpsuhWRVYY1ft0QKAbEc+9YeZdSrHfn2A3LlewcsfbxEQjWsW
ZfYO0WjPWxlzAPdrCZhPBtMTLd2WXy8o4fIqFtInlRMbQzLSECRRXCE3AQ98Zd/kTjqGpTXhXZVh
H7WNiXf/SY/B5lAgBFOLChQdYkdlmh5VlhjedLxwH8HeOS+rsN+W8FPBRpY2G95U/FXhdeGq0nRF
ayD2YEU3omg4tCgnlL6yQ8rWb33gLooLKupI1Dsb+gOSVmsXHLiFK/Zso6UUCEcn89wmnuirUM/5
27ROCQTLvIv6uYagOKboUHOvz7zIiG0iklrzCnwV6GulJJISNbjcZUWBFEZgwyFunXt03rxKFtTh
dw7QlKu2mOVtzrLpFPR6hmNkU3iYyEdIDvw28lY3hUhLYEWBGY6wB3FhctcHVYx8xNUip4XWFoLZ
xw7oFPdGVz7agMz4nrs8ZKF0Dx4Xu0nKrihbCj72ewAAHeIhlf1tgGVYf0FzuQ2POeXqUnXF0XiF
CiY7qSRPxw8skbE/xmtCP81b3N0h6tJ/6xWiz8ie7g6Rg85CGdn30VVyJNtz4VL7sKlpwFdAEA2G
TM5nrKY5hyfI0vLTJbafNyWdt+sQosXYbOCbf9viBEnAlOnkSiSUImKi0qel6+eDiQR5zZQOqzJH
lmRQ0w4jTO++Ambgz0hFRmMTWb2CnZgEfKhyXMsVOWmFhIEWOyI9fbc5HG45XfBWdMO1FLmPDqB8
wMphgumom36NVyy9AWzFsTIyR0Qk7vWCokB4fRdbaW/7KFyLhqS9zA+AWeXnzeUGyTEj8C1BdOZf
EG0u+oqjAL9fgkvFq4ukEBVqaj9WGetKeNBsGYcGGzoFPQ+55GHnUACqPZMya9mKkEQTEz62++Lw
M32KSATQXy6bNZa/I3It2qjTrkYq2r/lWC3WG2eEks20rMUnnSpj8XFpuqAhGKEC8Wi+i6cuuimG
ieVAvTvPK4Vc+E0QDNGHn0Z2coHUD8hb0Bocf/QO89kKOAV56esx1VTV+ZaMSCVvnmIYgCpM19ph
LCasvyqebmgY+RQJ/y19CbpBujOUKxZDDJi5rybJw7exBLVaccC05xmUMMYibKlHU1BGMA+XjqS8
5SEdPrPUqa3GvomqDvV5M8RqKS7nLbvf4g0ydBzN3bnAIIjXBaRsX612eos1n1+VmRFxHwW0R6Ri
6qLsV9zyk3rrkejvUVu5oA5QedwpCxddQ3f5InobXCuKh7pRI8vvzSUdbdIFlqrK2S10gfwq6Ejx
AsV4zHEb9NmHjPa4dQnRn1blo2uGd7tHNV2L7VKtEQ78WUDiybUurnQ8iKzZywCFEx9LdxRptE6f
kHcdGwVxq1G41ZN6iVPbonwJb4SfB+Q7tvB16Lx7LTsTVlJbAkIpZS0vpg6TCSZMpkgT81yg3D+G
SRd+zEgRvhL8SFoFDicOztorrO3izgHUPCLwj6eusO8ImZkHaYnvqsLMJMRzsD+UfcBQ0YQJP2I/
UAJtho6bIgdgjJ++3ZZI/UYhdjSFQ6OyYHDHXrkhnF+CYkqe6BAnvE6g6l9LKUKYWUjLsDj+6i3U
f9UyCT1IfWCDYnxt4FoCFnhFRztz+Uklek7Se0OHBau8LooLX64WJJjBFDhP+QKvAdDYfJ944ND+
uEWwRKMmnglwmWtiB073a4TxvHnuRrelX1OB2Q5XdC64SeouUcQETbGmyaaweDEQyTnnYFxpGY4Z
aRCeCHeUjQXxY61Ypoi7tt5BxayyyKWHJBFb8SUT4gJkLZJNbsI6lg4kbVDngTVtAp/1PaDkBJw8
ImUo40HGe6SZ8dAgipikAAcGOX8nS+Bz3cCSRNii1XLzbIDnOGL8h2lk312CgLgHF9ggPe13sjyu
cYGRAYcxdplSLzPmcqy0AUxXoO+DMz86eqZ01nbGYAqMhgtbImOrlw/L9jX0FX6LHH29zQlKsmqX
A1aGqw40Ei1rKNaXb5JkPSmn49C7NV9+s0G/R2k1dgXDnyHPmGfuJjAaDfMN9bqbstqRssjXw7+3
534l4uAagpbFdPULnwmSALDRr94cpLLCECQ9v/NZXqz69ScPHKdCgR/Q+ZBY4PsrcQHCqiOFRfc3
B/CrEXw5AECVYNEw0AYuIUyhXw9gTD2s/n7Mv7GfB8B/UrqclRPuuGCGL/Y3TunlK/3JjsRHgabB
DAxU0qDQ0r9mf1F+ulHhcb7KRaBYWuOezOMvmQJc+ne46r9+FExufC2MyUEqDsNXfv1yvIu4t33W
X/1k/NYUSUIwlxGGRPxB9P3fNIe/mbuEHDe8/P+HAvzL2KVm1EaNX83/NKTrMg3i58//Y/oSxjpc
AkcoCFBiFT/eT/PH9CVM3QrDvED3c7lvgGCAWPhjrsOP993hBargCOH5g8bBH8GV/jF9qfgv4I7A
pMoCsyIuCMd/MtrhL2MD0gRzWQExYJh7BKQE8e2/UAzAzVg4eEeuwHzXvP996oN757trWiCjuIkr
PpKTJl1bdvY1xPgbiv76Tyfv4edj8ucBUJc3Lf/y9FwOAQ9sGGNoXxKBQ/71lp5B3cmi6MnVrDw5
d8mrL+WtXlkr+KFnoCWJWTAMSfYCw5agjGHUyzGHpNNu0RtaqXofGiGD/o6gCRzn4mBKKIt5eF6G
rKuSdK1CSZtgxWwVIr8mjuMvDZehNFXAvlAdtZf/9EmC2Ub+WSObCEaz0kHrU/ias7mUiiy7Xcgq
fLUTkEEQenUcN4TZ2sfixResQr45RpS/gIrdV9CMbnq75RVSFI8JeEF4oEUFMwNziWhRxSbWrWa3
SWAfp0HY1kFgiILSPGblWxgHre4xNErjCDhFbZwhuJhBFMXwJTIMrZ2nZnW8VpZ9woCEzxQFdQtq
rl2N/GIxZekIHeuh1znqN/Gx97Y2lNVLtk3HbMdhbMYgYYl2iqPewcAhcEqebF8FfPI+s/pW6C2t
JoJSOtP4sP0An+++vygtP676/y0uf7O44IWuQEz//4tL/Y4JIFB2/jn378eQtB8/9ceSEuJlfWGM
gRPkAlqnmPT/j0kxGEWGuaV4oC+TEH5AdaA//znQjWC1gch+eQdghGXln0sK5svE+IV4+18BhL0o
w/9oSfmVMP0BRoURMlZIcBBMxEgu+/Of4gQG2XO5WOvOYosBW29oHqo5RtK3Zvm2PmIUlj9RtwrW
EsLMm5mT9Zkl2oHSLsXy25/O3v+wuoS/liM/MS1MQ7lUBQQsU3Y52j8dTSK8ZOVg13O0iPDcs11g
IlU+QwN1q0Hwdt0S+5avEtOhFC/MUiPLg+oZueA8QcORi2+lMeQev2OAFjBN4TPyD0V49FnafQ8R
S3Z/U75Ef9nif4BsGab1IceY5qSI/rIkJyPUXOTmzBnB+75vMowPeF4TFNoHk/sZU7O8C2kz5pAN
9zxDN+kZiY8crUsIFX023wandViPgUwbuHczBCQ+EOAFKmWAFmc6PDALMw6akG7gI5cvelhuMGog
dS2G6WR3oxpW/jfA4b9eBlRlJMeFyHBvAJP/9TLkPoDmg2jEGQh0+TL32CmrhF0GbElh3cPmVPkk
u3B6/feX/9daMCVwbsDNYS4eFM/Lvy6H9aerD3+gT6TuxVkUe3hGkNqewTwhmt4NL//+k/6yi/34
pJKAiMVGj/zJZcrinz9JCgTxFtiRZxAuyTsmaajp2BlMGauYHFqyIONbx8QXcw12YeN/d9Ncboo/
laD4eNwoEXZxJLiwlf7141Gbjqi5YXLnC0sBzdv0neEtvdMR6X7dQjOZsc7j0h+3adnAL7A5/w7R
FYMZSp/cugyyaR1vFIYoBZT0DKMtipuh8P67DFbZkABObZ2CWlBX2Mx3+zcVdPivFwrEJpYNVEKY
IIP24dfTRzAYTqRpF9yFtuPvI7SGvgoDZkQCAhtc8mkbRvaBLDfwlH1B5hV90FhDucl/N/m+z7Uf
+hxdK12/j0hKfltTOeSnf3+JEan561nGsBncRBkUaMSM0jz+9SgzVYwEsef4jiaIx5VFY0pMiLyM
ASkPZrUWOc2FPK7cpxZ5nyGH1i+OOlLyOCUSjPi08E8SI69clU9b/9tG+XztNXpRmS7yGWhB0XQI
ctZ2pnTERJ8YalJHtThvMtDQniBT9EC0aQWRFNxltA78Chb09Cmi/UMPpMBhGly+nE23fDYRD+Im
WyOcyNFHWBsSu+8V2Qp6Ow1p8dYRGF5DVoS3OzrGst7IgMYfN914HRQKetLmi70JtzRoduq+Sg18
wyJFCrGNm/zQ6cVeI+cUfV4GDAc7dnkQjtU+sO6jxNwXuD5iCb5YDvRIwrG6RkxaXodLOX0bV5nh
uY85exrLzuXVinb7pDqFggrnAQJIVN7DYnUt2vzlEIYuXNsJiTowDhtmZNQrxnO2XMcKRlKJqZNg
axqkfc0Vtppoq5H1zyCH5NOr42S4iVQpn1KI+Edb0iBCjpTv70U2q1YTR/fDyor+EECHeIcbuf0O
alSmNRhPDNwUfbT2B2fojIdj21rfr7Y4qLkbmsnE/Ergr6JES9SMEw3oqKKa0gBSMqq/fE7dXiVm
6urYBIJD42Ztf0nRPW5xmKDLUAAMKe4kc4jNVuqji3N3m0FznTpk/xbDeQUDG3zAt6Ebomh/01vg
LnprqbCUz18jz6mJFewfayU5G2aAYULPX/YjiFPTAd0bQW/RaJqfCHId19THsa0trkEHD5tg+ifc
pEuh33XYD83ENkyqZFtPajWZsLsfFpIBxmI+34bGu6k0t5k2Me6orZtDvdUWe+EhCwba3a94dLK+
XgoJqTSMUZIexDSqsoJOAZW6dTB066ArwxISSofoMvjcDoMNhhKZpMM25RNvdYeq4JCKnu91sadY
MUXEAELxQQUTCC/f6wcYCBxRm34sfg/smo+kIXNkwCsWtjingCa6k4hzk6cYLOr0svsrTbC6wd/v
hxypbr3uGOmhtBgPfsq4vyJac1mnETTTOnepn44KM12CGpc1+i2QfA8b9G+MN/iHBPdwlAMAZEaI
3ygGqPLrWJVmahnywp92a2LwSHAfwpthG3QuwCNEgzl2apXiCZtxfIIYFLGDlTiCdjZTv2Mepduh
4VAvtzteADlsAzwqCjBraE8KIwGnpu9ijLPNgX/LaswxxrUSGPi2f4cuV2awnA3seEy3GpbrkIzJ
FcQPhjGPjC1xM85j1+y2YxASNyVLjL9BFK2OkVneod3SPbgh3ZQcQtkBusqHMpdtiFjVfD2M4da3
rEwGBB7w96qwhOKL26dHltNtI3wyWLzBFwWJ06P1wnMUncMdaayxKtYkiD/7CamNcyZLPzcCUuBd
agW2JHQnDD9QwneMD5hFFIo3mMdiOC3IULoDOpB9vME4NPM5oVH6nroOHlIR4ubFXAagwa3O9hEH
DxgWCHWMOXA11LR2xCyet2nbUFlQjLt9gtK1fUg1xDCTt75rC+Q/gbUUHX5POs2YxiTUGp5h18fJ
ozZp+Dk0MGWrLcPAp9pgho1rMfmDjlcK1APooxw2z/0Y5OWLIMvl5qR00cd80oN+cD4xRU2WDddm
2AQObAamFt5gBytfoEfi7uZYJVVThKWbr40uu+iBootjn6JClMm1S+hm74zDqM+qQ0f+kLIgc+28
cXz0PO87/NSImx0sXX758pdD37A+4bigxZ+TVOBb2AWDG6qBzWyvS7bi0ZFTz8ZHgVFF4EwsqoIe
f4Y1NTJiuF/CxEMejuVAcLkxDM3e8WCA1TISu4CsQGw8bv26AD3G/4MDwjfCAgJf+VInG8Ff4DSX
JwSEx6LCtB+G+wLAzvsmYJvC/qX+U2wc0Tc9ylx6M0uEFp4K7BZHLQga9LJf3pAPypbLRJkxOs1F
X9obBMAg83uVL+BBkEs+ygin9UI7+a9sYumDsxpO2IIwJ/tty3ivr0CY8N8xzeSyhozLNDToA4q4
HQHw6oNEyO63gHT8wDfZw3FLsMx5tQ2fRoDiN7DxadqkkYowZmFKE2xHQ1S+KAQN+3aKBB6TPeji
8joRc7h851iQ/QnjtvFsAA7EPUJTeNIHuNRri01mW25CZTFlFcOLzYqdNl4JSu+FflElyOvAo0w/
7aX5b/bOY0tuJMmiX4Q+0GILESq1YCaTGxyqhAYcyuHA188NVvUUmeSQp3s9u5qprkQEAnA3N3vv
vsH4ghJ4HSFYGp5EaGjyp1RjnPWjCw2+o+BnWSKNHjfUMCmnK7V6zF/l2OM4Gg92Qx/4sC1nXTgS
nnHbi7rquqvWVfalNjHjTPK+beRFBvYqj3xnbPJHKpHxi47kH3G4V4wyrPJxYbK2SL9nF1j7hxpN
VPHe6DbLlyH6xWp9JybkZ/wxNJNJDnQsO2mpWD7lma6B/fVGtzoWNEjv1Kil235AdlQkxTbzkBbm
VFq3qqo357pxxVnbJKTuXtlGjmh7pboZkwUpFi4Gvy3OIgwP4LE/jnViKEsNsazRMO43iHF8VFtl
XrymzG2jVKAkembaZDyW+cCzxk4XPPGsN+NtG7SYgGdTBMBWmhxNmJpfoGktvhFWlfTeOYiflnjB
DmKjTq1h/vUpRk02d57oRBQWvyYHh1VdFoB3u0tvELl1i5Cvdo9nIDnfSyn6TdWgiSVuRhQRIdXY
PF3VdcrnH8DX7Mbcr3KcArp+XHub9351cXxg+so9wtjoD/x/J+UPnRSLIolTxP/dSnn8qj6O32N6
//4v/m6jBOeQV46EVByYvz1mN/+0UQjg44yK45dj6Ddm/v+2USz3X7ii+Fe43WkomAEnyr87s6bz
L5/d2AancQ5gxMb7H7VROFn8eNrABOvYJi0G0zYoUbjWj6cNRl2a7LtOB+7CxE5qLE1jvX7+NrXj
1eyTXDPGUDVdde8t/tU4CvnelWX/IDp4LvownuYVPWqPJhFCOvO8FXhQupfnDgCAI+3j7HmwCN1O
7w+2n1LYO45JidV6EHfubLuozCbUWpA8R0TpbO6BjV77HZI9E5GPVm0da3M1CXHli0H3EKRKpAMq
rAIEjXaYplVp77Yt0xEZiQX25DuomROUak6YtXHKA+VyEjXTYEq8XLfHXV7bpjhNdlagPy1By+nn
0ca6BknBXNA4ed1qPtlUgX0Vbp3RwYayUwUp3vRW5wjEHcADFK3CKx/TVaM8hJtfSXxFndN9LNsU
SoNbsohs5shulnBa16Ub+SNV5AOD0lIgl6vtcU8vnMk65pcxmt0gv0hLlHDM5j0Qx1IvSwmKpFz9
2O/KQ5N14kW1xdSgUrCmQ4kEJVkwVb+sjClD38ryQzEWD1mNbo+lqIT/1naH0lyeMLpY+3JawPtj
Az9QeOdbiAw/f0apyvayyuLo+eqKQzfl5Dw/j1lD/VWfp/oqpwaUAet45n6eVLqwuy8vIAhG3JgB
bmQLfUH1RI8L7mxglCfGDJ+ygkOPlVbzw+bPIzWk1uxnbqlmQat0PMG+7AHr9812z/zhXm7FE0rg
164upott7KAQVtn1lve0o+fppWvGUyO79lDhhY+9worVhjViBHl+IQQOUMhRt2jUu7AyqyeB/jZG
l96ht5Vf3aJ1rxp3S2+XoHNDDmLUg/OMtdpKYzho1d6WthGqTd6YIMdA/jEDz/ATsTnK/BJtynDl
T4uZeCB8wKiBrmzV5oQMPfMIxbL/qZhNSVMMqYuf9wr3yromone0++wsWmrL7Gtqpd2No00PzlQo
gIlU/rpg/WZ3LA5t5brgbnQ3tLoV31zrzLvJd+wj60K+wywb7IDt2ZGTa8FeusvXzqkawKQowFLW
jpD4iQKpkSo+dZbdRdJha8kydBEo4ce466wmHNtpjZxNQ06vS3Y8bWTvM9Wj4bTAuerqSavT47a1
YOtGASxi0p4dTk4YglV5ynsH7JWwi1dIU8OHefOi0pjCslrsKhxl79ohJ030Dig4L1x34o2fkcjE
lr1pr93k4j6QYL+dsKMrnMVDKbf1bBLQDmalz/erIRfvobYrceuiEW+Rc4AiE/RXd1ZXoEzzUm+M
DBTyjxynp2jSjS3bF/h8Tu2cDQ2bO3TGmAer2sIUZP1cQyfRUylvsQ8bkZQ8FlkgayP0lVq/YEHR
9STz7PU0T0V7MKdlXYI9R9oCjvjqniXFfFq89OMyvQI4XhDRYNfbuWqe81cULAHv2hL0nLj1XizX
JgXPy4hOQJrn4nLbGbLRL/I2aKCU+iLKe83c6/hiaIUtR28t0RYCevpYYghEK55pCRYJtEJiw5Yk
eitJg63eo08tQtPf3ivaQ09egSqmLrWPvFLPJrLCsKUES5p+Qm7f29e4jap4qKl8Ww2t8+ij3DZF
8dQgT4GQK5ziyhxWSRLJvFkxpnvjtm/Sdz0yYoi9gRVcCrvuTkZAg8Cz5KWcC3GPqER7oF3ufTQb
p4izKugjtEYDqsss5zXGnGgmadeCQ6lXHQ3y2iVIXlFCoXm45qzSQSUr2l2n6et+OL+1FU70u2aT
nMV6WsAa9TOHGnlb5zaF3DoeFkPPKXEm0DG9v/kc392WHsb60s6dcwCuEHwezPEO7x4nRTRCKAn9
6b2L3IODhK4lpiWPdo0DoJoZAgJmE9Nr2tk4/bRJu1hnJ9/5cjbiFvBFIjpFRzujJZPaBuuBv14X
EKpuNk2XV2tB76tdZy8uWmUiaqUxIz1zTibbzPZ5gPAOC6ofBSV2VnRJe9rOA2vwdBXMrFrYMFZQ
yLBAdaDOx6lCzuEiSAszY7mf8QWGld8hl7RxDPHdgkOv1B7sa3BEVJpGnaEo5d2g+bxi/Ex0zQLj
YWhaLMaKKIym44wV+Ob4GBRlEFs+YTa9XQc04fsjWS7Ut5p4Vb33DuFRl2zBMu/0URTRsgYbuq5z
xd6qfDfPjTppVf9FVttVPaUzxHNK521B/VWbXntjUplcgojsklZfy91STPpxcxz3oDkeCFtOWSFi
liLyM6JcNHq44VyVdYjVg/Wud3Ez6CvnYM9A2Tt9MMERXsDVJ+9jbUGgWssairU0LnkGxv1Y2Hm0
VNXr7NbBTontQ4ZsBmFgwFpWrk56RScoJfSlZOnHLfAJOdgS4XUdbtPKTKNcGuP1YsO0ys8ZO66e
vXSG8yqC/qs9FfWudigYpLKfG6w5UVON/VPt86e2wR5CMavpFcMWYqyxrJBIYQr2xiW/hcFW3gVm
J44cLLdLEJfcBq+i25jSD5K8XaxS8tlfOzaMyXooCiJ4ZKbmsFQ+67pb1J/MFpFXY67dEegEEF3p
4UEjmWA3lltzCeh9ScC72pG01k8jQqxQQokJl4DPsKCITnQSfp5G3dxuK2sEJ91ueDDD3Jtx4yyV
4OPLqSpfeO2r6YpYAv+x9xz+W4YAD8OMJaNWHO/qILubaTveOlDPXrzSfWAcjl+gzq7PnMSDNfuZ
Fam8FIkzptzovMjtd4FTLRFY5gGmvJ/YW4oxF5gDarxZLis+bSR6hSvhQWed+cVpVevEK79zaAqj
u5HGNh30TXkH+l3+h6Ua9ZdZV5+hjk03m25pZSJlLg8lJ78bp3FlYtAAZvoO7FwC5VujwJTBGd0H
r0zozX2PFud+4WCmI36XGiWGSbfbscf6dRwYPJ5f1IzflGETYwhvcPdCGA6vTOtOwA/HYKPBYLLN
r5n1gMoJffukXwJDKN+PbqB/arP+VC95usVll9NjzKwvtTviXXEL87ORlVoTbfBFKnCXszoKZi/I
xqucCCX6eeqzXvt1LLp5fEDE2x9xF3lXMtfqfdC6t5vbXqQdDcMYgkCnDtirSh5nV3pf0syjP2mO
3k0wOcWzg/CN8UThxPCT68QpYK0LiLwIDfGr0cyzuvvBsocC15I+XqsKW2Cop0zsvEnMWbwhsWwY
3o/rTesXtMEMsKmpt0w7A1hcAm5v3E+Dq+1Lp0wbHJZ18cxqVj2zxc3va86SD1U5pQe99Iqj7ixU
vGnvnvpWaiVwGSwGQOSW+ikzi3K9gIbdhMGWD6dAowEc5vpScbitg5PZE3eT4wesQmW3gs41gUyb
Pg5306amZ93f4JgLLCH+2BEYVJbTjZ1hIiVQYqh4/7oSpikBQlXjML6jutqegmHCVsTxYVwemU+Y
AcZiGzf2FgjLRbUhVpkUJe/DBUIZ2rdE/bjvQFFt7vus0goCcnzFzgqkI+BFHNQUroOrssSubPfa
tar8hRYeqV6dNz/UW8ugE8WsdlW3qnhJG6fdDamPY7DZVH3EfKDHpV9m6OHtSvPDsVmaZz1V6Z3k
f3pQDcvr0AQPTDFQ8rb9/KltWlJHcq/cudOWXaDAdynmZT8xOZXNo0EvN2S4ae4Xv6kuEen1u7WZ
kPtmfR0JbavH0BmEs1uMdrmrbTxasbOlAAxkUSWyNObLpmVkZmP4OMyovG9NgWry3vfKobuBG6Kc
OEAN3LtVxJTMpFhoRB6so4+TwjRp2VBuFv6M4JWemP3QTZmLHZ4Cr/M9tO9lkDdBuJSrxHuGOzJy
R2zgNREfQ2yNOeuo8mtF6eRahyl3nWfTL5o53hYUzweSUoTxiUjNlCFfmWaXhYRnGfIID2Vi+tkS
02GSIiJCg7lhDjjgUk6aOMwENd3j6OUsYPTafsP5GMtp1U4IUsQRWGEZ0w0vLkXpFIA0Zu+1GTr7
81++hIEBX7lXjXgcK2j0L0ge6PLbwXI18T7SAdo2J3bRj37tfJEd3LmhBDemXIv6YvCeSGTSk8Jl
dU6AJFe70Ry3jzqF9cWC8ymsUbV2ntD3HX/29M3vIEQh3ufKbu7pDzunTZDGYja2iJ3csDAbwBNL
QD9OUJ2xP+i0lPckExjRMJTdtY3tNCbOxH43UkUmk1JBtLVGmWTsdRTn/Zooc5iSufaOmmhljNtf
3k9ZEeyGSjc/OrayD001iDCtWJnqjkAGDxHSvsgsjG+d419aReOe9cz5AuRck/vatDG65gE+juFG
8knCYcJgIUxzPfRG3VNK4QgHt+cr2vL2kvDcYEMJlJP0a8X5hocSLnJZ5MmCYyEJarZxoM/Vh5Ga
PuwCrzloRWoBwGUnaRe3pYFbT2Ok6doKC4EWOcEaDbAyT7v5ZtzAa3OYaeVdqWpuIydrGTx9s3HU
a55/ReVuX6Up6P5Y9LifO413d2Thn0UZrTVO+G2gzTdUk2TTWda7fNKDa6myCtJG4R4qt3ASs8as
p48daVa6cev78K7HcUSXNovsI8OUEsTx2cgljN6/rrQeLHmjV4lRpzYeuMB6ycBMhNYCNDZqirx5
QQD/0lsgaXLp721HGbg0hfyiKzZWJrnbEWhIzf0jmCuUDhJ7pFh1tFYW3Qcvc2MUUx/xEuRnYiB+
y1a9Fz6HiMyPmfV/acv6/Tc7Sm2S1pYwEqq6UFlWggbHhIMcpKeyGJnDj4oGZaa7ETWzoUdaq8o6
Gc5N9cxW/WXnli1Py+jtDXr7kTnYxWWNReuW/gMuf9wks59IocvrcaLeLnWJl/7c/lH+KI5B39fJ
tsjtkOEY/bq0HNHKqZSHxp6gHmu9eVdOHh0BMXyecjWdaLGCKfJJY6KvFWNUEkdfuHh8Ta06mV4j
774ZZ7Ki/8R5jVJsbXEJ2FvZHNtZEOSSMYh7JlYR4Idcrixa/U+UUo+FRniBN0zeRe5aS9SrjcKx
y4/psvVjmM/agEFt/hAY/dXCLCfMS/MJcDSCA2nbNOlBISwoep9zRYSddSZ4Y2mSkTmnziPkVyd0
tspETp9fAlJ7wcoxHtYxfxhc4xXBLPUfFmsGtszZ8s58sXIDZpls7S8jQO9YzwYrFlrzpOBhvQqB
jWyXwVWdQroeFN+YdlBvu829v04YC7qsNDBD+ukHCSCRyYuUAw2KdbmHIbN1Ye2nKW0nMjp28EdW
4u2Il+KMoxwoc1ZwTx6mw1DfcjqXr5d60F2QDWi8CU3i6tVwwokVLqjFFUedNOanEt4VYwhxIxkm
Mz8lGC40t6ow0K1vdZtIwNjo8fRcXJ+lV0f+gX9Vtf4rCRL3dtmxePhFfgqEXp1Wh80Vg+rntBJz
v69o2SfKnUGDYwbC6aZOgKuxluvG08CWFNXGhLHQPPcCRZtFazAzvYZddn4nqPIKw9mbDpXwXy4n
TPdyQZE/HzzZf8j87YTwUY9qaDvYurUrnCDUOjWhh2XvnYQhp90/Zii8XirsA1r4LaV+RGVqourv
L4dM3kEW+IJFhice10MSqPautwVI6Gb1cP7DrvnHKuVtjXazmPZzYdjjxZRqIl4GF+J6bbX7XBdZ
UnSNcVAlh7PBmcdjO2U6nQvMv3rlfPnHTsUwtIjybv1QZVjATAJJyAUZipC5+qfUkcbD4jsVEqx1
GaJvLitn9OQDa58Zuq6DhQZhz2noaUaBqo+MlCgdnDQafRZY9MmgQ3oP3PYKFQBDC4x7SMggss+J
lxln8oGeV6ee/dEItm5XFav4OBp4kx2gmQ3hgNv2GYlUqiJjrbSP5/ydG0+vtQOq1XEILc9TBx8k
8qVXcUQi/LXMY1WgpNDsLMGUv36izuLVygSKmtLwb745vbYpnz9rhfv6l9sryLXx1NOGvtsUlA2n
gIwe/eP4Ms3c3q4H5Xfie8dXMFki3jZmU3/ZvtwKM5owixZtFQGqu0KYOeeFVLsm+sEhepTN4FCk
8nHNnHdUCH97wLJ+nQ68BysKJYxgS+A/Lb7LCp+35kMG9yXC9H7jG2P6sVFnTGiT+jAazs6wmkO6
drGYFDWX3+xh/SRBP9jBpHbfPGJDWbjzyW5Zf7D+ks+6/8kuVpG6FbYcbijvlg7VB5mhw9Mg7P6i
730GYHnnBVCvIbvvV1Gm0cq68OJ2CpzVUjj6Iz5zg/k7DOTnuUJY+2uDmcfT00e6WKY9mPbichOC
8T4bFgk4w5xRMZGGGTKSJa1ymM6VEKvMy3fOs2oup4OAzxN+bz/LtFpGwAzVgzOLieaTXgkX0Y4O
mRI98VNtjtkXJ8c4ErdZmqmYntp6v2LDIoyLFy35y4vmjRy8lckW/caQxojgbtUo6zeC5U6CYKLY
EfOyz4q0v4MqYD6X5Bao2LHPmaODY9yOBORAqPnHssZa1t3WmDWf/7KtQcibCeEI/Kth1abnSmj6
td4s694ESxZweB2tu9HxvftfGtqm0Zekf1o0Q5U585Z2Lctq2Dh+a1Iz5nn8s68NdUZWXtPhx6z8
k69tEA0Ih2nIyhjy6O2WjXYJcE2YCcGg6lHfvOxU2iyVbZ2vr988bxh7KNQ2F/znN+NbHuCfxZxT
YLhxnW63aOy6GXAfNvuliznswIECRLMX2uLrZJQ0FwOSp6Nc9ClhilldCjhLI5W9oV92W7e8Iyhn
UqGrwMPl2mJHEPa/mY21O1H14tpZF//Q5AamI7mJ/TLqiDkEEiZk6ct09c1FR/cWCgD5C4869d3l
0PXLbgbqdqCd6dGl0fL7NScQ+JufTjHLiDIxNlfzFHzWpGEkLE7pwc0dYn7O5rpA8mpYpZknRW8d
oZn6t61y1XEhDOvkat62hG5ax/bEqWOmYozoNw+nEWXP1TfPHWrWT62vjEQyvN0hOf8ILDuPTJuM
jNQvaSsaaUOvbFiftMKCLzdg6/3mydOwVexzOJKR/MeY11UtqsoAbVoOdy8+u5HABHXUsvo2vBS1
vUYcFbbDOih3YyMb51vf6+gDG0Fdx9/59daczaZESVXRz5LVpeb1jIUZ3/xj3DMqfwuDbrt2qo3/
v57ejZZabxbSXUJTVk/BaL63MhZrKMZJYVvbWSr3MWgHN8SFhweW/Nr4m7+v9bRuZxqVfVjw5dlZ
eb/5gqOC7YDym/WNINntxsJgTh5t/4zYrrwlfxmOECFLfT/t5WbLD/9rBbR0sq/1jQoZR993fsAm
KPu7Ze7vwF7XIOo6n63dOB8E81q78S28n4yr82Pf6ualLbUvtubNV7ilAc6w/jPZPvsFIZ6/nxY0
jACGLqUQ6jjUfwuz/39s/YexNamX50Hv/z223iHLLb58/H5w/fd/8/fg2tf/xZ/QHYISkKA536TG
/w50985zaxe3AFJaXEIeA/J/W4qMf+k6R8HA4gMQiGcx7v734Nr+l0N3jUE3cj6X2HfnPxlcv9HI
Mh23HFTIBjEp/CP5GT9OrTP6VDzZlIemOWdTVFcBKj/IgMGlTWkMBcMZ2svKZQYRB5zL4u/u1S/0
/m90xCi4EPn7JNUygneY058/3XeCbwgiG0BIxU7L/A9YAtndRmHW8eoVzeG/uFTgOzqabyB0byGk
g1WyVlLn721jAHZp0gug2yISxNn9f/GtuJWB5aLzdhFS/vitNkNVTC3tCaSmKtCJbn08TGDpJuX9
Cc1+FhV8JyT/dgMJ1NSxGfJQkNf646UYGM8VTflpHxQp7ojVRDw2u69KunHWpmXkdRbxD8z2I4HG
6C9X0P+ZucIz+IuLY6U8P8UoQd98z0nlIHPENOHStF3aFypPWrAX/xm5l6/omDyXHiNvF3+o9+Yq
Y+ZbTEjTeT+QfEWGjNnS+HEYzMikFA3Ng98/J2+sD98uh91GN0lc4jE560y+fySdXpqcRqd5TzQQ
vMdq+ErsyaufdU1I8siFCwHjD2r6n28jWTBmgHyEbAi0I28cJGlelYtvAbAsdXYXErzoUupBl/z+
e51v049PCldBlYJHWCd+wjq/it+9avacYh7sq3lvFRJMtaZdZojUV8MEEqo3zh++06/u4vdXe/Oj
YXiCEEmQ7d4HxRSmkBAzSb0sym/trIDKuao+/f4LvokrPmOGHfMcMUHbAVsC9oQfv+GaQ3uFygK/
NHftG7uzaa5DnDyC8fEPUGmreO7vPbn6UY9s5AunDP8E2ejABLwDtxjIZFYmyozFE5+VshDgEB8d
munUP5wBsmCbssio+u0PC5Pxi98f47WnG0RjfBMq/fi5/TFzzY5x775YcOmHNkWgFyrlyAQM6Tm+
Ctwn3N4ltrh7tN2U/YFaV90CSRHXHgYu6sEsuDEQr/zhXXB++dFYn89vOEEZb31AZQBqH2X3hGki
B3mROzFuo/Nw350SQjbHd6qwEBItLpDEjlb/CTzzcIlSXFZxoxg/SThYjL/hNoFmCC1ky3HaUlm3
ZrZiuzSHa9PdtONWUX33sENi/P1E1EKyfJrRLD9NsNOiAPlzNFD77Ag0pvdnDT5mR3WaqgHevVbj
mkydgJRf6O929Q7t4Hhd2TStVmurdoM1U9lp0w1t1O3QFx5kWBtAhErr9FKHOPSsDb3cI2DSzuFl
r9Vq3U+Y/wGdZNWBnO3phr/c7n7/tP78gvg8sajWHJs92HubRAPgyZkd7J37YsyvtYpDXeHrR6NQ
j/OWioSpsvEfv5JcEUEsmLWzE/lt5HgwKAntrJr2Q5rCfLGT2sg+B619OVjI+xGuvv/9N/x5b/cZ
YJ+zpXEwUvq8WdZG9CJEgczTvlyh95nSXo4ZLY3ER0UR//5SPz+mvoOYxdSx+ujI+8///ru1LZsd
WS546fZkwzoXndYbx26hLfZfXMV2fcoUpO7cwx+vQuqU1kwLN1BzB30IYapqB+T1/u3vL2O8cWSy
jvFtfAOLGCYZj0Xtx+tUSPUNV5wdJsroYpwbDLpUg7VwRDBip3SelcWDr3sWzSP/GSX0vuNw9qdl
yeIyP24YeFUJaHJQ6pzHJW9+v77vQJFKDxa2qr1kwYayw4sw7exlKvwIZZJ9NFqAjIPefa27xbtn
rE+7AXXUFQkq1omT2p9CA8xffibPs3z8kwE165ttJbM1DbqNNe7hxrRHfaDxqM/oztupv05HMUcM
9MVLjRg/IvJuvZnPEA6yjkjC8hkaem39lcxGeV35in7Y8mHGYcSQahIPK3m3oZgK5+AQNnpqV8iq
+vSn4uLXXyAg1gcJEJZg643vEAZx0Kz+wk3N1/ts8MRuXuzsXc4qFoneK+N0ZObQeO7EjjU0J6wd
H/3CexwHNzjOyD4ikFkywQEQ3HWb1z369vZ1c1KC5/082KGYX+OlKjX2iqkm4RfK0h+ezvPP/tNj
8d03ePN0LhMQtKxbR8Q6ZXZKt6CF16PauNT0eCoGFvkZVGZZ6kekeDIaBXOp338E65dPQYCc1OFl
NH6iavgrawmevfGMojz3wmvf+URZdevZYwseV//S1VI9ewTRfMY9Os0yi5C65TEMbHBn2bgzGVvF
g4tCFzbwgkrFnNGYccG9cqBe2WVmfF1bw2Cp9B48q0ockutjVwueIcfBLJaOfqk5Rn3Y0KB5Un9w
Vy4ENhUHB9Yw5w/3/OfSDXSZbtjESDjnJKA3t/xc9UDLY0Hoy/q5TeHjlnWsbYzfus2x/lAn/mLZ
RiMIaoK6nj+svzlRMKB124FFZw/B4ZU5NjE6hixDG9fTH650/ktvniSudDZO2zAR9LeFPVixGcKX
w5M0ZI8gOrNnkuth0DcrpwlySFBR6a7mn0he+VNYxi92Xxc5OJ53i43pJwQMw16EzCWc/9lbX/D9
3iqvP2fCv9be9Ikjr/uHDeotuOO8pru6gzrdAA5EktObnxBc4qiKgkeWY3h7P1vUPci747XNZWRB
4Mbv8tgVtYqzVVDc2H4RyTFjEka18vu355cPk+Pa7CykcWCB/nF3KeZJOqCMR9QR3RTrwkPxgWER
MU6XoY8tX39/uV9szS5yeH5mg7M3h/wfL+cSz5A1RC7tVxp8e0bwabQRY/2HM+Iv769BJ4MniduL
qP/Hy5SjkSEfEOOeMzIx21Ihb2hhLbmprx0XvKfMQRnnoA6sGbFnDXM+o8blqF1sm/unNfLnQzmm
ck6FHMptz3fevq8LGsmNWBs+jCQVAaczBpNhg7i9ZlHWgCylfcvgy5vMsKtm/Q+v1Vtz9rdnjWqI
m03dDnjizbM2QRA2rVZHTmnY+SfhDZoTLkM23YzMBpG0uR3cefjHNGK1NYCkIN2+dmK9FEztmt7L
q2ghVwjRlQXg1Zym2UBB4Ixffv9k/GKhIdqMjDZefeqct3k1ueYXq9O6/d5V6bCbbQxZ9tgHyF+d
4g+35BeXwtJkM/2hL+9D1fjx6WCahiQbh9p+Qufzalurd7e1eQNo19X/i69FDYqO3T231H5a1UQr
NkbRdr93zGK4A7vv7rrVSy/KYaKL+L+Nxtu/VsrvUTy/WMS4Em0RSkQ8+G87FeaWZsx1uVJhoQlP
p1Y8NBm5J+xuGMcVng67I1Ti9xf95a3kfE2olIujJ3jzPmeZTn5A7vR7zIUyahy1AM5pzHjQ4Sf+
/lIQwPhd3uwQVBp6EJBb61usWD/+bj7c2znbDB4RmxjEnbuuRGWgqFy2GOdkWzNtGc3YpSavYfjJ
RdtxcpxVgljSau4a3+HlKix6jMd0XOsnU0jMhnB6fYIsakDOIc77/GOHZ/6qIl943GV5nZWozIwC
UC1fyTrPGLFcB9JZDAbjOsl2jpYH+wLD45Zg9QBJnFW58ejO5mYw5lSOuSuNRrmJBT3XfB9Aom6+
uqQR4cMGV+3mFyon0eGMOxxy3DmdsR5rEKUkORRGQ1azLowT0jil7UfEDOO107Szz0x6XtM7d8R5
u+P/1hbskUQyqBARXsXYHftoduV7rePFM8RsEt6dvn6QkOjT09Bq3cEY0B+hXxhMGNI5snZGsWfF
DxCGIwHVmYj8maD43cpgO0saIk2GS7QeHnN6NxAAicZxCaoYG+OqIGdibbhoUDHq9B0aYcYCeSHF
VeHDrvTwHq6hl04q2nzS4B/QzmveHvtmud4uqcdIvrBRYJEcEHj3etf4gM9XSW4lRaza9b4Kip0N
6pEsE5FtW0QkSbBvB7aopE7P7T9CidCP9gwf3wEvrCNVN50VjTD6DVJuhXNo/PmOPu9uhizxDCa8
fl9rvn4/tS6IhqZUB21F1WP1wc1cr7u2H3cq99p7QlpCaef4qDFG7xl5LWTiVoCtZnmy5IoKTYwf
ywq7hjObaTyXytrhi/5iW9qSgJwa+QyDt3dHFG+BXbh7G6lASMW8YZAKsovRFuqTN2FohCyANt6T
H7fedQ7SAj4g1UrGaP0ELyhxyWi/dYJmSAjNKNAsI3uZ9cK48Js6v4JugLvBAzoxFumT2ixn72jG
XVGg8MSMnB7TwK4iVVYzRcXoReTqApcZve0OhuKxn+wpZO4PbXCrbmBZYw+3h1OlFJlReoVSaUJn
VYIiBwFUkcFlMarll71Nffsex7FKjMXPsYoNW8RceI5TE8w/kkL9nhAE8aH1R/2yzT10VxPCU6VP
w6ur9W2kTbBJfBrWe6/rHKZUmDO9NlVHSy/M47gSCk6T4mQC6YFCaOwqZ33f4G1+3xbpAevQQzGv
7/GXwxLTgbgiy37fAFBH2VY1/lHOXruTGglCm6M9VoGfnsbUIi4r6/xEL22N3+FsOCkDRpGcG+6L
QZO3fTb49+MMZ2yxxkug515YKyzxq0buT7+IA3aEAktYAz6i8eWrPSI8W4uFCWRcyWLChzN3PZGj
HM1NfcC43hUBqSKdjzvM5OF5bkzdUrHXc45gM2WRKDO8X4J7f90vPGUl4UahXxlHfc5I4EX1AjF4
8y/4hw7RGLc7dUxnHS/9dcmW8QW0ujci+TRTe6niDV7Ji2ZYOx0JLVNlzNdi72lm91l5WyUOVoXe
LW78Mzp87QzPv9Q0dyqZYPsol2pcb9qJ9qw+0qTti8MwcKfCqWrreEPR95jT1b8169J8TJu2Ko5L
6Q6JA7Ti2sC5sUO2j14DFLk65cWof3L1lHryf9g7t+XGkatLv8q8ADpwBjJiYiKGZ1KUKFEqqaQb
hFSqwvmQiWPi6edDte2/u+xxh+9909FtSyIJApk7917rW0J0zTaYzeKmYZP9hhAg9reFhtecjeiw
zxNxmo/ukEc/BM39Hl2Rj5GriQZzM+tw+sKcqfyhGoW2VJet9QZFQG04onkXUdnNArIdURS3et9R
sTyF2s1ekSKAIzEKLPidLU/zknOYThUGMCDFL3ThGINkLcYiuC/cCYkj5FeUgfKbbNx8l0+G/BpI
mMtk4nQo0fD171Jk4S9eDeUAOMiIsDbyym7Tzy0PR2EbHj5uNwfD5nvrjILriJs/3wS0kLecSoXa
5ZybygMUf36+g9r9LKNx4Ud4qYVfCDtUinMJSPi6ZDR4bAgNW+5BYzzFIksezTIpEFCrHgIKl9N4
hjrARwwWPNZNjH3pkPn58DzYUz/exlEUX9JQhhuikufbuiM0xk1c/qrTpHvXTP3HoUMUtqISkSe/
SZILZu7mjdadvaVx5l1ixaNKYlo572Z0o7uxRn27x4gbX3BCDsG68RLvwkMkeaj4dmnCy1NeCiLn
k6T5UEOsoJQr66lNud5plmtQ6pXehwkX1VCuhnRsy4cG4fUHGUEIjyp/ZqCeyyzdc2XTg4e+mGUP
upSlXIkSLRPneWibj0436uuQcF3nIJDfaitGlTuTJYs/ndiPE3kTGlZM136KsfUu7iwNoolrEV+m
dInDgjlQ6k8AHC7qW4AzDhlizkiG0dliW0aKJsDlGUkoSc2skqxihepRS0r4vE+Npb0LCZHRl8ZP
4jvf6+s3Hzn3poPsjcYUsI+FM48i0usdexvjojtpEqI2MXbWG1Xy4UGvTl8IQmZdxI6GpoPfxl0Z
X3ohETwkoUcFXpkhEwtHFkdSZTHId4ImzibNx+iUlB0/EA0iRHMwFt0mmxuohjPPOW2sqn3RmqZ1
GAztZxC73jqKdHG0ECZxl/cJIPoGKscj8WLDM3zEnmC3mjdZeGZ+DTvVvDtZ4j8aYpbE51VjctF+
WVmr1q3U10LO033ot/2z2Uz5NV2+bhvt/tnLrOhKnhwvlBt6J4IACS1FRnJxW64ayjZ9jylP/zDn
Ot0bE1agFU376Aqfwz1KM6nOiE75i/WMGdoypy8CQ/EnuljXOM2KlvjWIA/tR0CWNbbMPonqFf0W
VHSVbyB4840aWAvJwaUBOM2Prm7CkQsDEuLuYzkM2KiTnjtpRnXM0uu73GmsWcmlyLPaQgI/1/cG
oR+YfnSxKGPbMCEpy6nDai3a7kcdGpyZBrOEgF6O8geyKuvZjeEHDGNrfce1DTyKR08+sFrMP2o7
a9Tatyudr1Xm9d/hF+BujYA2HIym4bLgQlPtHk+HpVbARa2n2S6Mq+hMVrPAH75PTSgfuqii8S/t
5q4bNC7lDOGW1YXxJfJluu9EH0IhCuECodWBf4Dq8Eh0Ufci07QyH5SBM3rgQFl6xxrEyw8q6uCW
M3G0a/pIsYj5dkDftHN6BsJO+Da3YXcXlU28H0i0PLh+yVfDtnl2lJv3GIzj9N5322YHLK39opoB
JMmc/OhwUO+aFlHcJhoa58MTMaTmBsBK4wKOsR0MVd7g+HuL67VioulucgCtzQoCk75a5BPeU4SA
YHez6NkuYnddGPUj7PzbIWBJBMGQcpbBkzHCf7qT9H/gTA8nUtkUL5v7F3MEoAIciHXDmRmvm6lx
O/mEnlT42x79yK6PYkqxX3RpOa+simGjtDzzSHzfadCalBqezVszHtW5ioPqhA8T6Y1NNjQ57+OK
Fuq78GDz5EE1XfN6cD5JHDhJRO4saaAEZwczeuVbzXrq3JtpytwX6m3Y4wjVP8S4zJnqjtxBwz5K
rEpMyxIK0iGr9Us4jfHVrJJxF0zNwa9xBojRQJGWyvoAyP+d/l/5SsIRuq+g5iLZaENZ6DnhrAOt
MQWQYNIec8PEDxwZcA4xRexaQDE3idVDp9fjeO+GOekPWdY+9hK3sjOK+NoTcLvqvSi47+GJrGhM
AxINIvcdRpD/DCWqOKRp8DxlJhZz2KvUgZRyINM1cWrpmNymIY2b2rKPkTNbH4kZjTvScMx9Z1vz
Jkx7ZzMOPIxtk3REe9AqjLX2bygu3JfM9cCuT/WOx4kFuM44nca+FHsAz+IHhmf7ZWpc606UYka1
ULpPpI5k64kaduexdt2UUVs8W14QPOiBb8kbgE/uAupC5JcKRCLRvt9nRk0YLuIuvZMZt0FaFXEK
i70iubBpNOrWknSwqYGjzwABpxVuwj7Aumej7XrP9JSfYvi5XU4G6spzjXOts+lhNu2XDoLVjkcR
FPicUaghicZP3d+Vrhd9wUBMmeEOu5wlMFs1YZdeQ1PNG7KDwptWL6ZyM9kmXoFozVHepWy8ul4n
o7AYWhRYGnQ93PqewbZThkbOA+dXpyaeyP7KnEVBmoEXWylVcSwlfpbHiBnacAuXPvta2q6/9ywa
8LTWCPSUc0NLo0+N6V5Ejjxrmtmc6gJsTaue5PSTGFPz6gXuSWVokaOhWw9hm98WfMs3bQUErXXr
guEo8tZqbLszfV+9wp10sCZDfBXMTDnnvKu6Whhf3ryWS/AUAMIkXEG8sb5CVVLH2g4+rNn/HqFj
fKNiLd4KsgFYtFrjS1AAIMOoHW+7oC8fNEkjm4IMAYbeoptRtEKEoxyaDoCchvREVOfobobAbPE+
5gA4WDT8+mKQAAdOQQf1hfZNba5s7GM1Y4CCRQi7avZWlln1YMuwfPBT+sirlKiffZaM3WfR2hgU
2yz5JPGAdB/b4A9KVAAnD+/Qo4bwMX5VVDx8bymHHIg05DENhu8ciyZkRxFT88puSe9sLixMITEN
yWMdpfYT9TEn07xM3FOcT+0n/t3us+1bmgit7ssfuVvRVWjnLnozcXx9gBtnp69d4FGtnKI3O1cc
wgkbNwghm6P20/CwQOArGESwnXOveixwafAlJdNY74KYhO+dK0Y6Gj14iWyV2D0FTl2Bj0v8HgeG
IIjrzbM8fkc0E7aKIBPEs7iVyW1UOXhzNkPLuwSJhFxqU6HSCjjETLxolrpVe5POXse50awGC3NI
M6bxjuKVvzwTeVQf3ZH24yZxhTawXS8lANJ+PhKHKXHOQIRUG1+VFK1FBLQECCJbHWHDPTYNNYDf
h7kA0w6OWfnD7ntetZc4bjYjes633y+mhzAWVz/jyRRMhIkyLbBIZl9xnqj3jvDiNc7GNl/TC+LS
Q6CpHj30Y9W+SDPaPSgLUg6YhIceGosu0MXGMW/tyHX1bjRhFY/eiKKCr5B563qMJJ8vDzz6IQpf
RnbTomIASqERfiCq7YYfg09vdNXbwCpvfcNKnnI92PuqBy5XAhl9yAMhSb7EdfQEJ6nVMKYxxV/c
ng99sAeT90hVzrtOq4gvz9eI5Jn/YY8Ggpjy7NL7T/SGvgxXcQD+37FI2O1nyuklXfFmxVm3Q/s9
xV+NHbZX8Mx6gUEIylhKCFth8vzgLPTM+VDR/zuNAGLNFfchFZ2XuE12NH1FE4UcySJjcUlJKuGZ
4sDNJsz+BShkiQGqCFkCVzmDsr0kg0N08FJCFkFlk+2CNvCLBSthK4vaPDGTVoex7J2HMg6nM1qm
9Jn4vfELdo/h9zHYfzWof6VBNU0ao//oDP8T4f7/Fu8f7+WfJag/f+XvClT3N+blrkXL1iKWms70
P9BJYfibi1vZWXi0jCx+Yqb/rkD1UKAGi4KDKYbv04H9hwLVMX9DSgb/HXM7ahIm8f+JAvWXCRFg
Vj9kTmLZ1Fi0Qn6VMGZWY7ut4xoHYRgI+nFDz4deuO3TH67Jv+iW/9K4/vkyARpbvLEOmIFfpaYz
pwcct4NxaGfXoj+DhN3pzfBSjgNLz79/raUJ/oe+9fJaPyfkLrwqThc/+9p/0KPwXUA4GZzooK1a
XHjmlj3eck4AmaZ7AHfsA//+BUkA+KeXDBDwUsdaqAgdxGR/bpVjiPCkFajoQGc6gkko6+5cY1eh
fiOC1sM8MIpnJMqOvaPPNJCEyBKg9z4Zi9VeepDnvYGxOos3LakmS9VB1BOrjhaKDZPAjLMUrdgz
tBX7kSPavvS1jVhxWqoPq3wo8kLsC0N1XyxwNScxqGZnwFe7izQ1GUWWV20cztd7SKblMY1bvZVd
Wz5Q4c7fCUCfn5PcVc+c+G7NXqfbMSiAJxGue5htJ791GeaG6yRz+ge7ZTOdnbm+zM6YfbFNDJIV
UMydJ5OK8KRyoCNXjQezjtCUzdJGgwjIQEk9bq1kalawYNubwOrqO9WE4wqQqvNuFrFxKPwlvlMZ
40Gy6BMNMIkI4NTSTGvDsjz7czkRBT0n/cqUI902Fbo7c2nApbnBiX1DZ39pzeEgWhp14ve2XVI1
2S6oAmCcY8R9vjYTujQr0ymrjx4FyGvWx+ELW7N9FTHx45B9W/GZ4RaFNCUUB90FewEtIUunnaLZ
AOImdBLqB3QPbCVucTGLAUiOjy7jHPRjD6SlGp9DPRfrPEppnZHve+K0TJS2SyTlJXWsazKlJhZj
mI+JFP4W1Yl6LfFd7Gr6tQBe4L6vJjxsn6osk31SJd+0grgVMya5iUVIXr01ewkARy5OUkXFrSzK
+QVqmvHgwBQ9m3MUEswAtoA008E0NnmaQUMyYJ25uIfBOhAdPYxVu3V0mp/pXvafcet3H7m1dObn
GGf51uhSceIStJsk8r9JpjyjNaq7qjBxUgTFJ41VzCy5exMZmHDyPP4iWvwVMmqKvcFeSqFSTut2
omVQM61dY173V0HT3WS0pFAAdjHqIDPM3r0QFNlsBG9OxFEmqX084oEvr9FY2Gc/ae+Zc43Aj0KK
ZzHw9DDmGW4djHzbzOL4XgbGzlNGd5vb1fzRTcQP8816H7RN8gv9SnuTz113lVCh1lUXXqUU6ZaW
xVejV86dPSdM7fTc3uHOmbej8MfHqhIUl5YYYBe4DxVMhAAAln1IyW4d6NCSp6u/QdRgZBsNPTFE
lHwYlVc6bOzFA5bRW4vL3Nv6dk9bQhc0m87hWOjpiEIm1qAyYmmaq8ggeOg5b0d3IJ3W7tsRv5RR
yw0DmTZ7clUWxljlaAOj5H0KNDpQYcEu2Xj0oXGlRnmK1xfy8Ep0YVXtsTb7wdeJc2u4C3Ruk2yK
3MncpBQY4a7NAH66GFU6n7CQcY6vQ+7xk7QpB9prEqrMqi5VNd7HNPZDZ4XVuU1uRGQMSIjbaPRe
7Ya8bCzRVWTgllec2Z+zfjS8nZxAgH8GE6GggA/w755yTf9IPeaUhyVBXaLNX6mp80cx0DxQzFWW
Fws4m5td8RzAoFPryLFhx4y9z4FgGqhaafSPNEOWmZ8HLvg02pE8W6hzDwC7qZcnAHYalIWwnmxI
qAwP5fI/B5EfPWrdj99oC4H+r6yq2bnkch3rYuJ1e5IONnlfuMeG+vpEeBaDb8BSFW5C1PpwgMb6
RroMxNfBEFg7y0exVKiUXM9GdOuqNan1DZ2QkxZF4m1S/JuEW/1ImRxxgq2MpR0wjOXD5LjNdxfJ
xJk3slS4tlvfNFqU86b34yLZKj3WR5C34lJ4qf9elETjrRyiamGGB+XDokYmCyIseW+G3/D/eUZH
xR6q4tkBzHRPT82nBzCX9WNcJhwtWowswOBqXCM8t8Xm51b33yrwr6pATCvoFv7/ZeCxKIjWS9s/
WZF+/6W/F4IBNExkPwg6QStQCPH3/mZFEhZ4zaUQo1LEifDTpfQ/USSc/3DvIz8jLgGl+v8UgsQl
oV1GUSF8FD6mb/8nhSCV6C9FDOooqhjsLMJdxCtLyflHHW/qp26Gcz45TdQyKa04aDxeRiMJaSQY
b5I0XAanmXjEW0m/elGKRGAsQw/dFLQFeaASQSIZ1oV/mufAjbbFUON37Exzeug5Vrl7KyPc4iEX
mXqRdBO8NT1Mwq81iBvojHYLA3gsQ7AfERPeVV+aM2hMxDJnkQFXX7Uk9oHXnDugHVkttnMROGo7
LN4XmPM1I8c2aoaVi6n8Q2Q6+BYSwbnpsG5uiZVzqhX8XLgdOqQ22BCa6tpnYcOmaUXp344uK0c5
9NeW+dIuaJHErXQxmBRrvpU+NlmmH6bE7O5UbJfXEnZltQ2m2qAtGE7gwCvPBKPjZ8218JqBBizk
ZFrd+hAj0D/ZjYLTnYT7KbXBIyR1WgNv9yCPtwk9kg52kcW+RqfL7QL7paAgWaWOKh4tGzWDSNy3
mLb0xau12DDvdO57O1PHodYuwcb2feITp8gkL9gaml12In723gmM4s6pxqtnju2aipOZTTMFyTe6
tM3exZzENlnlN1ZZ0pb1J3kdlBNw2ZM0vqV14t6NSeXw3vq5P5vjVtp1fRc1qvyRDb4gCsDVu9ZD
jRxTI1yxyn3zIoo+K6JZCede0rziH7SqXoRrAGUJAHIS6HAaxppWAvvyY6Za5+pMYrpxmmC8Z4bJ
kCpPPjJMQO/wIMYNaQs3hUl6s7dsOz5T15XyG+NhqKfysVB5CRuBoBSKVJj8XBFI0vmDKrLuzoC9
sgbo3n7Jp5lsq9ae7jST5E1D9bC1PN6pQUMYAloUP81hwDGkCCU9payqBX82y9TWBPdz4yTSPGmz
/yz4+Uvcu8VDMGByBvIfiWvArPwh5LiNqzvKotWimLiD596ts2Yw9jlt6f1s9NXVtLmjA7/vzmD6
3RsNtbWBgAVr0W5va2xqr4MibJaqq0soFxNrw2y0kCvHGdyNzPNx30Mc2hkSRCXWwJOZ+LcDgGta
YT4oOlmHGVx8mJROVQxgLbkHGf4zPu0pz9b+3D0bRrFL2vmK8suEpXXjDjSAWll91WOf3SeOuhjs
xJZWYgMC52pJs9hWYfOtbYLgWGb1s14UvDjl38pAFSAYbJicZWrfQI6kh7J8U/rTiCOQORbC4Lk3
X9xekGOqRXSAkWXcjqEQ2whCzSYz3VcWw/ZiN+W0M1pyaos89uA/t+6zy5gJ/QSFZxkhaTZAzPiZ
cQpwwEDYsOFbRXLbB6XaF4yNaW6e5i49d1CmVrLDX1Kld1UEIBTMGUZvt8QMk4HNHpt0l4/ZRLpq
1l5B2xcPTejFR/S8DPTn3DnipJgeyqmY91WXo6oBPbCf8wkItxo4aDnjUWk3yjcjeQ4Po9s994Qa
YTnWHtg+K4HXDzjKHc3HKjMWmKG0YIbc62h0yjONprtShR+1rCkL/Vk8ZQ7wBwx1IHfCNLrXTphe
vKR9r9zGPRLCypw1td79BrLIKlFm99YqPjKj6WajmsK+iQtC3xATc0uboHiG0i2Y8yfFvWbZXSUT
6x32WRreQaXf5p5o7SFifaZe7c6pnvSb0BAwGDOY8lEqqK4mcPk4rMpLTRsVKY4o+uY+9iLr6EA0
QpNMGg0HOG8waaRm9ZEcc0aDadVhP2oqce2y4EdTm+M6tmn0jUlYULuFJA2g9OtCqsmqrKO1C09r
ipFAegt3MvWNnTUjDQjtrtzphF4sizuKp6l/TgrdWu5BD9XPFPqkZ28x5LfcYJoDqDRDX0a9afuX
XIUMZbN6Cg95j0n+PLnKf5jYsB8dFfGI5CO33lF1g/e1BbJxSuYSmjzmLe+j4+4HKoKVJFlbRhS4
jKyb4CpRLNnESpjqVOOfPUlNMnYnsgpgk+yOhNjHl6Toi0eGy06wUgMSK+JcuHHFPCavaBDb7WC7
5cFK4+Q9xPIoVuhA0LfHunPPsaOgPwRug2BjHrHJDQ2Zd6MDu3eFGgl+AUv7D3LJTYyyrg3ra2jb
ez3Z0mSiqie1mqlpoUoy+Z44Ks891DZHvktlpq/syeT/0Re8bZ25vESDJ36YU9KjvCki52rQWH0x
AM3flWZwRBpafC9Lxwd9KDyCdBJH9kyroOzGiKiOHtmuJavtuqV+0BsNsgVWXsRVxGaQhM/9oL0z
hMHi08jMLDqVvY0WkVJ1fIik6z+zjwAqneZ412ttG+s6CJoIJ5+VxEcFHP5bnqbCZTGKo2e0dMMi
BueQXerEuE8zn0RA2ynVKzqd/M4pmpjE46hzQT9RQx8FGfWfbifzazPSoYcNacNUqaJjbhFCQoQV
D2tTd/IyS4fmMPx+MvxsZFvlVtvCvG2KZHz1QIp8j2DzvYUuw6TKyATa1FjEmNokkDZlZcM90j5a
xE6rjG+uqbFuMhRCnM/YF0odGolDYIzNG2S6KlzrOeqPjdU54yZLMwlGNSizFxmmLtzd2umumbsE
hhuTI+/8rimOPHO0kXvbbOAKg7mCaZSIrRMo8xXgd+Ruq9TMp401GOTyFG56JePe3NOvD9YVCD/8
faGb7Vmes3DlWUO5dnI7OANKkSeLrJWNDzF4owdy1GGicgYvmnlxsrhbacJJRYfRbdEPQgVGqftg
9W23aT1PnAtj6JlcRyjVpyBrjm3gAjwoi0q95gpQ1iqNe8LT0JfXX3NtNxVoWaElmgc5f0cs6dxG
5thssC9/AEUUX4KkKt9rIt53TrJkTrPEA/4jmaI21qgbWRG9SZvHFMnyrZjd4G3wVHFokgblth17
M4IkRzsfwagSOEaW8yy6hKTysHSgMQBqhNJd2/WBVjj/ms99Hh4Y48EOzCM5rMG2WO+kojOorLzm
LXaj7sETHY2hbLKBes4UkNvYHHvuJbOFQlUF1qeQtgR7AnDOOEEwj74iL6u+6Lnz251TJdNN3/Z6
P8BOYmqrOC+WCM2OGUAyk1SHr7IK7mINuSKhL8bIdjuGeA0r3YkHtxPmXR8sWZKiDNKNJxr7wrjL
IL0lDvaSNk0DKXFwPzBO2tgE6iZ+JjgtwN5TjuhLLMOxoHe0qcksN47v2s6me4Eu+WiT6L2fXZAk
c+MUu940+7PFed3vVfk9yWwyhdPeD9DF4iclKqjCnON36kvsBdGH79bRjrM3ejm+TajuDVlYt4k9
5ceYMgulWuTRQEsBwdBKyN3sE7v0UJHkwD8aIylYWpzxtkbb+1JEU/EE+yfZm6lncD6I+rNqJrjE
Fm7hm1yVYh2b1IjlGJ84wxrtrlKyhzcniBLFpZp/bbE4qlUSQTIH5wr4dds0tr+V0Tzf5IbVnEam
PGc+YXG23TT9Fs1ptyvTrjuUjRx2sXCqoyxiZ2Pn80ujp7Ffg4NQ77Ejg3tHSuO7Zabq+N9TctWl
nf6LU7LtIEv/d6fku+/j/3qtVf7HU/Lffulvp+TA+i308P4HHHiXQ3JAq/3vGcDitwDLkotSxmfQ
T/X2D2CHy7gEqyRnVz+wMKAvWnX6HEsGsGty7BYOZ26HIIGfmI//87//BFlof/nvP6r+f230h/iw
l9Oxw3mdUOFfaQEWZo3BNOP6yMMMkSevYu/iKMRgczH+FZ7j1znG8loYd4BzhMJlePSLb2JoCRKU
oVUdAwRzd/Ogrbusd8Sz5gqcpfxPHWEur7ekdJDkEUAqIGfpz+d/RZ0dMD3l9UqLEf8I4D+CAU0W
ZDctaqcu8p2tM4XW0whL+C8GRL/YKZYXx6DkE83JtweJ4ZcPS9sOeGWrquOsuu6zLBDIrwprCM+a
mfN1wulIfpL5Vya4f3GJmfwwAOPIxL223DZ/bHkw483UGAblUZXWooxKus+BvRiMUYpSKjZJ0/jD
7f4v5mD/9ILLkMjk5bh78an8asgiD21q4NGJQ2JE9U0QNsi00atuy9AxaH8P/uu/fz3rn65rwIjQ
x8y8uMCF/as1iwLanONoGjC0TiSB9H5ELtc8S3r44egyaNZ9at2FBWJdGsbWVZK+8ExUXzCuE+gD
1SoO2uDaadvuKXK9nnSSJmnpwYrpq7bDv7gLkA392oQKPKQkPPvotYkI/dVWU5UijLOy6w8eBmv3
yShtL7pp4wIDSlwjWCllbI0nC2tNEa/ajiAynkF9NUShDjZnYv/0U6VXwrZljce4u0JDwr3Uoky7
KefQuqMBXCanwbThS/4MNUMiznUgChR1eA8HjrgWlRJtpu053DVoFu4MFRiKE6dJ79bQ05Uh23Qf
AS2FNE+KrPcRDk6DdAAs1EB0miTFQDnedO+zSvibNBxysaBIDSyWiUC7qWzFLRdlkiNa0MLdXwCW
iWV95y5djmRWmmbTLdvv4D5MlR7PlZmQuOd7Gdpa/JwgV5eFgNxJnlOKneneGOkFi1wCBp0i2bz2
aGtfZ2U6Rx/gOx6DYWheKZSGe5MGcbkm/IHlazIzwQhFee+hMqcrWmlUPuUQNSBBu+lqSMN68rpF
+TinZMsxUquOlRYTWL+OTgk7L8KnNvKma+8qPmmTM8Msi5YXJDcLgSGCOXInw9F7L3quYzgPXDfF
BLgXfGlkVYlnXAHeO4aL6cpYUmylM3rOTtcpCXFiImCNgI5ouv5+ryZZjKAlcUB13KaLygcdBVNS
THjNq60HDIjtOCBDMpTO4XuiaCyPuTQk7BMfd+jP6IPkJRkYxsITQ+3S5SCmt1heuU+Gynff6zZs
XpO44eGX6GgEzRCisoj0XqEf4s6ALWSs3Xiqb5RJ13K1sO/u+14v4lTf5pLydCMepd9QgpNf0uOG
folIFomFRj1ZJGRjs3zW0RUFSppaHX5ef3fqwMb1oUvMQBDglzeSdi0rSsSfP9NFEbMJbWasG3OC
fWZoHnAwDpsxFmLXy4XimyyPh9/luCZw7ETRjdUOZJMP7dgj9J5CcQXLbSkyJRjR9wxeQcbfoTtv
oUCD6ranRw7oeChouE7RsCO7URNwYPALZFNaBCtZXTBMTI8M0gdb8hmNPV2xbNxItMbRtaGqLuhr
epStVdJ30dmehX6FFTN+DniNyARCe5jej9qwx5eWy5/s26oa9q2dENuC9QWVcThwQEROg9548LjO
7RPw72Q7pRq2aiUQOzt4zWgSHEdHQusMM+fO4+y/ZthyiOhn3CCQnZ78skfm10BJ921Dk/dHwiNp
PdbX1rTlpkm0v+poZ18M8CLXMZHk53ackt86lwRH7q92hOoi0ulmCAy0uWEd00aDeI8lGrxdyGD/
k+A26w4tQXBikOXfNWYl0F7NLrp2xoV84ZPR1qs5i9P94kn8FGmC76g1+jjdcHOLE8cPfPvCHVqx
Ipg5enZQUVUby3C/dEmMslrJ98oKsruM/qd7kNjflogmh5uOgA1uKZ1jCk0s/gP2bD9d2ea4l+2o
StKDb0Ts0otQQLdd8+pZnXjmRE0SVRCHJW39YZiuMwSp52Vgd4cAtHnV+NkIDs3H94lswefM81kw
azt/gi2QvWRq5sES2nOOkdmm+xRzNyxkgQ1eiKjasI3WT75XbucUNWXLx4h3loMJ8EQ0qSle5rax
3kplGDTwE7cPjxzqURCsraaddjRDVH7ybcf5mOPB87e4BE+FaKIzOdjxvUIxeIxD8YTbgciLTr0T
vrOs/qn13Jai32Q914ljBes8zqX0JOrGfuuNqB/XHPA55osxeLR9OM5Yqcaj5/TGsHFGaa15LmmE
RrUKd8yJq8vUY+nYza79XCZhs6mnFvPYUCZYxrRNI8mAWD+sSiciJTsw3I/Ccvj5hh1LffESYZPn
G460RqRsono3h7jKVxxjehAvbW6cyyLtuXQlPdK58+KvmK7qA2q/ECOHA1+Rj7QPrIbRLgaj9pWG
FrVI0y3Qc3g869wa+FolbM5tWrSEwiRuEas7Fbb6SEJgSNNbsy0QL1BuDHoyn2aBas2LsNSvcn/m
plmy5q9tDPY0nozlVupRhWzipLbuHHtxI0toSO0qE/ydwebdkIYkzu3IV7MuCrwa5O8gF1kF2KFW
aQOrAUhXxS04ObE4+0UDiTO2SdUu1KAOOhlYBwcvbtv9IkQ6i6YATBvWvHLGZkKjIkDW2Ti8vO+N
Emsa/aVDrXhhJ5rd91mjOSGbhWUySNDRbwNjUZ/q0SyS+yUnpFr1zeieCfwyyeHxiD5UndF+VswD
0EgAavHZWaX3HhTsjy1HakIIcfkRMShrWvhF5wVUDJpzzf73t2VV9Bz2MkH2fWI6z/YVIO+9kYVS
h0HjauiGRW1KfBLDnYJ0S5sGJEzSHqHAdGv5nJHXphL162jLJrnY3sC7TsuGz8pwnpesVKqDqyvJ
d2e38DsXtFmBGoAhENDTIQgQ4rr+qc/bTK5T6enHyKi9Vz+xWFi1MrLz2Chif3LypFq2DCt+GgPG
TKybhX92ZyckxZND82NBatEJVLfxo1PovZN+pN3Pe6bK+ZnLak9goAHZK3ZyKTrryVGS7SlWE7nC
KnCJRY2ndLmisuYbLzz8hGiCGPdtsVN01WO0fKMZzp73uS+XdNmWr9GwJKcGWhGmMjde2xjpFqFM
ZD5bhnbJeGOrDMZH38EG8Dj4E3O/NQr3OAmvRY5hna2qETMpA2EsNanD4Hhi60sWUi3H+2nsyAex
KDcKkyZ6atKLX0dFmW66EZ32iCZqXxqCGiSwE/OEoim5c8puwKWS4O1LtNxghhGnAhPPLV+/vDI0
SY45+SZf0Vgjee7o6Q1twtajw/IQo9pj7Im6pOhHj8+BnxKtE9z9QNy4uo3wpzgPcciS7qi431lm
THI42VQrNU3yWA/d/2PvTLbbONKt+y53nlrZN4M7QUeQIEESbERqkosWpey7iMj26f8dkH0tyS65
6h/XpFxeVSQIIDMy4nzn7APtVpXWqXZZYmirU2imAyxexEnqMvyq+Gpkroffp4n3RFUrItHdQIqD
4q41q8JXxJCvRjnfRhP4Jq5rNgZ9Z9Kw0pp0zaArEZKhwGKu9hOBY8q0kvhh8vt5l/MQ3eRdOm4n
l2iTqdwb3CX1Pd82z+V6Kq948kFWBQsNKZxhVQj7MYnKm75wJapmOt+a2DeeWsPvX0VjO8dmYAK0
dhKTDeTUXZRRib94oFzPOrHzq7e2MZpfPbJkV3pglWXYpqIc/FgdjG4c7o18+eJ1Pl+IS+0cvdWe
Q002hlfaVtgR0Jlh8ARmyNwPegUh4oCZJu1ZDekTP/SdbRAQmrv2RhbA01dVymqT+cTm1ssASWyF
0IRPaGa8A7qDbfc328MPMsD3x37351MJ3iIOHB7CgoUE8fOxfxnsPOKJ1+5b77zpHyb81kJvfH99
XPvL6YdBAHgitAyO/S4Htx/Po1Gcqj5vVLsviVplqx50w2OH5lwi8VvNwXf10eW8HP76dfXp+nvL
JC8LCAILgs/JFCKafv/fWyb9oHQYn7RQ4Ev/TRmV2Fdyol96DFLWr6aq55Pvp6zF3aB3ub9+9Z+I
Ha5+9cjmVMwNzh/xM4tipkSqHC2/2Y/Mmqg+CgW5Ur3qMgJktVe0aOliOcGxRO+8oZqyuJ//hP/6
Wv5BsXMggPBl/2tfy8dMfm5qmdXfS3a//9Qfxhb/A6hOmyyDDULx3OX6h2QX2R+4oDlbEY8N3cDX
escfxpbgA0ZJviv0FxeCxneMXddGssNFy5YAFUC7p/8jY8sP17bLSNlDsENKgEzH3fvzPQX7Ny2o
zfMPJDLE/iz0eBa++WWeecQpQevIdx/QP2o8314wYI1AtPPw9Fo/3UwF77plrO0dgMaGDG3G7GKJ
2Dn4PED2CYrM8dev96Mm+fvraYZThM4J4eEn3Q5rzCIjO3APQZP6b5Cq2MvlufUovSG7+PVL/bhO
nF+Kr5rvGuXKDMyf1RlBuVPSF5Z7KCrO9BmdTHtPLSzIvp0gE1Jy8BwUuXX8N5bGv3mXXEkeVwP1
EBFTyR+XqLErhtlkmn+QNilWfAmsFIZXowgNCZurX79PSxu2/1wQz2+UK5D2Lbw9EGt+ls2mhthU
MGXuYWx8Xiho9TFrzE1UmEEF7HprJ2/Tq4owPfM+kQ7yBTGE7d1Usk837Tr6B8bSX98+S6MWnGlL
xwj2s4E+t1JGhknsHr4pIRE+wQsTCfri//O1LIubBgQ2nrCzUey7p0GSO2yvCTweOAhbRxL7hJtV
hcijRaVff9A/Plj15wxSDWCU5wUmNt+faUmw/9g9gNE5DHH6laaOaNvj7PyHb/PvPjsWIQ3CNC1W
qZ9uSHPIXWhPpXtYCslDJRx4fIS4iNbWQqHatyfJv9wqWD/a6L69JZRyjRoje/AX2R5fiTUsMCEO
uZ0xhHYGXpOyE61nC7ShEKHxzfUR8x0CWHQLKNqHh9i5/PUH+zdXsG+6LHtkfPkvf0lcxJQyxrGP
O3sKlX3lFLWlUdQEjFtDcoV2kMa3RWFzBJiXXkth+ub1Wo72rCBi/+u/5u++AZfMCjB8vml2Gj/e
vKQTYGgWLTevFvNME1fDSGnowW3FPynsf/dS7GIYIjFGgJv7k6RPlls0wKacQ+bx8UZRwi0LmYKl
nix9c/j1+/pJzkdOd1GpAy258nJ/uXzJ25Ii7logHmhzy8ow2KNgmUN6HTnXaiRN+A/XsvXjEswT
A6gZz0YewVzNLlvSHz/KtkCcIEwUXZm0DF+4IdHblRRyOvmjga4I/bfaOh7ogDSEG3LWVGEBM2sw
cNUQFva7/dLx+DuvIAheLZvuxeaAFyMtcjSkU+cfPiTv/Ij9czXV1Fud/eFCPPNh/7J9ps8id6fK
ca9kaWJZ0nafRht/EkuSdW/MasYQRCJGYA9q8naGQ88vuxdsfDFq5LoMHC4DX2TsJep94Uz3PhHY
xPWe0reysjuDlZcOPovGTWtks2hhXXnr0pCTIrZ2WiD5MQEojxkHP7eRGAwvRzvvXtUQNIcwcR1S
uXyAiGpAkqhUR+4nrBM90+Nr5GtE+87aW9LjV6MjCkSEiOnIGkt47OgkJYH7su54jZBPGtvjfNd1
AC1X7kBgj1Bwax1l2nCFfFPaqNBcLgxmWv7ViPhxkCqpkCSEhbJ6HkJRQdu9Bi28lavKygjuh4yn
DFsZ2AzZDGefrDnSKszi+BSVjuEYPxMI5NpThf+GMY+r3SU1+DZju3+XFoV+K38YvLeKTMBn4q32
fuiC7iR8DoHeGGBzzxIsjKy/A7S6iO5YapQAJRhOx006aaBJDNUVnwWfaIyyT1Q3u4gdh7pFSb2L
0djWo1psPp8IxNRJSmIN9oBA2UZaW698JHdrEvK9qBIbO5/DzGuReDjWoZbY+5YOy5URz3jw4prf
UuUzmAbF5+b2JraK81OODjIGMtInCk0nisj3CbI550QcRehzYMfnFQeVJbiinVJw5ITSfVbxzdzW
LIHZn7alCYAHo2xpHbuM8maopCbqEJVM+AbzvCWU3YQz/bcapXPV6vXSGAKSntIdkKfsyeaPgU5c
0M+nhSa/oRuVKzjR1C49XUqNSqtLwGrCdQzrY9wEkAPgLxQxR1qrdriWsYtEtOHG/NpQT1cmw0EE
s0KeRUoFhW6j5rm8UtSvOGsM0svNEpQL+POs8t6GBjnLT/uI9vhaQP72Zks8JM5i7xdaKoONnfju
p3oY6seQsqgbGobKTcdwFTaXQbH0zsrwtGUltq6kBEC/kvQkrMd6oeDOlLH/SI47Ax3hhxgTA/zf
R5zx0MbclFarqoiideZJWnaBC6zneplhPZnetm/Str0qzBmaCtck2R9T1veqlSh0edxXVL4L9RVc
bnPp2eT3I2Au9XqGsjGt+4KVab2ULFzMnJFHlDG3L35ZCIm/ePY/k7umxFTV9XUjGVDsiDEG4yoC
L7yx8qa+GJq+OUYwJWlnXGT6KXGITwUco29mP/UvunpmGDKroLsI5egDf6rUbkaVByYzNlcY0+kC
nqCEfarLDtqsZ8M8swa+xjCmjgvrbf0pb/NA0cmXyk1hwhjTm1HqOaYOAp4QlbHt2AOuBjYvuwon
o16YYtxIZnxCyDMuYf+3l7lI5Q5y7vwlBiOwTY3MuJ+jpnrJwMety7mG0F9DC8iZLaxoVnsLlMv9
kS0GjC86gPpBWDuIRvyi0Di6eNFZ/oklNatCUJqw0Yf4Rq2LLkLJWAnG7AkRPDm14zU73XCPEWP2
NjUKOBzrmBfCohrj6E/Sy7Bp5RprPCamZqaEvGr6J0qs4BcPtdz1XkHdc2p+Lim0hUTAcDSLwIRJ
A4hqX/J3QEQg7W/BvOKLX9Jr3+1GrNAm32iQ2Pk11WD1namwkzIc5KI2fHZkb3OsEAzBtzBE1FPE
bdPi4T5ApGSDbYOB6vTURr0npIWqdaNTPrO5cMmaakDmhvaUbMN+8sxtkaVTvSKDYCLOBzGTCtsz
mtfYcknI0PoDvwNdWcmI53EIiYPiLR3E+TbwNK2JyWGRKZagsxR9HuoZE+coBmls4fxhsR6HVseB
euCLe3dyYdh5VtG+tgwH+dOCAdG8KOvy1W66hP0caivyM2407vlUttUnD69k+3VuSY/JIcDGBOtW
buvcHb8gJnfAXwvD+wgvEJtqGsl92cwJFqgpyXp8EHn6mxzUWw4qYeu5WZKs45nl44W6sN54yGAS
OfvQTsPjQJPb2i+p0k3Hsdvnhr/s5rBun5YooUQvCtzxCVdddfKT9qtdLi8Ts/jbQtlqz7oalNgq
Rb91+9Z+TxhDvS9ZNj4kfcA3xx2fbzsmT9HKTQLAY0OaFfOqK2Vw5XsZCalppPZrLRk+zeuil8m4
V9FkHtyumW86qZyTv0yZsRJVQULJ51sA9oye8GzUA1mKyVIUpgrh3i4Z0ffOcvtTBVZrrXnIn+lf
KqGLLc5vTeQPB+W3i73yYpuwA1QenDgpVrYREx82265kuYhij6bJ0L2ax+G3mEaxh1ElBe7G3rwR
WeJ9Kka/SNaCiTzPSpiTq252kmNEQ+WNmEBSkCmNcA9ArH6zs7E94OyLMGJ6VMz7pkGigACtuLBY
8nZQkXrc9rR5xKvMjYOJAvfaefSpC94PtbM8ENyi7WDul3uVkoaNhmR87UvV9VvG8W52NWGEJSXc
mCBjwngMi6M/YZ28iNJe0lRfG9c5Gv8TTjXqoukrqGrgNIFZ7HsunuPIE/6rNXTypm9JnsA9mA91
Lkl1tFEaS+z4HC9SFreLwsW4u27ZWRggeYPhPrGHkQFvHjNckCx5r8WknJWYS++aoArLqIMHRsEa
GaC+2fTOx+sSk+WNCmYYS3PUWeE2LAOXBdEavzS238e7yOgoDG0T95IyYOrhSn/Zyz7ITrKyuqfe
muVzWM7udpiWYk0FGLMMjEEr10xTgmtLHmywmwd4suMlpeRS8RxSJjBzYohU5rp8VHfDwjkFgksg
1uDBslvYGdOTKUbjBs4QuZ3M6ZxdaDgiwEtek06UgUdRvJ2B8e65dr/GZTp9bKELfkZzDN5HX/nZ
zmz9HoZkaYGEyJsyEKuYZpivi1q6bCPSZabGU7VfvZRWaplXDk+5TKorZ5xgxTRN3W3I9WL3dQMh
mPfRRmyUI8XQph8rSqvZsyfLPE0rIsgBQb7eVXgge8bshhsML6k/M8gOkiW/NYM4IBza1uVtTQ8b
lAi4IPep4fCtffPEV98c8hOjcPzy50PNf7XQf9BCbdd2OJj+ay30Ns2a72XQ33/gDxnU/OBZbmRy
5MbDFHH0/z/nYggDAr4DlKSQ6jDKHL6TQa0PUeARjgKw6/MPTSv43bnohB8AGJgWKDF9otNKwk9O
xV85F//CKAgoOsMH5mmDJA6rnyWteDR4LNWed8nwgiIYO4f+lpZtfAXXGwz67MmPkZMvO3Zgy84a
p/gqLPEORBJAHDpb++r6ufxIik5+TBh/bL/7JP9GNP3pWOvy13Ef6FA+m1ofTe3HYy14NRFbY+Re
5oPbvIFLme46TaqDXcW2uMvK+QLPu240aKjs/vVrOzYf8ndyHwR6DJ2YDtGnTSqM0Kp/fPU4tUvu
/ay7jBOopgDa1gT5s+imiESj7fNecI1QXft8TH5wmNwog8Iisk/TUi/vQS+7YdMus3OVlInckrwt
L1Qp+mLL6NS/D3jyz+upD8jdjxVgJ7iQO9dsXcxjvXZYVpG1xgdS3ab2jGMnYMq/NiEiEoXGGbLp
e9IqK4zjBmkwnGecH3z7laBOQdqIOlZQchzvMSpsRVP2p7SWNdBrtx5WhnLCYpdgGEjXzJbytZO5
unBHGLjUgseeAsNyDbKRA1fgt/VRuOyoDJo0Gfo2zrCfAQqtqdZ1Vvmi+nm1BONARCj20zWts+m6
sqf5pc61o8SQkXUNJCfGBTerj5xIA7nKzHI0VybcB1ItXuiDcy1mgkGlf0FyHF2GZAv8P9/uTlFv
5PcYSzJNaO3MV/A2/qapA5NdeErPydg7AIUh9RLgyLiVsISGNELHXedjwnNT9WhxBtnWKhj7S1K2
JUWudq1OsOhCgj0UnfNo9imCxNuqE+GxKpgye35r0b6eLM6hngSqVJJk9rgifUGcSCwuXytJrr03
2DYAW9cXq9HzXoJ8DqGK+fVdUQu2wUlnQ/7yQM66gkbSVWISfzIJEO6EGr07on7GxWKHmIZSG1iZ
me0iNQwb7tToErNzdVowr+HLavr8asnDfBN6KnjD39XuFyKwFNK3aj9nogGgaquEc39uzz6jOI6/
66Gr9TEyt8AwhNMVHQhYifD4Q7RLR9JagZd+cUdzuLUaawI6XAfVFzRf3FYYI5wVjco1eR4r6aCN
DBRarPxA+PmGe+8BGxL+qr7IenYHOSGI8cESVTa1tO/UDQ9kJ2bjmoMEBs7QqoKW9zTOwpUS+YVt
NuN7UQwUKQ0F6YeUs007mDeyi0T2xoO8bPdRjTxyK6WIr5Z+gfFlOvnwoh2QoJY8u3lbGE33RDr7
ifZoqzPU5zruad8QkerSta8aN9uqHsD2tonD+QZHXz2vpRkoulUHiFcPMy0oMwEynes04BBA/KoF
ZT6QDpL2E/wuEnuFUQPIxNkEFjUZC5AnRMF4FKj6mnlH1m4602neZBM4l5beGJHbMZvLGT/PCQ1d
L4Yp779Ysvo2X/rgaEMkZpNGPgl0nH5vcxp7DyJeLCK0nmQ/lg6uhGznE6AQGTVN2ynR3VjNtOwz
imhfOQvhHxlsCiAjbyDHCTvNCbfS7CcDH9rU/2bmgm0s8Q3PPEbEC2k+sdvmTcgy8jZkfxeMcizl
Ee88ZXfb21uFh4KNFhBoDLD28lxKqFbNuhgp6aLrKLY5NG14Eljzm9f3wmyvwiEz+Qf7/cjlOpqt
BD5QYy3j8ELWs8wkcqdXv/Wzqrh0xCI5Ti3+sWMzijGhGRpjN/YKPIyLKnrRhXZ5qws3qOttMhJi
ktT2fZ8lNl1xDTdWFoflrfDKjuwtgDFvE87DcDkhlXHeG1RaXVfYcHOWRII6K7siI0lHTDgcXbKL
MDccL+43tRTBJ4O9KiGZTBTRukyW2to0oT9TTZ3OIVGSLhhfG8tojmy4omoT+rC4YoL3xFug3Baj
bH6TlnoCbuJfDlGUexe458b7HtmJ3hd20ANc3RCOhhVCu1nZTUSm0cvjndWbxU3qDDF5R2Our9Ny
FI920U8kriCkfvZwmOarwbHSXTMW29xujIU+eW+6dvGxHuJ0SK/7gBQRLpCwvJy6sPW24SSIIBul
uoxsG5YcFxB4bZ4zC285mjduhPC3wnQT2PiDpQxXfWPDIEHuAABcj87M6jf4udAV6ZwyE8/dTbHW
MStHfvzvxvHfib0AzzJ/OUS/+NKIJGOM/OX86y7f//d/fv+ZP/eO2D0Yt8Hp0+MwvQH5o6bW+6BH
yWwqqQEk3aJjIP8HCftzr2h+QHUkVOAxgicJ8x+hIMie/rQfovKB8UIEecJitEE048f9UGTTFo56
We6dMHkdi3RaKQmq0A/Ml9rwH0i77msQoC9hZZEep5yBDOROQo9XGiO/GKSynbGaL1mPFugro0dS
E/C8YHuzCTSMHgFHfJ3JOxCNA1XfaGi9kYCvx6Ninowz0l7D7Z0S9H4bZtkuNupp2yfBKdcw/HHJ
NkWoqkM9ZiO/jTglfs5uKw3b3swjQH2TsopuqG5naXtYKIHu59D3hcbwcw95myYYA0TusX/kVFiQ
ygXcn2qEP6yC+1FD/VHlP/oui5utgf+BRv8rXQKQ6zoAE4DNneVLeOy6LICRzdbNyueeFoFe1wnM
HcUCFQ0D0Fj0TT+MG+FSP5DpIoICsXHl6HKCFjLQhScpLBC6umDUJQajC0i9pNdA6YIDV1cdZLr0
AO7pmz1Qg8AifgWxCqkxQ1/OdVnCoupky7e6GnWRQkWjgqJZYWmM21gDnXqjm/atA7Z/ChrrRNSw
fCEM3X6kum9XsbotlqpOBcV411kZCjY/lF7hrevLG4EAPW5tKF740bvipQcqfU+Xl3vpSMACjlND
gWqTQTx0jhE/ICd5B7dAhV8ZlSf2ifI7wIRtdmRzOr7EEURFDXB7Zh5U1Jyae9juTRBep0MEz2os
wCBTKXYfjCMoxNJhpSoZJOx5ALavQZYDscyDoXyui9o7eIg3DMAR8936DAW1Sjo0EkTk66DDe9HC
2uLDi2z0prQHMS7ttr4SMgbSszSQfzpj6TvSs3XQrbKyYABk4cI7msD/DzOdKDt7DPJPgQ2CdDPF
Cfwfm+FHbkP5RHmttlOVNQ9Wge/R8XEmuRoSCRE3/9S2MY9bODAwf7JiQbeFF7JVJkL/jC3j2KuC
iHbPAGMrM7SMZcRy5aiRGYGXDfNGkOh9Y+NRPgM4Mn8TPbsPw3F64uNS8amKhv8PD9M7PkBjPUwz
8wuOpsiUjUcPqOJXUqs2I+mTjrmzmWg9e308F3uPCazuAyV+ETAMwafXkPzgyMIUqvGYaTk8FLdt
WPILLTqGu+2ZezQPEPsmVRGO4P67yJj0QV+aGF7EU8YIDpm2fG4tyAtzB0s86xYIKL3TfvEmglRx
37S3578sp8A3JBNh8etLomj3CQM2JgoCEgpO//D+27BJM45KzXJla9Y/SlTSNVQwipPYBM8bpVnW
c++pp2Cq+D+WcW5fegxu5Aa9Zt6akaRRdHTzT+crLfcUr7bQiNmvrBmkcaZ5T6EbNbcjAhm50iQH
wAeD/Zkdof1xrHXViarc4F54qFhNwczaAvuK0g+42E76wN23aMK7HpDUlVHp2jQ7Htsd8Br1roIU
/oTZ+Lf4WeZDh6XtFJt5eBo7o9qmXJGI5JEXf4psUPqjB7WJ4wgkP2MIecVgxn5bJqnx0CwdMV62
Jw8dR7iLptQ5Mf1tVSO0pwwnUbiWRVyrtaWGkMEpd+8cuN61BUQjXvln+I2f8Ov7kQR1UOpt0sJ/
UBPzGgp3Xts4e9e4745EgI9DN9/1hnwcOuJIg9d8qtnKJ4AG11F4Y6v+1hyTu3QwCxB+6b7KxVdv
jA6Rg8StjGhd28Fpks7OGdIL5S/PCd7rjWdO4bVPBwj9Et6WScjKbudmHdp1c1I8x3pk/qa/sDLL
PwFIfWJTiBOc09amsMKEiUbrrK2AgtSsmo/ZFG3GKd/ImKFNHcR3ljKmW2uy8x0JDQpdxtBPYSoW
+SokObWd24L0esv8dxjKdq0IZqUbQ1jvbF85NtlfunrA2Q0068DGHTHeriBd2N5nYal9HXr34Jxg
+A29A7o2iV+NxH6RRvh57rFsL7WsdoTYFaSCmq7gypmx7y+Qpm1hDxi7/eYB5pG7HtJ8ea9Is5Dw
gv1NNdmuVcA28r4loVTAClfp2vMWvmDOp7up05LAOBfUvltPbFsxH0Xg0Ke5ujRD29mPLMIbEwTg
dqqLeGVGPcTqBdxj07x2Zk+pEGOn67kwgyvBhU/BiY8Re4hfTavq1gZUERTYr6BHTm0WBl8yG0y+
O3bmpwCuP8iE4lHRefo2z4az5V7nEO904drs8bjHdGFcuVHsdqthWVgPnKHcJ/niwLdlA71esC5H
8UNXkUuZGXGYdTgfJ8bl9LwnQwY4TdmonTWyxxZLLeM8yz+WrPn3XFbQdvzYunMWlOERr3IDDtfI
90VdtBtXMviWlt1+kZ5dbJfKvpwroIxO2771ZWNvulBGG8b/L2a8DGuz4Wkf2Z1HV2z/mfb21y51
Lsy5i59Gq6V+2ykwClCBsG5cyqeE6z3Fc22ufW5Dzg118hLmPIdr6WwUPt1rQvvJlk1C+E40eDhB
6bGeirnTewh8D2uJm+dqVODxQFjF4YSynj/lQc+ATbrVFxkH+RclRHkVCUYwdSLjTTMYCAG+O+4K
yc8mlbOFKWAegzhv7h3XgaiVduys9CATu394bId2/FSbc/lptC0HagR18h47LMZ82QLVwQHQV6mM
ggkkvm4dU8kTrfwpT64H2lSsK2nH1rSC/uMf7ajrd9jrK5NbInlGUDJufYvgYOHYE37qpgFNKRJj
OxR5fx14AtO+VUM1ZfDc2it3GXkMTkxcGzTPK5cqsG3cEfyJZQfBgzrXEwj6LGe839XM5KLaOKok
9C7ZKRSMS5pum00lY4TRawiwiOlrXdn2rVUl6mkU2QjvIeg++p2iuYm1cAM5GihnMMqN4bbZmkrG
y6JiF0bRhHFlNixgOAG7fUOVJagClVMHM8fYSxhMxB0jD9qmfwtkGWKSicfbwjcY/8S12DErFRed
TQNkPxZwzFpxM1HcRcftRcIIfV2Gy2suRNNu8nqg42rsxHoBWwIgRZa7Ck/9mqC7e7E0yw2R0vlC
0HqzsvvY2XmlHO6Wgj1ewVyQJ9cQ3s6kWx66XI5aAzNe8T8cAbjILww62ID4s9pFrQ8jpSQahOsC
uqnIsk0vGCPTuWyvII+eeII2t3Uwgc2JUOOkOXrPTjuRi5iSDaiXh9l3An28t8j4hQBBauvCh0LN
IRMP99AkX7ppvnCAZqwG4i/bIcv77WRO01U2WHJNniS+HLv4Oku6kxt73iaIw/xyXvzpEOcU3NJ+
YqSFhTNmOUUFq6t1CHrDz4YtXsjSai9whebJvePn3YZbWMMsecMabQlcGENIgrAHEPsbADM40zCn
MxnTY6tSrPMzMRM3OKO0M0fT+wbV5LkNYbM60zYlGvb8OS3OGE7/zOTkafgR3Pa9AYZiV53BnW4/
PsQa5mlprGeSe80uHzz3Bvb4S7c42XZp/VMWgR1B11SnlOjXBuUkv+00NhSvxLzONUrUQgi4GTVe
NIMzKpKZvh4P9Gg4ACENNI7UnTj9QPeWd7Dg7etRY0sTDTC1Ncp0hmkK0y8m+tHnb8wfZ6IowmXg
FgPKMZhdJrlpMrGXOE6GbFrHGpvaaoAq7RZ4O8m8RRqu6uHjWzRuFZPUe2Cjz7pdJY6+hQepcT+n
QLmo7QDXOp/JrfmZ4ppAWf/NpE/gPSg8YkMa92qH0t07GgErAPmZQx+ZK4Z7WAyKQRWXy5kbu+gY
o0tB1z3T7eVjKczyRqbVZw6gSbVt7K4nxao0xr2GopZBp+00plYRtH0PzuzaMVZq12M12AkISq9s
X/ytzUT/pOJoIWBpnZwMFC4aFVRcSwNyTYQMrDJAcyeNz/XR3w9d69TXy5mu282qvC3qLvAotQO/
W3cSSFCsobyVlfIoMAHVnhvwGvYBZRS+h4nJwjEknnWijiT8qESALU9jf5e0AWCC5RIasH8mA/fm
WD/WuvHL091fAG+anWRh3IbWcpnphjDwQhkPaFrDYN6Mr5ZuEvM7XSrmkbekdybXohSEmFvSsNNt
fi4gq3UXGdRt3UuGN+FcU8buWbeWTd86zBxJnxkg+eFrqjvOAoe2M0G30H6iAA1uHdRV3YlG8cZ1
IWDxtIkIT35lDndJqtqTo9vUChLUBE0hwni6a03o1rVc96/xhz1x8Is3QZQ2O4Nh+GV5Lmz7r+rz
76g+FB/onMy/Hhc+w8DJ6h9ln99/6HfZJ/A+gDPh99D4jHGfsdyfso/zwQ8CN2CPiaQDt+Q72Sf6
gIvWtbDJMikjv4B688fI0P/AbwPdgeMSyrrt+//JyJDJ4E86EIegwCGbwXPDg1vx88wwHPymwYhi
7UNMcaUu9grXgtzGeqnn7jobHTah8aeZzXK56sMkfTKB+60JNjWHjKTA0Wmo+YzEwDMxAAu5FYEX
3qVz0h6olysfm5oVZIUgRlePeozxBmOm77s302kLwcidD/iJ9FP9bHMz3rWVPh4PtiHeqVzHvaND
YBR4eG+12WH5wZvnvTmtr09jsDDY2TQGNxHOgMJpqukL8kgU5PAh3PHIBH4rKkm0dMoPJj0U4YU/
xPXj6LgJ/XwUiLmc0W3L2sAVNh4N12upg0jZ6ZM5Z1rWCRCLyC/uJmBZO1piYipRpOEnSOyhjaFz
CPlYUGL3HByT67ylnLwvfKhGcPibbRyOo7eDsIiqI4vfXPC+h4RZA/voxd2w5SpeRC7ZZ1mxuzHI
1dDi4YzPCLvzCZ68lVy6knBc01btHSuqGaDgo8iY02C8KlmycZATTX4mhi7I3yV0rAXD5zPubmpn
AnZ8uC/FgtiFAQ+yRnx2SQeLq+zbjqadbmeQi3g8ixB96zLY8kvmEm4Cx/hcoDWNOocOslTnfxt8
WVSbcFKZ7dF6TDKFGapsPe16dDQsXDT4vCS7GOwNSuL2cnA2VHTxDXi52Fdg7jJEx7H37Am3BNtZ
DIkoEhif+F7j1seZ1VH0Aa0krfgZz5mL4LqtJ7AP0YIBy1MVsgzdS9na60mlKqrM8Hil1NcSdPbA
PTQFQxIQNthQe2KeK0HocuDSdK1Hm9IanWtG1xiDpl949kbOJQQM743iFkya+DRwJYpJLoeo1pbJ
uSKMR+IFm23uLryhgEKCR7sTbn5QBSnfKyOc+QNGq2OgGiQ51uUzVgOBgKlQEg+4yjyAkoz6IKm7
mzBofPsYD+UY8+CJzeRStQOiRdLk6j3P2aggIvHv7qR/LaQHMsplnmOQazBPyWHFtpb/ATc4v37y
9ZsPF4XfGEsun6AY9RB94Xl1eS4am/AO4iTWaAA/QT9yjZY3Efe2eRdmg0+ol1f0OcFMVHrimh5L
i2vzW/QvHwH1jaLA30r+Ab+pO9rDciGE5b6Zs9YkzngM3xTta0c/1cCIcUKx4nnv3iO0RNvC6dLm
MnMyIbex35Msp/uR3584EGov5goZA3C1/9FV+Ww8n//KsFz6ZI9piEon2hn4Y73W5yoz8DQeI1Ey
Ci8LCU1F+noYVlRDtzyosUANbEr9laLg688kx7V5VJguD5EOA8yi4d+jWZM9gASjYxkNpWbw6Lgg
zgZ5dqmsUEGOiOBWpjXvMoLbX5fF44rMfUNfU2xfmlXiGWF10fSwbQ8BBcRQStpiWk9BocaNimwc
UIs/nsxzLCCfSTJypZEURx0OuU5rxqSEJ9prFfbrpvUYcns2zAwESx2JqerEIWUkgyP+BcqsdTqf
L9NPNw4hphOFfwo5TadLlNvLeMd8eHoYuIpRwcJqxwHdXptshZi3Kfk5BxznALvltiDGOz2EvgGP
1xZc2LYYBW+GD+Ca8IHBu6OhyEEr9Wq5VkxLnY0X1fgg+ciGZa+Z7/uRtNbnDn+ss7XqJnS2LlYT
FgeJlJsAibukkYDPd9a0CRGg9Pp9x/A4sKvxdrQ8d8sBwcZ2oBwa11DLMPChlNMCmjloXmGargVP
jPvaausTQGlqSYdC9+cERWo/0QcRYL8T8xc3qJyrGHLAPh9C6730guU5TPop2METya87DspfnG4a
H3vPmy/bqj4nC8gbZMaToJHgObVduUFc0QfPKIScYRn5Ct9VCewIQEkZTfXODKt5Wyfm8oWa5oI7
YCzlIfQQiTFlYPReoQU6r4QI5AEtF189uTzrsl9EcVNp5rQ3UgVPWFnZSJnxElx7SXcUPlg+eIup
uyX6OpSrae7mq1pN4bEcjZNVGfa0NeFYYSoLB2ldlwWr+f3iOunlYEYXihz9bmHEsJFd0d6MaCcM
evv4rh4Eq8mM5pAZbX+y6voFLd9K1iqSC8WDPW2wLfQG+ynG9/qML0M80JZ8l3pDdyIoAQMskdbp
/7F3ZstxG2kWfpV5ATiQ2HFbO4uLuEmidIOgLQv7lon96edLsD0jUm5qPNd90+FoW0IVCkvm+c/5
TkRW7KHyoesC8emCDy1bmlMKRHJvEtR+iq1xAqERPC7k5T/3ihB+Pblsrt0RkjL3R8Oof6AqgBt/
PE0NcOW+sW6JCNQbr2wSgvVmYsLHZe2PqbUz74hK0L0Lp2xPJIQ2zMyWaBfMgJs9fpLKhGufjF+j
ZiqLLS5RNzuYZd+Xp7ktCub8Ag7uQHBhG0xm9whfN/iSAvvEuU1V+4c+c/pNaRrNxeDhZdqOdvYV
KkBzORZ9f4NA9XWUQXvdqGXuNtigGg9+btRdKW/JdgOIrYc5NJxLrOviLhde9x0Xhvw6Ey5tn6fO
LIY7culRfNnJBWJikcO8buWTBRP0Dn9jBGkR1Y6l4HQ1dMQfYJZuBt+T556B/AcEZtpALBtD+oxP
o+jG6arVYkrkztZdlnbDFxI8FJzSjHYbNqELsATP/yavEoQ90/WbG59SiGuyBVa1S3rTuMPpwUae
HTHDioKthONN50aV1de07xzck81HgMzAEkz5qeOViObHdaoy84uw4osMZs+VMbvO0zjGNmpqPkt8
mUrs6X9ILlXsxB9s+DvXvS9PQU91Xe5b0IpNgYrp180EmiOB1j6Q1dpaicMEPW6svuPlZ9xgU7UA
QyZXJeyYE1OczxFBvU1ceAAUrNrZViMlaTAiip1oqBZneINgNAF1ju0wWnax03pUkvIKPxA/NqeN
ZTX2HWEe7zYIZfdQA67kRY/Iy/dJMMYvkKb9brhGt2Ek2McfPbMVlxXN5jswLlSR0WGJNacsH9Ks
hmaZsfw4WFiDdxMlzGrfmNp/0XkuuGiVJLflJG2Khs350ZRyuJyVrc1V/MEBxfuaJ9BwSifGO7uu
DO/szhyOTdWTIOgsp7m0y6W9T9yyGIhRqJEEhW7ESMZanHscG9SJo9vKyLvA2xNc1Xk8fzQVXW4b
t4SM3CdPGHIihGMRsKCYhvjj0IQtNLGp442rbHqGy+k0mTGKXZgEB69HM9TOnJE0TmmyCw/83pMQ
NhIcgV7Z5VvA6NDn0563I3M1WDGMPI/N6ASfGmhGm6GZ5AP6pM+gt42yPa9DxKxMpbsWWj22ZZQq
zAr3lMWgFcssceiTjnGFODOKh5nM/eUknfowWhZjTf7MdO2XUxJsfZ4337K2974zsRj3zDrd5YTa
VPwBeLw9hTLELa+XVk2p5KYYZsDYjighhpeZt0+Nttkj0aUY+4P+ekQN3FHC223xvtDC4vvWZZ6V
w82igsb+yPstv+6YK6L7leFU3mZdioKbu/V9D1PIuy9Cw162rgECeOgylgXV6NCKY5nxIfSqihvI
ZC2INp9/wC/yEA/FdEX1oNrPfQ7rPFNBdKdYBlzjKGx48uIpf/LLoap3i52xxnLCL3Ev6vslGjPy
NHFyaPN+vnIB7t60VdLKTQiUdNfXbn9mtNJdTqKlyLlKp1vhduoxGctzO7aXTbBMuxaR+0OpavUH
NjLzOHStPIvBjY4yDj6xUKPpVMnd4EvnLhvmgtnikOf5AcdhXJzp42Zwn4Yo+RsG5k22rbF2Z4A7
vOW+t83m9ykvgezxyCug/lUlI/ZKY3Eh81zlvTTKP+ZhUrdGOC8fjATY1D5usMf/HnTNY9MzxgKL
nfZOpKEsPNwuooksTmL797UoPgOmnZJLPOl+dGVX5nM3hs315LKQSwOuhYt8TPHRLNmcY1XMEv8+
tBzX/JyW/JMcNzKvoltCKy2diFCM6BsH7fMZslS9dWwZxP5tbDXtLW+/i67kDTqeftjJ/41d9U3w
E5svfkU7FICBqHaDXPHaIBGHYz9bMetarN4OMDJ2om6aWI/L7DPfhu39i+C9+zrW6nJAxxYB2WWy
nw5LhTf+WHosZgCaqj5VpQyvKNjBJsaD+RlHV5lAjOkRAcnr38RD0NsXUqKNYoWD+lteZy7Oh4PB
jb33aN2QH0o5iJuSaEhzlqSmPw0Jk0UozCwAHeDZLNtKzY6KTTtkQ+90y4NFpkPu2ymXp7TvWWY2
mftcu8PYPSis0OqwdEJQMlF5hKK/LuwnMA8EExu2OHJt1vpMiSjnZD5NiqL5gvRLwWayVN8hAlYP
dhizou9QQaHZWGbzxYSlNF3F7I0M/ew02WCBZr9bDNWrA3VltDkHGuYw8x9K/GMN+CaZCAQ7JYL6
y7oXLr32V6CF12F1/Rv4EClQagKXLhD/LaM0Z4UcecqsT+6sU8UupDOYb6Jgu/b+1aWvnh/zsuuB
oLCwDMCabL29ugLJDq6FcXQqkoKfuAmIxnVVy++zUrEU3ai6inZiE7Lwlv3yT48ekKAjLI8lKaQQ
5m3C2JiFb85TfaJyzHr0RsC2aatDqJVmc00GR/U6mta2xliybXv/4OI1eUGfZEaFmKlDEtV2+NN3
HzMX1hP1tSd8hPztw0jjxrUPU/ORSAvbZnpy+PIDbdew/lYwjKQDlCxk7DOMdCbxuH6g/6QhfpWG
sD392/x7efMGDFvyX1sah2k+euVtw8Cv/+j/ipw8sHR5kef6SJL6evrL2+b8ZoNkcTCm6A6s1fb2
l7cNJRN0DDl+LsYXJfN/RE77N/5TwRXCxYlpjsjEP8hFwJl4e7cJgh8kLVyP+820fS2C/oC7IHDL
LKWgaJnNDZeWCPPE3y24ukk8DTLEtjM0hLYQXRPvIrJmLCFYy8OAUhVFiNUavQyE4QLgYM+ALm5P
RlFTlLchM1Xifk8ISZepizdDS3S0EYgbOmedC7bq3NCzTqETPrAvhlSgqY1ZweZ57Win1gxiXhLV
XyrWLl8aSv0oO2LBxfSlEsGVYMf6/EKwDYFybmt8s562fwbN0aI2V+5BDuo/glOp3OZZihGoBQTZ
24IDj41WRDpFRn5VyJipTvdSB+MZHqMiMVj0JWucKq/PhHfr4OyFvNsUdJZHikfYHFJ4AkKj0o/C
BhkWn/uktZdeE7JeYt+WFRO+5yX6aGILe/Ytolt1bfQne0jsjysjoWIMe2LhjJjjlSQuY4sw/6bx
EZkyj86tbQuUTgtsGQzBBh79N3IXnIHKqaEbKFALmNARsyZb8p9x+2topUvyHUN7g8GKD/CCBBgL
iAymHVuPWZRAwO2RT9A1w4lv7eQcMyAQ8AXqKd89XEmC/WjabFJSTIaJD0mO3pGrYIhoMhrT6TqL
0uHCrsP8otJARzBq+ny+ZFfLibfrjuua/+flB+UdAXcgTtEfrV7/witLkJ9UqSdyX/ME1S+CwjHl
FiQ9Fvp5egf7mK9AFTp/SwOjDv1K6ZJtl9qRFJqqgbaWoE9Avpsdw936hg9ttO1KdzgxnE3Mz9JT
jn1ghmfg6CH1BkOG380cqvDTXIz33aJcgtCJR/pYh/oXS2V0GwHx2Kyh2UaUPHVB131ZKaG1S4X8
IZ8cMn7A4fibAAnwvyDC+GyJlllXg1sCSIEAczdwNViS1ekmtDvUoRUeGjiC53nh+2iXTQy2IjYs
YvjRYHHr+WPDsBITVrw3dfY/wdJJgJ4Q6bCpQZOjFq8qXZ41kBcrPJAEPwnIlXtG47yWhObu1A1v
1pOfkXk0sgEpGRsFnzulj2EhwI6XyzZjXtxgWrliIuouvk3w9eJ9tWjZb9DXCYxjGMoa9xjY8FlK
lzVPINiYb7vWTGFZWuHehwh8xKMe7leoAwvo6NN6Ca90RfIBTCj0zZ7pizTyAK4iTXJKRgtH3oRL
8LZcYFI7SYbyvQ4s7JXA2dUNkmhTBBqdrJHTLyy49ZboAWweaVXn5M2ajteaPDhSkbZfiELKEwYN
FoNs9cSjQ5vFJxpZBmPTsPutSZXHJcAKwtEY8OGaE0hJj0XiMkse05KvY6bORaomftB2RRvDr+AC
M2xucpXzGt6v4OZBQ0FfUti8xQFqIP+j3RTh1dLqF3OXzvwNrMhY8FGhg62k91Vi32btgFZsSDXz
PMXTsTOLxj95rjQPL5DSdjJ2MAENqbsLuX7sSbJ/WShvp/OSmwLRRJZ8IACXOOCsekzuZ7Lt16uk
vFbM22Qr7/OQxzPRKCYcpSj4e1bBmyBKsMs6HhmmGYnHzm16ziCrzPuGdDgO3yRvv+SoJifqNeNj
1LGU9zV138u1JB8khIEeFKQxB9Iij0h74QvTLsoVZYSaKELERzzSac+SOq59ouw2+yX4UEyoj5mJ
ptw7GsoxjPxKRRo5zyq1eDSLaOaailiIDZvZW/hZiXC4z+ZIyH47kW94bGHz0IsyjxRWyhKFuzRr
rhehWLLXegAyhgO69braTfUkpiTgJEk+Nwydh9DTdyKu2PnsZJK/3oqptkffxcKZuFzdem7BmJM0
feqKDB5PL089y7/2sF7zjkW5zpbgPp/SavX13/seSKiU/D3SA7xhexXWByYd3d3QukwMzFTxfFux
IEVi6+sx1FOBptVJb/qIyOCsj7SMJiaqq/yRl5EbYTq+oHW3BVI0OKPck8sSt47H3VUU9AVi0uH0
smc8rHdcOQTOpxGJVGyn1pXJYX2y1jV7gONIOOOTSO2q+jTG8Zx/dkeb50Th6KfUSmMjLeY+hwUm
0KxvyzuR9BaDwOobfS6k7xvyM5ugNfXLOYp5AocgU2/GxdVTLdYPuoUK+thmSpJKQHidk/nE48cu
RyoFe5YQrMyrWmw9gAWXJVDnZGP5EbxiqdKwuFuy4s/MTAs/ALhgUOlSsqmqOnCeZ6fSECECI6wQ
uCflLuERAxV7tFyieyjY3+qq/FTHQp7DaMK0QN/syMjUs8mZMEStQ/0iUnqyijzdXPKOCW4FGToc
WnoGK1ubKKUQ3Y2rJ7QKoBilNExtU79lgMss9mvbWXsal9srpae8svMxXGXcA3Qxrrvojg21Svrm
0s9ws0W3pt5xh2H3ucJUxhCJySEsoNsGmEzGVj1aN+0zXGCD90RdetGFwGHNUzXjDnc8D1XE7Gla
M5tyZ3kWLac+UP9447VOtm1qi/4sQRyLVH0TEBfM0dsqawg3PhlV4lDjGa4CRnXDH2eiOBVo78Ps
UR99Cnkbk+dSvYsu6CfhZWc7y4dg6vyzykJec+nUos4ZjHXLUXx0xFBfG6ZXfcDjEZx9fHy7QsBC
9ZKg3scBBqeN2UyA93O/v5QTSTb6CUx7owx3ei6cOvuIYPvRyfy2uGJm6Ny1eaIrlNXIQGyRIZBX
e/iuZhn+ngRAa9QIwGXhItu3Lu0/gZzR4owsPJlatpqnrqQToqHX0nEyahtslV0HMsnma86X9y3r
guqw9GB/5iI193E6fiSp1NDJ58ujH41fGaXr/an/e4zlC5kRI50oWutg54wqrM6Vd/hnEpY/lbd3
p3L6I+utR4g5TONHpa6DNFnuymV2QVv0JWlSwzlG4cDMNUydfdyqx1YHNnEfsjLaq7Ktr7sl4hGV
l6xPRoT6mHXDuS+lOFtM8E9uWKuLPOydq9pezC0nrUJxaF1wtfBLprYN9kYIPSTjiaU9+Pmt02Y7
n1WnseTiAy8BfKPOUB1iGhUuCmnPdzH9lXZlVyfLUPIY6DcErla8Y3FIe0TOD6bS2SBMN7W7rJHh
9ZLpAVhp7SDJmPe51LIqQuFHYl/G1VwSxQBA7/PnUMO837uhCFmXELo6A2pvj4jv9VPG8l2Pissh
5fqGjW5J4LY+Ps0b02vNLW9en1yKQx7G1RTevLwYURKejbx8mgzNeBZ+ARFbgrYxGPzWyPwkZPF+
9kczosPSxaS85eEf7xa34EWEzediqNxvTRI7e6uDcCMas9BPK3ExZ9J+piCxaXdRraYnVsR7VteS
lWBqVjsswPm+ax3vMWp5ovDkl+U+rQFdGJh+T6aa7GOZFPNOWfPMj1aI8SrpDV9sGnIGBGCVF0jO
XefiPBzzQuxjt5DU5vktJvL7FEMpfvqM1sGTv6gh/sbDPz4wPqDFPRDNDlxDhaaeRIvc1LEd4QpP
DB5MMiUHnPfjJyNXVsBrL7K8TdqLZCebjh0IkQPmIfV1qrgvUjIRnxqs7BeLRwdASLHDYQHIsO8T
TZ7P/PTgWYX5cYyngEvcLmvHOKeuXvjxIC3T8A+YmfEVbtcbBkjqM03S/SU1jNdezuyHl1f0QGGd
+RSOigxiz96lO9NuO6efldf05kWZe3iejVYsOlGL3+pgh3bfjrRm6JR0zMYt+hB14chqVhsKJjet
gy8YT3moR5jCcBsb42zSDeAKudhHn9H6ghe8cAxzEysDT/02ds3e/hIkJW9dq8evDfMnsOODP0Zu
edmakv8/rwHf7MwVKzVICwC827MGBXrCaqsaFQsRb3B4N+n59Hw2dWnO6sYw/LDYlu0IDy7UbRo/
7Pj/Rgb9SagSDqa/wGIDbflso9/IoD1z+rQh43mK6hBeUlnX9vR5cXDTPzkzLTMHpwxZjdRUQ+Te
ZkTU/YUuunIBXkllWiETTig0Fo9PoTW7HzbvY+KJeiEUfXInmmMoiVDQuPtQRNaNMFQSs9iMmiNm
g4SRXBMt1b7xVHQTV514DMye5BAtHcM/Py0YtuiIYtkOych/I9ZWdh/VSebEp4oQ8hFEBy6QKa1Z
kw5sjrddarHy6cuFxZExxL/S71YU6ptzwuFBSgSopZycN7TFavbzvhoWzslcsBXKmCA0vHHaoMTf
XCaza7CKHgP7Mfcj40LojoDKKRiwDGDpyeN6VPItGzPv4uTU6R1008ZV9l0jmu7HyuZB+/5V9Dc/
IlBI4Wq9zzR98fZ8DWGcwjYhblhFAy2L9HjAYQGwR8GlpHWm3VbM6/fepNrnkmzZfduhVbQJe/kU
EfS+rNrtLz7RW+NbKFDTMdojV/u24DX8+rIyXJ0MY92ABmqwbPR0P02HJPWJkBTrwGCtIWCSpb45
yJgXzcD+ohrhSR11RpxQjWr0Howz+/4Hs//ug3mOG3peAGboJ1a2P5gUMMs2OeEWZ4UKSAzmA9C9
UfoTqyJbVQ94sQPnYq416X+ya5WfB8ca7ntnIFCeDJD4THNmt+ys62LRsY1dhwOxQ9ftIY1xnBSR
NrNLrfXQQcOdDQgCtST35dRfzwiD3142pWk5goVduX/V3EzM/rTVY8jAT+p13HNa5VxbjN6gFDKc
Zgf0/umw/J+0O8+HVuABSUFCDN9K8okwUKZpaTnaicsz0KoXEIpBr7c61cSn58EPS4D0ovFQWbrB
ZCoTPtac9svDhAeogpwn2J24CyMkjHL8IyeL/8WWBdJvlYdsS8vMo8xQabAlx+mp1tW729RvBorF
B7xBy6xLw8imIN54+UxqJmBD8G39sv9Ron+lRAsRohn/eyX6Ov2DSvLnV4hyrJn6D/2Vr4YoLiwM
noIiNOySHvfzvzTo0PzNAarM1p1Jh/m6VTD4jVvatEhC2x4DP/2g/atVUPym49HUk3B/6+o4959o
0G9b2ixeYTZPGzBXDD+wx3KgH99iaB/A7gqFGYGdE9fuEIPZOEmSoscoMSsMERSelfVVlrPs+JhO
tLVNzZw0cqNCis58KBKW2MGgteEruADBZ8lyWT/SX/TUF6gmpBAmZz+c6b9ZAehP9sO7BhwtHzjg
1BI+c12U/9efPFA91RtykZfshkhJakkYCgz33OCbNyPFUMUvXhY2Wfa3hyQqT0EcHmhecpyz14c0
0sJujL6OLz0Pta/zAbQWg2DnnzkOCZONbvw60YsEu2hswxbApDOQ2KRcZIgObpyI+iLyU57qy+Dr
1ZMXaYNgh8OYMTs6ZV2h+yW2g85tYfQ/OtpsjFqBXoPfm8UCBBken61s9WaHuAKR47HiXBta5Cvo
bNzhe3Sfu6rhVZG1GryBjM+zAvWNB8RLy8HoGTxmCJAzSCs71feHiIEuxMrUepTC5iIYbaQgaZfo
bQ5+hP2KQ6XpGjEDoZen05hqpXQto2MfzlN6fSUKYfAsStfqBCWZLtDmAQh1FWUnKw3QbNa+NNb0
CyKF1SYfptVVu+qz8wKt56NsodmgFRhgXS266NUlfhzfulnykTCM589e82TZPc/alZ/vx4pHq2Hp
dNwiK3aSdmFpvpqYaDW0Os7ci7I4d/VUI7Ew0GQTpK2pkWfwGisa3WjV9DmfzsqYm2yntaKQ5qks
uY1IJ3mbWlasl15eWhnp7+fVidrPZMmHl461ETrNrk29uwQCExF9Rcx5n84Ov4LndJ16SsZqaE7O
YjJPfXEEuykYlE1qFOjMk9vhGp3pYUGoYwIvLtEpEfEW/ZP4M3Ns0m1MIEfMcpdhy5h0lyLh+FSQ
4PdI4nG5MwITVgJIu+lEe6EIdkwvRLdXcuZ1WoS6VhMu5+jv6sEqMEr68a5wWwABeOjmRw+6z40B
ttrfllmE+LC4ff0cZ517Pc+x9wkSLULU0BS3JBjjZ2t0eBXRSBVsU6vyn6s4Hz43tonYLRYuWZqv
ptthHHDqJhnG421ZRPl8tiYPfdIFyfnJ8FrV3QF/1kzcAU1lM0ifywvxyZMfzA4MIgTW2KjYQvSt
LcAa0L2x2LuMK9L6YyxBHpIPbZzx+5zNaOT8Y5l9bwik3ad62v8ywqHy2X1WVoX/ezWLYy3k5yly
A/+WEbHzop8d/Ot+nWVzZri5/KzipsybWhuiMeupp3X1GfCIl3tjQb05pbQseMecMfklxFa2NtEE
t5zsJabfLLKmW8eG1dknIPdwmOjBB5ZbjuJNOSobJjaW40T1OS+EOFnT9gy5mPTklnzMl8UwPhnA
WNqrzpKGvJ0nuMaHYrZ5/C7lOIcfIWmV+X00QBpm2iPJXA40oi2DozXqdTlAkSnnEo6j1hBXh31j
kvKPigAZk0Yg7p6mJT6wXS/kfDL44dgjcB97g74pOunwi7xY7V/GXT1Y+W0ggsR7moqgtz5k1IO3
qAEgCP5Y9erE0/GEgE4kYoR5DKbUj2KZfZVCjjHxgh4Qth0FXf5Z8oQQCW2ReJk/UPBSecFmio2I
SUARg79+MfebXE5n1QKa3kE0Y5gBgXP6HPRRm//p+pVltRtnJhyNG2ywrA8UTHLjkoLMYkallRWU
FogHzzQvEstGB0AyRuQx0tj8mk4L2eI0Dm4q2wyf3AG0ZL2IB3+IJ1QOTaBlLmbsc02lxeSgu64g
1dqaWWuv+NpSk2wZLgK1TfzSPRlq9Mar2slQ9D/HCU7og9NA6YJa1OgMVwE6t2GK9EmRY93apfkV
7zwj0IrQdq7pu2mCmnoSuRX/XpDa/XNCtYBeIqsPHdVa/SjbeZ8XcroDWBF/de2h2pe8pNjeKvs+
aKPqq6CgB8egGUdbf4GKZna+vKXqMt+y+IW2ZS15cZ02cfHRyhQ4VlN1h0UH/IwBCHMl42U/lCOs
hGIpr1xn6Pf96Bd37HSar0gyycPgFLejb07ZUSIyHtq5BSe5MpDTOn2IYbh+HEtHxQepcckhL7Bd
kbfLuTDC/EAPbroZWnKARGt9HnuDXT/y0mmeKhcjLiQRyHFBataf6VHVpxb9hKIETWomDDDdUFwJ
7TwdKGiC7vY9lT6Dj95xThY9hwfyj9YNVW++s0tMtwKpPLMc2Cni8JetKutjULSzXmTbNVOjyToQ
zbvLoro5mlPS7yTf8SnLZQOjxBq8C6DNYtjPJbDotnOih7BJvKOhFrqjjNDbGow/g8MME+LGSLr2
kgf2fDKrar4YDbBqCz2Y+1nB4ewsh9aifqY6s1Le45AOyzeTkdMlkLjlUq4I7feXRG/2JJrQT2gK
4z0PI/wzb3ub27q0A5j10XnqGkmAnR2/ObIPgywjmUKZQAci7vLT+0fVq57XCzGfjBbkHwxp7IjC
NztWB1iqn4y0m8GDar6kTsqDoen0Vub947xxS6zfjj0XMyFWe2zX36y+hqT2ehXG0dmBgMYz1ZTN
l3UQ5a7Y5n9+MB93CKcTK8hP2zvM3cqIWQSeAz2tYb7jMH3wiu26X33/UD8vZMEgkXdjLW4K1vNv
FrJtHPoNZDfvbOtuDni+KQZ2tDOlkf4KJXr3j48n2IfA9QxNNvRv27bxqXHbFqV7Xms4X15BMLZ5
Y5C1YDWCeM3pff+Yb+Q6fju+HLh2XipasXu7WJ/L2OlwRjtn0nfm8C/LAg9U3sDVZPEOdDz+FJCI
gX82jYzXx/sf4OeLdO35DvHKYAUiUfh66V5XTmtOSIHnvk/laRwN+2ISRGb+H0dBT0Ikoe2Fncnr
oxSRNVYRVJozCGtMgmQ0j2tf5T8/ChtKmug9Br+YlV4fxetsq3UNvkvYqmDnEYjYWhN93u8f5W8u
S1e71zFC8ePRMfL6KHlb4mNJa/fMuJih7ar3woBi8rrS07tmInz1/iF/fn7xTOcZxtdCAOOwrw9J
ajuaR4TDs1FH3pMg13leTJ1GA7UBATvQTBJP6UHu+8f9+cmCpQsOLv13CIE/3RGhNabm0rjWOUeH
30cAC8B8o6stGYm+9w/1N1+RiwOgGmtw1KO3D0sfMh+HKq3zJBNChTrOt+g0XOFwwdDaTCeDvmre
P+jffT88lXg6ddGea795Qg9mWtlJ6Ilz4SEZVaWjiZdBgolDb37eP9ZbDZhbHYuy7zqO44d+8POd
lmC9MHmenBepwoAoQ+mOSHBmcU/aX97UNJFXG9wH0+00sq4bWWspEEDDFB0cQzlsLmpKXGMETvj1
+FGCpaJyNcg92ATvf9Sfr3DtbfYt7HwW4dG3Cj5E9ZE5HcWRVmlzoDRKmy/ZZPC+HDKHS+3/UEe0
VrC9flliseWu4vUcBnbgv3nYxwV6CWMnLvGAzp79BFIA68o0dd8CqeVA3R3N9Z6l1IT0VLEMgy6H
XwubcEFQBNLGPdMNVknpsZsFBqZ/fk54UnKtCKYIEKVf34Jmizl/CLjrS0ZpN5npZl9FbNj05xCm
24yt+SsZ56dr06NanrsBKYdLFOfO6wO2OOlY9M8LUrE2p1CYQ2JP1wRhMWE3/v63+7uDoRvZJgIN
j5q3b4FgIY0FEmI+ry4o7E/hlUlugniC2aCdv3+wn145fDMc28Tlbf3Ge2ucp+FUNCoy5zPdpGws
X9LJ3IjsEt8/kPXGuWwFgKM9vXhw+XKYWvUn+WEURaYknTz8LKwgaPq4NdnDkUYLVJd/pMIXPmqT
6TLgNUVNkV45sSPxbbqiC/0arFvk81QbEY2RzdJWiQVehXZ1UQqAlIXqZWOV0laWkcjIclx9ZB0R
O2hU73+Tn38fl4mai2AaUpz401Ioreag8UulztYyB7s1iV2OSXqM6QLYv3+on25+z6V6hBmZg2Dr
Ay54fc662LS6YUrkWWonW2BRUbNp4ediQtE8vWr6pX6o314/3PoOrzXQCNz6RM5c2E9vfqVqKW3R
Stc5e+3k/AlfYThLB1vmKoh4vkLVaZfC/VhPk/WLJ5319hJhRmkB8fSIKBPzB6tpv/66TgGkxRnT
7CwEStKyAwvngd/F+tXb1hbmevA7yaLc2cENEiSTdcihols4PVmdRiWsAABzbVtecq3XtNLXG4se
ZjtRAK4jSXQjO/b8/bd+NxsVf9OYuqeQgVWGcAkf786FU/ZJ6surMHgZHOdOiuY8yBk7pOWp6dYd
tZFXRTm6X74m1tPVvRfEo5Vfu9QOyp1Jh/HdiNpAfLUzjpOTerc1kdnlWPuEeFCxK0aIfmvBIjMz
s6LJxe3DTeJIQs654wt4dM0y7uq5XdhAL+l5DFKNQS9cWJ64AdoQPmKbkuzf1Cax6md7yaqae2Zl
AvSNKMQ3kpo5oriBa3mLY1OLocRyk9thBrqwBzRK3ZBXI1EeQ0JkyckbcnZFVbvwb9c0/Lr4HPII
5SUs9LqmbbjXqMpw5++o5aBFcxFjm4JvPOH0xXyiHYPMbW9xGhT1VR63Q3encOdgX2p87u5alE1+
X9OCQxV034n2IExmh7lpBVfYs+v83m8EjlNlIoFhTHWXP22vwhIrW6GlqDVvPoEZJdmEk/eZEC2i
ZAM6lvwszZdXA2dTu2F7tLk075jYec3M4dFBUK7oK0MIJ6Xs2f/yffdeEonfl9GuLtopoy1mopN+
2bYaU7ALzcpBwkkKW1kfqnFwu3tBWTZRWS6X5Jb9ak3eE48K/cxUVV8Mg1R+vuu7wdguAL1hd2pP
t7vEXEEVJALK2Pwx9a8cfNLjxYs7GZcexEtmo2haQdMrAAsFe9gN3FVUxrgnNfj4UrsepIzQrquE
ufYN9q3p9mUdgGaPd3SJyeacEq9GNxOeb8+XlGRMASGxuZ6+h/iPbkkTTbcvEhwmaT6MnZAHcUi0
PqdRkkR7BZQK7vh6W3kgr7lCuWdG386C52rthR9d/JZiEkl6Qu1Fm7c6h8e4xKmqjm3gsTMjk8Mv
ZdFmQh4nU/3vM9Tu4TClTBBeRjNMK5/JPemFROywtgtq33kuBa6tbSKR5zcNGabTJEwNkNCvP9/r
ERkTtCsi4T7ziA2U+Ck71EFuqssyJGx/LBuDSQMMBE4sEGqM3VloxemdWoNBAoiJPDSAoO6rBezE
V5LvNtQ8+O95fh/UIYNbdyrEo5dl8BR7GaXzn4HBJGOfBa3l3M2iQQVOZtbGNvffSPhz4zIGwDqc
IFdwrThMc3Lu4M72P7Mwxx6wcaV2K2+KdGhwg0XRUqZbHuFudoZGgFo/F5hoDyhoCxlsJ8MSVprm
hNSGQt7p2oClH7Lx5Y3/nznpr+akbJ3Y6Pz7OenNn+N/nf+U6s/5RxI1iAz9x/5K69i/MfHEo0ld
pw12iMHmX5NSaEVQCFgtW1T/gozg3/wrrOOI34j8wG5gurpWOfNS/YtIFPxGiAsNh39jsghjo/IP
wjrgK968vimTY0XCvBZeks/u7c2CwWqZAtlI9adwMEjuVtLu9jP3c37JhM29nEzZDg+xq6JzTbS8
J1VTdXdJYwzlkWJihFiS2kW5SfKQKRqMNqgnkvFLQwFlTL1ueoed2jz6eYXSGbbZdpmM8SbORWLv
xBxFj5NVuU9eNTwXYgb0WJSPQwvev8vr5U7J8LFuYsaRVUNJSe0VEaAS4ZOGhnR23Y8ORQNBFoh7
5UHV6JoO4xkMHaYgWPLuq2rMz0oOHX3rAS1eDX9w9Hz6KVx/uimnWu0wRcNjWCxjXzK++K4sACYb
yr8gww3lIikey/DPOFPePNsDg6dlVOF2cVS2WU/UurOVfvI7vz/tG4biT49ikBduLpfgCJ8qrLdZ
2V8seeZsfbvnDyp3pOMOay2AVa8My/Az9g5qH6oiMEk2d8u11wzhlkTEcipNKgy6UcmLweg5ugBz
RLmUARs87ULGSrXdbwibSnfjpLRUbkaohVhsgl6/PmPjS9/b7gOB97LcAIYRVzJQoXkcXQEHOccy
vRsITz/JUo9U8wkv9gZK8PQhaArj+5KM4Xay2+gMrzz5ZhQKxRrZ5rh+PqU/FVe2pBmA/72wio4f
oyJRAA/Jr8aDKfvq2Pf0TOHuXg5pzUlWwdwRCxn6hDhLapFIFbxON8Cb8/GK90eSMM2BAnTygDLb
h4ReyPRoLzaW1ixajE1l1Pl5ceqLQTrUGHTZ0B86Kg+eGsMMvAMs0sA8cqksp74ruRaCJj9nvVI7
jp5uQ6XcdA9y1H1gJFl8kkxVH5j5z09tk6grgtjhY8Y28ZDYjMx2KEU2vOQ+voxaJ/lv9s5sOW8k
666v4vA9KoDE7AhfGMA3ch5EseoGQVEi5nnG03slqLIldv2S29fdHVFdXSoS3wBknjxn77U/A5lh
YWame6Eg2vWJOUCBl/UmAdYVbzJdTWVn4vgpDyb4eS8zm35CD9xbMKHq9c+VDIWDY3TuIQfH9DZZ
OjUACtKCsAG8bnFArF+SYcZV+/g6yyHnrS7ulL0FyGgSvqGPfMOMEys7RYKXdfdh4S5XyQp0VWeC
Hay9Gl4VFjIHxA6TIzMWtH2LYeApH5zsUDh0ALDZxwRczn1SOIdMU7sHEj+ezT4fLgtT/Uys7JJK
m/8Ue+mwKsxOmK4UUbj2nJ4sa584K9EMtqj9Qc3Kc4TPgnElSUM365pXtxA9irtO0a39tCzFrZkY
oBei0sVG1JDmifDguNpWvxOusZ5jQ6p3MzGBpspN/dOMOgsUw+KQQYPNypvmaYD3SqIc3sCEm2oK
s33J2WYnqt6g0AjTFRNDpxyaWieoTXfTG9oO2UWpEBGD5F3sRhSqsiLp1AHuMlBrZGaucZlThwyA
j1X7GU5jcgWOJXpdIA4SNsAsHSVXsNZuFpScPCYaPSgPiTKlqPRVfuZlRQJBQGvazuUxqormoXHV
Ot1NoxYjoh1xBChZuX6azUXdrWkTX4963dLwqyvGw+ZyEI1N2JO+KFXvtRGmwR0RqxoO3Lw3gKPB
lEQHYGo8yuak0SKc1GC04F5PYV3dxQz5Pru8f52SBdUw3J3K7gJrjQCehGnsK4slix0S79DhywrM
U5th8Jll4KCwy7oloE/Ej5YNc8ef8zbzcQEhVOxTIinHFmIG4a4w5nSLAWHrjvMhxtzlT0vxQg3e
7NpkEacqbOzrahkIzsgwi3mDIIDYBSWtcwkyrkBKru0tZ4nsbJc0HNHUrXfCGlmVOgLt/txWFsBA
4RvEiOycVzyhKDw09f0pQgOMjn1ljWqngk6worKsjqIi88Ze2GGIkCoPc8TyDPZMGDwOk7jXTHmh
Pm5ncoog3CBhydarSWW8DwREcctrtu3lumvJrQ2qakVEMJTrVcuh9r1b/p9y6TflEgAH45cG588v
XQzsua9+EpZ9/7Hv5RKyoj+gQMh+ruPqDHupV74Ly+hk/gGDS8dU/GOp5P5BP8+Q3VnJEjBlStzf
mjLqKwOMEy1wSht6cdq/Uyr93MQxoHehEEUWrVocMAWNvZ9bDWCJG2jug3VXUKSsPgCR4Q6Xs1zf
p6b764c68h9UYD83VbaLkS6HCIytwuLtfmhtR+ZsYDjuDTIKYZttYoWlxyP2Hqq6MR0iGrIvrpRL
/H9cGqG+6jiyof9xbpcomTb3lWbcrdKzWbqtVFlvAxL4NpjbHKlRITZYttTYk5Pf9Mp+bmDJd26j
focCzriYL+7j5YWesGMw077LC4XWnKNI+R6GOYyASSUvN0ue3a/f8oc20veLcqugPdSouz9OEoi0
DIeodsWdiajmsUSKfhKFRUOaLrv7VPeYzY1N2DRoA8fWuB/6ryyQ+D0Vi8+hIYHpgJ+U8V6nSDjt
uq7Gi+UIjrskHqvaxbiZkZNVqoBRMnOSmwk01X/Tmv25ln9/GxtZ1BIm7dmPOnUHCTqn1FjcgWTk
Xhkwxc/5QEfD6Ti25wmIhzkjQ/zXnx501B8agN+v6vJ4MEzjwlIl+mObluXZTmezRXtAzt7ju0Lf
LuM3dFMNp2CME6aB99iEmoveSbpsf339f30wGWZvQwfV5b75+KwQKUUadDZrd5uoPJEPzELC2S1C
4t8BS7SfW9Lbe9WZL2PRYIDIsenDIhAudl+quBzujMSd7xVC+7L9O2cg1MESzJlhvIwqLa9IRRPn
v5sxt+D0NCOX499/4zpnQIS0tslE/8MiIQylchs1VO+GvuEhMbAiV5eCwncklY4myK+v9k8PCZYU
+VzyXxtyzs/fs1bjslT0UdxtVtRyiel6bWjKzVRdtClkwhGTNhI97vLN5FmMLufARXp7cDat1bui
MwJgGe22Dl6fYUjdBJdxTN0ZlJuT1XTIwDm7sTrkv5kpfBjjbV+gPG4jeGWroGX94bib5lE4OIur
3RFZgw1omwds980ss1hakscB1U+sewsfIFnALhLVVfoPiOY91ovENCSZwcBqRWHXBlqodoy4UOr+
+sP+h1XQJsyCuQdgHDhMH16mMothtEJDuzNpQuO5jmjeazXKEE3arRupHPv1BeUO+tNTjFSbu5o9
V6WXDrbjwxWLnvOHmi3d3abG3FqloQsKOCT4LvIGlaCdVrdoAQI2oMeljinzzgnh3kNCoGENympB
CVfRL9zs2aqcsSS6wcIp74ntI+rYNWAKJLF72Y02tFAkKpdbG1TYvCHigH8nXOAdfHxbvBO+Z8RD
hmBU8RG4vDqZa+NoiO4qZhq+Wy8rXm4UzjeNni+kknBGmGQAUtoHJJznUCSRasR7N4av6uX8btVf
QCz6IhXjjuxke48PSOlpm3aDBosxWnQklyb0PFVfYbyp1JqfaoXwhUC1q4p8y2iJTR8sNE1g5pI8
GSD8hx1bgFV7WQrq1HDq8m4o+/jC6Yr0UhROdT2mwC4DmsUcXciWUp7pGWckTi75q5p1aNAIV8cG
jSWs5vWN8dfFrBbr3C8IxJKe/fuM3bggjVJP61tyX+FzzIzKEaRUHeklNpZuGIK2Uj8NZZ5OCABt
+8F1mxh6fRpxsEVk1hD9bkYtOUgYzlsfMa3zBZYIBIKyYAZ3XOeVMzinC4PTPw4/gGSM6i+J82H2
W4/hmXha94G0cFDNNkzS9k6ZMFd5xAeVps/YF3tmQWxkfWtzOmv92TXiMHBS/DRRPLDtZtwjFPw8
cpYELDRFzJiB0gBFJTJyXp3kknSuQZlQOljKKQHpQI+o6u7fxT4LORVYTiVxwelCqM0zsw77kqjW
DFxBqMWaw1mlHFS7PiO3xwxs6Vi1ldl1tH20VEWceXUyOycjSjjHZW7/CgnBAugqYhXSIiGAKF2j
61YYRJO6CYkeSMUmOA/PDL2TsxidOXCoA76g0yZfJIF9bLsi3AtaGn8Vbmc+VzqJJI1Vx1+5UeZv
EYc4ycWOykAd+Hr8OOxL6HO1GRSaPaIkigqYK9jy5hmrJ7GI9ML7r6iALB+rZFQ/KqaTZBdj6YCL
ZYKQu8WjPYaVSisHb2plB4VNt4cE8IXhmsVgyXQZ3Gec0XHF135mJIqGPXzhIEmWY6a59bMSj5bO
y83Ssg1AqRbOXlFl8bPiX6sA4KH5VxCXqBFzQlZ7haQthxnArgNyvcDkC/NPM0pDkAwh/I5iWZiG
jRBoYAJLPPC7ojx2NDZTo2z4HeR8MaFtO75ZS5NpUPAjFV9VkftNLm5oGfrCV5+NLNmJEd0NNnRm
f10sOSagRRYlKoKeXpJH0mIyXxDluk+bu6wDaXcC6MHCY7AO2fgpd0UbNx10xpj5QlFI5QJZNLw4
ThzVBWVd+DRI2UyGYeSC+Bzx2KiSxY0hDHAckxtCBUYbWmNuuEShggPgn0Qr7UVvTCh80PzxD1Zb
wpMdkw+nBV9AxhO6TRqZsZZeD2XDEoOdhpGW9Fe5djXfC9NiU08Qst5uayQ1nHMZmmyiGz2ZNMHu
KzN/PsoNut11A3+7vdpiGFAb6I0BHAgGjkCJnSy3zQaGyNAhtTcbIyGKoNYNK9/IKOFfi4A1Pmqr
S7AEVPQNSaHnqcT7IGqJe8aBWKCpHhfBZ68VEpzNI8mVsngkoaziZkjl370PPmF0w0/PRvNlkxq6
sjyqc8lUcaPmzzRDm0JoQ7fcb4XCmjUAaOY0t17ETH2/MV7ahhczCyf9CucU9i9eEv1UNYp6TZgu
PO0qVDnP50wsuY347mCKUrxXDRtPJyFI0l7JcI8ivJITcFPL4MYMkoG0ZAKVSkgj6uVdeAUGealO
TSeZR98HgtWEzr1RaI/D6EATP8hSJVvhh78ffnS5Jy+gDwosB4TiAP3OmtSzyb02rph6Ad0uTIPU
YR0TI9sOL7AWM0p5RykJsa8LLfySgxNEEb09QlpoMjUd51aWQew8fdBOd44xdV9zF44TJwiH4o7/
60bSOVMahPUFlTyqEAecHLRFozCQQ3+Lb/oaBbV94u1UF/qoWPfJMiw4p+OcVwumWEoF2XF7eXua
JXF/aiSFAhkkIsZXo43W38F/cMUEWImPBTwiqjTSnBgkx8SF7NCH8GJCkxu4NzI+sx7f19M8JvZj
mjlNjk0eqs87fmdD7sXFRFU61wXvf1sEslzHUJ0A4sK3kLiXlrSDNC5PWG3JyxcTs70Nm573Gvol
jQDBbcxIud8cCRTnW00Q4wY5Gzmfw8Q35JYwlzZzzoy746V1EJpmao435d2REZk88ZACeCXbnWiA
HO4uNlgPrBYWDG0j5eN5ioifIcJ3OjmV/ILSxmBpErS9jgAY3KekX2eXeGn4ibvV6uWQ1hmogQTB
Uw9M50lNSFOMPoq05bgpxxBS+LTHSYer6eli0UaPdd6FEJK4khhf86A3Gpby7R1uxi+U56xAbYVG
cTvwrpOCegVx/uMYcURNWLoZNXCkfZQ+kkfMJ3wtvazSVqLC8/eKcds2F9p2U0BDH8qOE/PeV7PG
QyochSavKBiqD5xkpKWprUcS4dJJI7m4lS8ntngXmaTr1EPP81rKgAgIzDxWhLOTg0Jrfj90Och1
s4tYjpKMhwtyCqtj3LWm7sXc8gM3OJCoOAmZoU8jBNolMfGNmPS3zfu5nciJBgrL6FZpVfPlO5Jf
kr02xykIauOUNZVS7dCeTfm5GC1+Oh9i0Txoqpio2CVhzV/l5kICk1z7yLBTDoBdWOQpRRhE7chi
4LwSF9wT2wfwvhbJg/uYCtYFubC2kTTrbPduGElw0yY4n+1k+YK8I7zb7k+m1+EhpRFwGMvGyK7s
weEWwfoO0d7MxnNMTJDz/YYgSsl5q+0xA47bju1RSUu8wAsOQ6QLDNLlXfFun8nIE4ONhkZSa0oU
aqa0UWWdjJSGkquR+2VucQ1rpviIQGhCtGaKRiWRb+idG0l4de63sH7Qv1AItcGkCe1aM9DMc8tp
jyajfpA6ecSTZYOwuBfImvU98+b5dkgr90nXE+3GtMV6x0mdm/pdcNVLxNK2AhqoI4qgCm0+7D7c
kP60jSNPtyfZDGIDKr0l0glUrceeRaGKWgyCjeJgMSrR/q3ccL1EHDUL143qZb4vFtAgXs1R7cmd
gfBHmKOIV1xI5/ImYfRKkBrtDCGOWmh9GDUHn1I/jGV8Q6YeqeH42LXrdtN7mo5MpYySirtd1YBk
PPbmQBESKRkG7QnOV1nP8v3a7nRr4EV/GJy5uEFW9BoroQL3LO2OxGWrHqbs6mLC7PMW6R1cfCD6
9MM5UjPp0XmAZ7bHNKnZkRZSh3ySYnuXCmWxnrIUsYOZ1KxylTmt80EZUkRmSHxBWzQ0/ONxLk5J
XadXutFpms+uWZw42c9HieNffBjH5VVY6RWdcRm9uqlBjM1O1XaidzBYdb16buTif07DiEYkgZvU
VINRcYLJy/ykVHgMS7psuDRykgMeolTw9bRFzV8bVwaF6iZ+cjqAk+foU3vU8eSjEpOW+0KWdE0M
ESyL4JJt1DroHDwzUji3ecMm3eVRdeMG+ZTaIlYBu0+zSVTUByQV8CzM22YSxqzbK/iO7FtFjcnu
4tYAouQeThBA+BQ6ISvcdjCMGDHUZ6K4JJ+gZ02rrJlYBvpp8IBxuF0mEkI21S44Q0nF05S++7pp
6SxdhiJwO+n70hLsn60UggxFxGq12Qw3PsS2brppxuLIOJ5oQCnEhI/Ool6HMCHhl8CPCGvaV9Ns
1H9utMiqZ91rGx6hXkLiklDJEHCbeyuSK/O6VuxAnO3iozDj5JsxWghLwKDxxPUKwicza9xLQutl
hdFQPcjYjyIrHeNk2+TLnDiwzf2x43zjOcPQHiosq/vcEMLhrILTHykLQA0HITXvmFWJPg8fiZ3i
Z0MXIjhJbIgyC4zxY0zHOtj0V7U58zyskrL1XjKbavFmRWL26JIV6j7KCvKkSccTe64cP8btMH+a
Y2u9jI0l+QTDPQs6nhBWZ047KwNEMdieTUKW8BejVm5bxaqIVVvd0tnprT4fBUkdr0Otm1/xU63f
cqrKtyqfO8rtCdg1dZWgc0EatUZRxuzTmZ5RNVig+MIwj72mKdNm11RzczZJqLiGAeAEUWoln4u6
jx4sanz8xgVUnawz1cPimMu1q9fhp1ixs9eqWfhNZgkijUqZJOjbtVQ4sUKHnBh39SpSBIZY1jvQ
9z8Tnt9MeBDF0Tb6r/Uw/wtVZPUzuvb9R/4e7qgMaxDr6zIFC8q3lGv+PdzRjD/oDsgulCZgBEig
wN/kWpsJDz/lSLuG/BNew99iGHQywsFnhNIVe4rm/DsDHiF+7mQzlndApmxKGPzw6HU+dLKLxu7g
NeJ5JJ2Hpc/ynKkvciQmplWpF1U9OqLw08bu1+GQiSIv1M+9g5Bnl7EPdY+iAO3devSqGfDmbYr1
LvVtqoTaeUissu6s3h/SMqEfUrPOlHtDnzhdlKW7HFNlmpTYL00hivHU4qvtgF6sPX2h+qrMlxTh
KTntoD/pFl2aCCzPFbYi9ZQm1nK1GChpUr1BM6hYz8hQxsNUjXbExNoNyGGsL9OCAzu40YFwRZMj
bEzMaekj6CGi2y3Y7FiJOd9MugSE5qwgZInkNFJWeYJTa4FQrey78SpRY44IIu6ZzrecJOgOUa/m
h3IeyVgc29wJQJMlJ6uImBEDshtTeqccBhqFQF0PaWV/6NuM5GgFaiv1mJEd67Cd9una2isOqpJf
jPcf3BoBT+ONIJnsz35atPvJIi2MZZJOXdyBx4IVhdvC76Jl9eBY09Yzm/G5b43lKVwrYs3bqKln
dODOnCEpMHmjRqgO4jnM0+ZSSmAOnbCQj2vZuKMGbwjE0FrQmxWsLduwpx2HKQrZJJvMkxV29pMr
gSUcwdzukKRG0++pcVUaTtzqAclFi3rXWBlQMaUsDnpPJKvFmRgLeNrbXtKlKSSHsRhtHKBGW9Hf
MQjNsMbi2FQh86BoHJy9mKZpN/UpYb2RGKP9Ino6gPR/atPXaKe82WGivqwElu0zk6dxn4UJzdjS
WJBDuq7Yu21hHoZqrh+0so0vMqvPnysVRVSojsDOwAb2x3yMIzUQrX1TFAsLsUDI2RLghr+R1FFu
GuSa4y6K8gY4ZDTvYrt1b8iyqA9N2BK71hjROQaYaHuVXmQPVq6bOKHjIf+qpkp16mV6eE+bKYBf
Hf7F09COiJY090tYjNDSFsLcskPUN+IR2tVwmkjx3ROJYMMfK8PuwTHGV5JYlWBcnDUAZLkUBNcv
yamyax1zUTQjj4oY1l4WVm4gTjJJ32ZsfBixMsIF61ZS5sxRRF4nCkUPurB5NKE5XDeOun7JSTYL
hiZanjixFcdwDXkEFbJOU69WVkS+tdLdIIAtr+kBpROnvBS0ohgTskG6zAk0+NGfrKjpPSkqOJVu
En0GNYL5wOnD/D4zsEJjqq0PY18c+srhPrRDEnJMI1PvzLgZ/KWfdXePdU9Qf5mk+F1gok5p0vT1
DQhId99Zav6t1LKFA3FX0bejrUAivUvKaf/KEMYIqLEnn0YfLKrcdf3KEC/ztHwGJ2f6ZRa5c+CO
9NSzoNFNvsfJq5u4HqzbqVPCiMtmpjVANNnW+v/sir/ZFXWW819ui4/fyvJb13379qNK9PtPfd8Z
HfA3Etklme0/KERh6TACB2OD5oEtjr/+313R+oNbXGWi8S4DlYPyv3dF4w9O+zTXOfTLUA2GHv+G
RBQ+108zFPyKDLktNnJsw5bKGfvD0NNeWl3BCV2elJHZA3c2CIR0JLFomtDgFUyTPPTjYgLtAPiw
gBISaBKGSOfUPjYFHnkGJB1dGPb+604CFGeJUrQSoIpRZHWmP7X6rois+bmYQVcGi27qL65EMgoJ
Zxxcc/JBsRg7O7S/DmUNwlGHKmwiNgksCXjUJOoRjOEAP5pEZMy/kCDRL3R7njgozaWD1ixdqmej
bhCmI6U+DQiIQOta9C9sO1D7UfXHNIluNAmgLJckfxSxDs1g7Ax02TjtqudYG5qDGJX13G0sy0hY
1pdwI1zOG+2yaKOIMKSl/5QhTb+k2afeQzkQ9PPsu3HQ3CuAQox1iij6K4871js9G9HEDeTqJBwy
GUm2B5aL8jglhp9JKGdVV/YJAky5t5RskfJujcRq9xyVWcAJIrtVnFDxbLjhnrZMzi6POLEOEgTa
qnq5mxpD9dXVMC7ddO5OeAWUY6isGmbzWDnnXVljgmjoiyjpKkOqqiug0xBIYeygP5+m4ZFSCFAm
rLnLKGRrYZIPkIFlhd/arXf1KLor2D8hcEhBKwPw6ZIN1q6b0tgL7ay7WzGDwFO38r3FthQoNfhU
Q4JUB7Z4jrx/qUXSHbRaT48DuXWyaRg+jU5CwnQaWl9J58qWK7Jh0qvILEgl3BiuGAsBzhD1FCSx
4xxBTbb7xhIJxCYAsDiMAblJKCxiPveL05bTW8Skcr+qJXTfJoR9x3Nj3BnL1OWXS1p/igct/eSQ
U/2iWCgrvHI11SvEpuOFIw9zVaGCMU1cOKx1RBGGVNUJYgm2DSXiVteA3eZQb/FnwL9VdKMhvKvK
7jChKWd0pdQxpMxcGLB0ZnqPoKP9RFMK+zgoQ7LsGXQwHAHmCnl3lRBeirN9unF511nqYA1gvWLj
9jYS4QuGOPXL1YXrK4wBLxCnNAwr0zqKACy5HXRagVBGrAWjA7xKZoPNgCHDVWuJl2qLCKJrSlwQ
pp/PFtgJmYF6CBVHU07de8JQ3uuQeb3RnUr3lfjqhjCikFwiDCHdbTcAInl1t+Aigwij0umHTybd
ldvWGThS7vLMfjTCLt257QDmNC/d81QRUOhhjecoB3mixvajFFgVoM1Fx9qws/aTICsvmwMTbWkf
I7+0K/tcdqbTKUFhpkK9YaHkcy9G5MShlZYUb1UUqsgJm6n3VWqb62axC/szZwl07bsO68ldObtD
+DUNm4752+p6rHBerBmKsVOH6oE71yRqyy2GyZNjlMynjuXwrPZu+oXkt0U5OuVIo8msiA70Ko7q
GQ30lno5BLJBoz8q3KdCdvQytEXcKepCmKwW9zRay4YeatnbxtfF0PvsIMIZWpK9NDbFvJKQ8dVr
IXyY0pQD9DWPaIUVErKnRzCT/AwLaeptnat310ufcWT2hCuNIAXzaZ35kltWN3jxRWXJoN9Y7y+A
S5sqCkdA9ZE929GOYYl1M49kGpqSyg+rY+RUbPIZM1wLl8d8ImC3hZ7VelnVAt1dC3eC/aVbV6Vr
NCfa8zz3sxkGZpYbvS8G3cYQJ+JDaY/OoYrb7LYU+eUaMbbzWs2sLufYjC/Curb31dTTggWpZPNQ
MQ5rgqHkDNKnljg7sJVNBZwMzypMZi2ykl0LhVjZqwB3H/CzpTtLUM4RCwli01LK8tqOh+reIeDv
urea8U+T4dTikWtysdDY8fKm1QICFSLOGIQx0KUZctUrunV5hezyhT2qvca1i0AZUCej/kSlU6s2
6gO5tuF+xj34yTSi7s4wlJDNgW5aHtndTdU7yj5XFvU8lmr4ugrLvIWmEnS2FZ1YOsMj/GL1ObNJ
tusK1/lzxDBUeX0o6iOnkvnCXu31ilAXhy7gnAX1tKR/4UnVzibJndeoO/YcGhhP9+qa+r1O58xL
R93YpUu43lpumu7wVxw6bBCfYDr1pwUt7UG6gA6cKMwGkTL14NopI1rqKr6BZmKmQcvo7AJsew3u
XzeDuqU9O3H9BwbtpifQYTDHDuPbeokmf1zjbGekbnTAk+Dsa/ousJUnI2ZpXI1nHVo6e6Hp1i8c
gvsrsEPat3EQFaY6iuZMCzU0+43+WZm5Hq6HKMCVF+1pk9a7tuzz60ydmqeB5/AKmGR7a2JjvXRs
rUSaXKaXOAw4IhIid026IhA4kVvHfB3/ahwjuVyMOP4cVoN6HZJmyi/pLCoBFPze4FSqDx6GOSDI
td5PePJvTUY5Bzw07Ytjl+gMrCzQkSogWwLM7RmFY50Yvbt3iOHXCy3Nqi8T2TQe6ZfqLlsq0Epq
9DlsS8vXaJlRPNg2fpJF32GwoLOvasozId3qzuBYdmUmiXqhKx1Ca3b/JpgVvQ4MLTZSxAb9J0UM
vRMMDEcwldL6dhVi7btxtly/wZfjk0izJEyzRe83BQYdmu6ZpUVStj05JDPwUONfoeeemO+D0Zl4
C47JaspK0LaZy9FoBORsP9DEdSK2PECHUfzYWUud3P2nvv9/yaXnU5dIxP+67XUfV1+//bdTl7+U
SCe/bb/z9PV//vfvP/i9xLe1PzShks5EZU49TyPr/zS/+CNYPISD/Y2+/Lv1ZYg/+AlOBZT6GOB/
bH1hEUPCtqU1STn0v1Hgo+39WOAzrkVIqPMaeF2gI/jzH4z2TRsNbeG61VGxO1I6l7h6cDNySeD0
0wlOhPk8FeN4hbsZSvtQP+eRqZzUyb4mJi/P/IK1I6g7o8DrVZS3+aA+mURu48rMGyyXBnln6yCt
1LDafWNR7D2NFM6+nX1do9L3xKxhTJ3aF+YcV9aUXwGFIzKkDoO+NV1MHvgac7ojuF+St0EdkusC
hKjf2DWOZub9DKocuG4mB1uAJxeVq95aWqezoU8vFeg8evHtbjGWjOFC8tblaRYUJMLuYBBd2/p8
wF9bk51TvrlZeYV96z6czRhD1bAnY4Tac7010gV1C/8WkxJyKpKXpe6roGrWV7PHvzBqrzScnpul
Ix0bOlVbxPpnTEPHpHWgdKsAgCu00qhkHKYD+jNr64uNoXlPm/pebbMr+Qn0xeAERpa/pTXihi7q
0z0StSrQ6c6Ru0R3BPTgY6RP96gjQZoL9p42d1/xxbgHFpwj2RwXVOHVaZUSB2Xq+GBU1TdMhEgx
iRxzNj9a8XI/1cZzrGfnaM6Zb6T4Oky2VZ3iwzK6ncEbgoP4VvXLrZHzXS16v2/cGpa/Ib1X5NDO
fcyyIyhORMUHJeKWowvOVQ/HYkzcqEubU+qB+jpZGL/JzzIuXgbOJ566gKvrp2rx5bVqg38BUzl9
CfW2F9MBdcGF5pCro4wqyptK8ccsftNRLqPeSK6ybL6giDKP2G+JC8dN7BGG+sTgF/FNb+VB4uoK
gwIuRK80DWKMRpfMSc/VgkHf4IQVm/NjoZrBvJQT4+y2h/SfvJQwnHcANl+dagV8FuG5jdvkOmvs
52RWvziNfuNOmOktvLd05I6rybC3mcfHtTGPhGf13Kj6MSr4jvCh5X7Wjz3s+/WCAXy8mya+Txce
19m1uRPYinqvgc3iMRV5KiPt1dXJ+SX7liFvlJ+ReT027cBwOH8r0KT5Ko574Obzo45izcMBUO9z
AThotWgYwyXA2CY/d6206LcazxUTlb1lmHj1DHvfy5/jfRInxeYy6dZzYrfLkVgtknY0DH1CgYSH
vsO3ST0PWiUc73S0MEE+w9xbGDT6C03cY2Mv47mpzPHUFZZzmkdFucniJd81YH9uSqVe9mqcj+cC
KZUvlFx/7bXur2VsrUvNgTvOXVMljRG0WVyngYu1LrCzdXoJ7aqlUEXjKHGzTfkE3u2pmBVrCLBZ
IqkrMO6RdH6NAuMvDsSjn835jonV4q96EtT9QoymMcfAASzLSr2ElKMzkji8lXZzjb7mtqyMajcp
xlOl0Nskv8TcjQOSsHJpX0sQmjyVabwDIeQ5NpbMenWtfZEUQyCWKrzVerP3mE7K6FTxWmlV7XVN
gbyBfoE1C21P7jzf28IjgJQq9MhbV4MZCcSNodrDYZaz4yWzn23Fuh5EM53CsX0jX/3CsLLzD5vO
P3hGftYM06aB9kTHB8iNsGxaKR+mF0lqGUM6ZdXRGNH36UPTy8jQ68RsrtZQs967fa/z/4i+Vf9w
NTpcP+iF368GXAgNHBplzbE+6IVdg1h0a7HxwPGoB3QrzwJgi2fpLOi/fl8/S3i3K+GcphZEKCe5
yB+uNNn2rKeY30B2ZC9uyGool2NK3sXXO6+rTvyduv/1NT9MgjYhNP02/C/SGc3//rwjRnpJxnNH
I2bpzXhnduNjNfNgc7I/TgoyC/l+iY67oKaMf/N2/4VIL0XYwIMo/2wNZf9HoxFs9ImYXqc8dkUL
GRbvMocNXLIsFxdplWZH1Z1fp24e99k0jud07HhuOYyjJVxeZQc8KteLIWKav+oc/oky9NOBmY0z
XUy47xg/YODMDO7VKr3iEE0y1XhPgvETqkZ69rNxPTi54s9V5R5M8sz/jCC2+Yh6luDXH/I/3EIQ
kmie4rlRGWx9+GJFnqD3EkZ5jAVk0Uq9Vd2VDLe2+c0nulFgfkTUyE8Um4SkitNfZZD487fpTpoz
84fcqy6ixA7NwqIRu4M0jEMpx6sAnv5VH2nFHWHYYF7UAkIoe6ixRm/NyLosSxUMklIlO19ESkei
Ia0xsJnXejseYofl3qwTwnkjmJrNLObnyBTLgRlOTU7FklwMagtHIpuf5pZtfxCJce4Tp9hNFvId
VD9vFPgwA1HFee3sVAfYtW9htT450bBf+47Nu9aPBE0cychKfGQfW57kRWYzQxPDektTARiq4He7
jvJXa2LmtDVqrF9/Yf+wwuiogl0bm439r0C51VaqxiDA7rgyXZflxMzKBvsVv/2kH399Lekm+fid
mRvI0bFt91/cJq1YAAAaS0ny0HhvdMm5wPr9m0v8w8pi464D6cZfAVXK1/BD3ZvEeFBRWpbHyh1r
LPUzPutwfZUrfbLqC00EvO8C0rkirqfQjXe4W8/KHH5mmPfFsQimZ1jbQgdO9SPYDTZZl9UJl8gV
luK31Zp0zqlJdsx1C+2TqZP6Rdf0Mk+s3ejUn5yef2x1TnRCe4H2h1A6D34ZR0G3qfeiFbGnu404
DDNNRVUkb0BgMw+R3dU4Z+fMjBbpQqdA1UC8mlrNJDnGja7291Up4p2hr7/jQP7DE8t3ATaUibvK
/F78/IGVou7pkRblUaN17I3oTv2kH6jgyWO60mI+AURoaZAvznVhWvjbu1b1Vq246VPu5TAjwAs2
z34KVwZrBM0EpA49k9uuB47K9DcbreuQQDx/CM3rmJDCwGxZiYBWV4GdLk+I/V7XTvUSO3kgiIOq
quENt8p8yGL1aaEQ8+owrg96Ph3cerqPGHN5acv9adQsfJ0F39hVjDQowtw9CHN9cut2vPr1XfUP
Dwl7hvwPzlNObx8+Izosdt5PIz18ApQocUgRmXg5BnPcsI5+841oHxxp2+7osAuzrBEyy7jnwyLa
GPqi0wQujy3oAUS6XRUgrDqH7FQuXWB/rbglVyap3ihYptKUCjDKiWuiABzgUXpV6dZ+UozNzsW/
7yV513sAy750mXapjM7/Zu+81utE1nV9K/sG6IccDvfIytFyOOGR1RYZiiqggKtfb8ndezrMae+e
x+ugW7YlDaCo8Icv3MAgwDsmIdqf287beUK9gOK9n+vloonMYcw0y7zqOdUmSkWqgK7HVT+2u3Lu
3C3h6h5yeXwYeKVv6eXqz94OjUIX3Hp1HloDvyGQ+xHpOGzqdcjPZgPbN0kQLIdup5ECOW9H/VgM
JJJxlcFm70n1glU/SvTOkFBPaKRMjwhs36JUfe55RGtONO5A7NGJ4g9Ww7+kk5mQYpwOji/V3iwj
NQfXXaQfw8wkEAHQyjgUwEl7oiX0Ba7mnoZvJPhpaQUf+hJ+RDuk/WUSzC9yGHYaQyz0l4sr/NgB
+s6E4nhEfAAFjzWpHyLMEJzQ3j+3pvJ8bfqeRj4LeBjqc5LiY0ONaVNkExOT1RHq4ap2gk+50u15
5QTXk5p26FAsCC7r47wCBNa9hElFZI9SwAdXFr87j8N/s7yJddCkQU+TGfWTzuvilb3rB80JWNpL
q6Z7ZXPuTaRZacCyNvHXW6rdGW2JISHSe1vzbT4c6KRoqEP8Wt94u2poqf1XyS6epBft6iFD98mN
2z2qScupdpRFglY1/Sbzi33f1tkLxKLkSkgc4taMcxHZLTDKhrK1Rt61a7HHlMPyNHmEW7b0xDa0
i3E7Z4PpCBFZZySGYr7IvY4XkhFmR+X4OOCBC5FpuJcxKSlo46tpHO/9AAZqB7ZlX8jK2/V6vYBY
BMsBqYEGvbUNTKoXWAHiIMVwH5EdnKoihCNB/lQP46OHKpWJ5kGy/nW+/m8H/TcddBebGJrO/7nC
dvWs1PNLPqovw6C+K7F9/c2/SmxhgjZSjFc6cxjGH9z5f5XYvD+IJhAUYI/8Wybgb7El94+Y9gPa
oBH6hcggESb8rSDg/OEik53YeKEhpUoF7p8U2n5eXhi9AlULHLZt7u6HkyHxFnq4whKnuKhf8y5L
jlbcpZsiBoj7zej8fyVneH4BmkNsEuCL8yMzuG791l9nhyu5nLQ0Lz8JI/Wn03zc/vMrcQ1ooz68
ffi130cE2WCBtBaVQKWoGrfpaN+oqSH57tenf3whON4uOEAuZ3Ot7y80RbWTdHIVp0VVr1VdveI+
+1ry9b+5jFGyQGoi+ekdYam4KopEgi45NaEkZtN+E0ivZvabf34pA6uICakihGlNIPFN9In0S+N3
OU80pY28nG32uLRD1VC25W8eynzS97E0CbprBIEpM1Ef+GHsognGH5aK4pRrDmygP/eAqEBRL0/C
gL5//Vg/B9VcDE1O5ABcMCg/CjhY9P9Ymx2qgD30nIgk9lTi5bDprOLZNrW9wpfeBu2v4b8ZT+Ig
6L5IUP+kQY3F5YjzeStOoi+6h1GSEQWJVWHazZ9+/YxmwH4aUJgQ7ArUI1jV37+6dSxHNAobcbJG
lKebUSx7+tPpw6+v8m/2C9R8/3UVI0bwzQQhq6WSgwbUyYKIfeHK+Qkvi/a8lf/d0H1zpR92Jl01
eTe1XCmvx4USQPlslCoIbX67vOyfHwo8EtIiBp0Emv3HykoHiCRuOpB3QEe6nbBNrYpqOtB8v1n2
SWp3OyeRDiXnIDjBL+h2b4xfDwrWOX7YYbgFSTDv45k4UHatfolyEu83d3pyFnLrqHpdqAKc0dKd
rkREri7FaihaCZ2CTvAjS542e7siAh05MU7RjGc1QBH3fRVRPQdbm34Cp7nssOMJTqkxWOmWNjnq
kvlcRXNIFRHto2YDEQoBtR5qwjDgTTxWdbsf3Kh9GKzSh4C96pc+ZZd3hpB7DykvLKUPsyRWgGLz
KM47uhK1/flNGqJQ3M8bX6BJeegKBs2hSzJxk7lrtxsCnxrMhE8LorNjncwwu4fkGKZSHJCAmPdl
T/fAkkSvjc3TvUWbTRkNgOBbd5tGbC5Q2vF8DDkC2mgmfsvx3t1OZDHnPu3rI47saAzY9DViJPKP
dH5gGtW2i/OL0QHMnPJTFnc1gSqabL3yxMc+bNz3Kc8uSHEge4jGR0Y5TCd6k3kkiLk8D+zYZg59
SD2WL+sn3JsDIDWquYPTOnxKGZqLvOzFTTiWrzZ23wCkQ/c9cn2vs9LpAxlyh+OvuXuFjMBC4buC
lGCDvwgSRDRvgT9DO52RUmVHp+A5QYWcMsoohAE0uAHGtOdFZrABPkaD15knkpsypNcTWrBJnK5k
EKGhtTvX0nG8eZv2tcp8BLvgW4KSbvdVwSCkY452oZ+Db+tF9ojkNo+URUX1KVmJAzGE7XZpkBsy
6DB1K847MqyPReva4soZJ5HskI2dPuSpgErpOhO8xxbZNvJ/u5WXVles7+GFBo9zWzWv+GRC4K9o
UbUDO6dtx/3JB0D71Lkh6JC2Y/4EcOXIff2AKBwK0NQdxhnqsKRQBNfDSLEOKWIvoIAEWG7UiuFP
lyF+myQRO+HbK70VnyNuXZL4OHgCRHYAXTt/Glorm45j3JbPiXatQ9KyjsDiOChfJIC8FVbY9xpW
xYdVrtUxgBpYH7Ql3eJAIh+siJ4BydtIlYHkhtyGVm4iDF2HtQWsAjloACrq3RQNVBZLP4Dij3cL
aozcrKRNeB7atIXwJSusLf5e/nmQZ9WnPnPb8znN2r2cKYdhNv3qxuQIFLa9c24EUdSsWXbWYqw+
8ibM0ZhM5v2YkeiXFm9o9Dj6Rs9gzlHy30EFTR/KSQLnyXEF/9KKJDjB7YejHho6jO+MH4RapiO6
xMZBdWQirGT0b70xlRb9prcGG1m8+pjI7MswyghY+vwAff00dNNn/LUpWcFJ2o+pCC84CqO7fCSa
cFpuy3bq6WoaZLLPKta5D3R4g9xx9T52xHpBfffQrPRKs5XKz5b+n8JQqQCGDKrcKLQZ1lVei2UH
qy658QgqYdmx6lH8WaAJCIqDqlz2q2R3g0g7Hd96asLnud2mfC6UFd/EGpoqPJ34zpvgTXYZ7G/0
ZL3zeWRGVWyonzBvxmnH9CCnlscHWM0yauI+uRnIx1+QOqolnsvsOblfxXdOSOXWt+vnIGCjlJL9
A4Pq6G4tAOC7Ui47NC0gjQXeGN+lXSUvHT2yk71FWmMi+2Nt03YpERDYNu7Y7UJMFHYSEY1TgWkM
ADhHv+TAUFF9axETVSA28TNAkq6+8ejHHnLtgcpTjbiBcUVc3bndRe3QhNzpHtmhTeMAqowYHbil
eteEQNPedl2k2D8OVex8scGhAudnjgR0Z68rxMVhYmLCPS1oAEaaSAIkyBBcl1lwUD4ChFMn3W3g
GVNinPhA0YQdbpKM0AqKc4dcoIQWrvR25A0bPRFIdBmnweNER4xiQ9uep+uIaOLI3mNl7B46YdFX
U8OYJ914QM+aJBng1LWXuvbnxBmHi8k0IKpuvIlBiIF9tKdjCUnuiKqxdTXI4sYrvOkDZjPg2Od8
uEIo8X1he/p9XKE+Hy9QXv3VCU5rUqz7Nu+bG2HJ9LauPkY9fn+Fl78Cq8u2/lC8Yz0/ycnOTm7c
Wfs8a/otJGNx4y/KrTkWsyOb+2cr6MaNG3HoVYaoZxV5/dS37LyAaOBeNrBcC9sR3ZaS6ALSzcQW
9H/FYeUdHMi9QKTD+Ntybrfbaann8dS4gS+PbZ4AVMoF1UKVlLBL65rNrCTJw+PRLZNm62R2ddZi
4ICxlsCCq60kVBA0LCHi1MIrmo0HVh9lyVT3zQaHkneqcZtz3XvNeUelX6BOOvbnXq3G3YiogVvv
oMbSzb9YtDs3K4dPTYkwpNSV3lN2KiCXouRtHX2EYvJznDk9HEKx+pnic38a6QWmIfg4b0ssLscQ
ELKMXtVS5vEmnqrmiwjCDAmcLKLKFQkHYUVkLmDEBva+p6WD/GYcVQskZOpLt0AgIUSW/pigHh9n
CH+KXPq0dUZnath71CfkrKth2831gy69ud4IJ6RQR3AN6FqYli3qLtWuEPZnPx5PoizLDUgmUFCB
lR9c0+dl45juqO5YVw46KeVuiKAyWD7dC9ap6226Ui2oUMbDye2RoJ379BnGRbWPkK7fuzY2ThBH
nA/N4M7XKK12DvRPae9gN4zUZ2tvvWa5Zi9ZHTnjBgF8CwXtOSG0tKyzYkaK6ID6C/ubH7J9+wi/
oIMR+Rpue1IDWuOBTxUIkGYbL8H0G+Wwt1rsd3F8wtkZE8LjywDczsgXfhthq3XNcMSy61PPAYr0
up5oA402FB1JnDAQWl4vYN/BOCDEfawS6m8s+OBiQPWl2DjJ7xK17wXcqAqY+zHcuAhuHMnuj4la
5masAe5HNs7TaC8XsmJP1REQhXq8B3/rHH6dYvyUGSY2HAKXK72Zq/1Y8VP+FDSZFvVp6gnCUMFL
OaA4jukkQCtHFuTs19dzfgr/zQWjABIBXjHeT/4ULaqpFa3vmg2lB1DLLtHtCoWL6K6UzfOAotm+
UjnxYBDr27djB+1QFPhz1EkOuUM3IK1wcUWMcTrO6u8K3H/sanv/7v4CBzxkGEUoPf6YlAvjKh/7
Y3XKm8Y/HyfVvHZez5rSSG/YDQVLgu0aqnK5yUtnuEaLgGQWUMONcAi0Cx6CUKY9j11EYheA8htV
CBhG9TIGFz4K/ZctxMDLKgQJMkxYUW0Gmh2nDBjK0ZtJXNEnbtIHtP38Zy803pdgWKZjbDnRHZBT
DuB0mesnuyjKT2+nYttCa9zqtaLW+Zt3ZbLYH1aHExBR2vjK4Ar/Y9s0G3VacnpVp8EwngNohVj6
lNmW2vaHvoisE1jHCf3t3D0EMgm2mRx+16H76Q5ohMcuBWleCdPU1Bq+yYCHJdShKJzilJBvHwMr
Qx7E17/bBn6qWBjXIlqMoYdrCk13s0i+ucpY4GMctl1xCn2C5zBj42oFXM3eTcgzwgpp8aUkeQCD
O3349Ri7P48xIYpn6j8JrT1qyN9fe3EqH9Kkzk++0ll6qn3Y7hag8E8w+oML1SEkc5NgYfsExe+p
Spb+1RKB3g/LFGRblFZzcP6ZBN/TI/OM2MEgCCf9Sp6Iv5NLHPFQ5YBiNpxZmNJlXysu/1uv/k29
GkBmTInkP9erz9o/2ZKfv61U//U7f/O9kLJlRTHhePvfUb7i+A+OAAhXSPX/zXb+u1Dt/MHOyWmF
MSVU6bc63t+Ur+gP9ivIWZRigQExn/5JoZoG+I8Lz0FSk08z5yIL8MeFN7oo+a6wWc5StMl3Xl8T
1ZdpihAgyTDoJ5gmZEpqWQFUWSjoVZnrXIa5bK5WZAtnYGlttU/tYvozIqq6WdO5/ZQAZkM6jTWF
YBb1k93cpcOhadf2UxOk3hnbsXsjCyARgN+ld4UAdLxuqxLJs71KwIcVYfwAqbG+l+QoN/b03HRS
UhjIqyfoW/Ij+bSxUZlqcPGVLeZnBdlzhnprQRG2PMDuuxmczEwaFWXVXoR99Tm3KuTUPNmwxS+u
TPcdwIOzau5ntaFJPF6hypYicmOnq083GgzBvu7oJmyll5TOpoxL79gjl5IDC03zSw8pQYQRlqgA
M97WobetLKyEhRKYeoLuJ0Ra7O1IuHlBAqNf4mZqPxJoE9FPMfjNQlf93SJKzKhzF2310u2oLYwH
pLPpeY2ujWZWrK9R6ehuA2/pko2O515ulkZHqHUU1XXsNfMd+uDrAar1bgEeFUV6zDZYXG2ndpSA
PJejdovo1ulVghuc17zMqnaQNQFoFAIjOEvhWD9AMUU2XykQoXrx4MnCFQIqh+x7MMAwKpd1vIhn
XaRnq3L68wn3m2pjZwEaiCDOENmzG7elN7/UT14jxgfITRLwsKNpO1eTAwyxSj8M0MHOhA76PSR4
61Kvbol9cEFTel38LfZNK6wSZ3xfV4vot0FCnVynsr+A9DW9JjJZ4Y4sg4VmBUaDN5Pf1nuBz1G5
a3XSt4ApIoNanqWDhuFYPfdLWe8zNffBMSvI6zduqdWnsuQ83+qUCAirey+7bWNqHidOyuI+F5X3
3gVTf5esAVejMyEfHOGWB8g2/oWDt7oNtarLOQuHTKEJJ2iTTv0Jxvp0n+UNiQ6s+49Wi0C7ZzfJ
Fy11JA+hjXUowv94NMHR65P7pAxXvVVD1lkfyswLb3Of9vVmgt3XbhIIxS8+thQJ+luE3Wi3N9D6
BwfSgNM+8h6rd9pR+W00l+pKOUt+HiHgmOydTveXedrCTw+XrNkxXbvH2OvtG85q7C+snu87XeZf
9ZM/dnt0IsV12UZdgQB/wyqH6eCUcBnqDGgpwwOlxBbnCWwXvnTIX4JlnZNpKcN7hSWOXV8ij2v8
aFxlDfhXaHhV6UQt7R4dSG85hxdUnnod3joxeQm0r5UaYZHRw5fJw1yzevZqHuuPnIDLxqnTqd5F
o5+obSXczuhOBg/jGIyI72EDvx3gpW0BRNnXvmjmyyEI86NPmx5QoCJFrnCrT9Kp2iOLzFRkvdyn
ipwcn+apfjen2msuw3Gwy9uoUGud7HyxjvaDvyrdyHoThW1wDevOOulRPvl1ru+sKsYYAEqePgP4
dY4UV3jVCSGPzVC5QGbr9SjGZrnru9g9G8u6hzEWZGfxouo7agvyvtblvPWrsjikXlLvI8GLpA+1
aVJFPoFZgBFIG5uBIs9QXAIbELrgkzyrP45oNu2Twv0YpnmwIWE7L0uk/Xq08Z3YUXyMpbczJtZP
ue/5Z0Bvuq3DsBzAjKqbwvY/JqPIdnpFPxN7JeuqhPNE4MluvYyYPzgDju9Zykte/pRquoA/VW/T
Acxh4Q7L1kkq+2Cr/N3sIfxal90TcNnorInFS8AbA+bm3ttU0XfpUD9lnrwJdVneDn37wU8DMuTl
Ahkt+9DY3cNUkIE2M+VabcPtt3U14YdimAAgnWIUf6DhLWELvQfoQYQaZnjVF446l566GBA9OlCy
nI6uN/nwjBdqjUR19i5KqvwcBS8QBZ0W68d8VuoqmbV/ALZNdWL0L0Le9qWdSRfGwNje23PfHa2g
JZlfkI8clm69BshbAsjokGjDPEvc9cuS3OO0XmHQUQz1XUUt8SZM5J9RhxdoVWTOBXS5fk+RJ0bv
Gfkds832dAeotmSPuDlnO/rB5NnwE/ZrofD6DrPlup6B8C2TI9+tBtFiBb66dpPiLpBWz5KAziyn
SV03smq2EqWRh6lO07vATX0K2ajaBBANdx6viY6J3lWul1PMS59zZfd3VBL1rTsn80UhlXcfQhJ8
GDWMwsELz1XUtNt5ZOqUlv0+UHlPZM//8nJOt6BSu51bRS96ntR9bCUwlMZ5OXjLmhyMc/prCCj2
etWYJ6zjJdw+9LDkqPxr9hjrshyKCEXYvOnv0aeqdxAdqwsA0t42gAp3hI+dv/h1zdpKsHzYosJ6
zySsr5POrm/LIA02ISWPfRGuOPM49m3kK383uKU8a1bPu63huu+scRE3gXY+BWDL971jVQ8ok6K3
NETue+xM+gONlMphZuRwvokLoHH5UXtYChegeeCFcI1lcWFNmGAHSi+nFk2xs3DgiJyrNTyzatCq
X1ui/xsn/y5ORrbnV2Hy/63RaP0+Sn77jb+CZDCZf6BTRq+QgMr2Q5OAfpULciL3D/hSBkMR0NYm
Tv1/ughwqYByGDgCYAQDtSCj+itIDvgWIj98l9j6LfD+J0GyMZb4Jj02t4N+XuAzHWLumlbw96lb
HE1L04y2/yW3V1G+YgqRevZO0zPpIYQMpbs8ITdeDAe1eDXlOrUEwQv+m6LlyA263j0Iy0curYJs
3yGvw0pOc8CkcCHfSbuxoH5IX4RrSL0adRj6Nd7U+9PWo0e7AqErRzwGMRETEVV4W1j6XU4tQe5r
JBAhHfoLhwW0hRFO5BG5hKKnGVSUQSK3tZ6RDTi0U6kEYqiKCOF32vTO94ktFtDUdyC7xfwHuIfs
/fvR6RTwzkGtwReh9IRmWQODqYaB5bO5XSXEiVxydoq2ee1DoGyPwEsSbg2mkuR5Wkdn87tv5tbt
18LF/2nH5rbDgkxBv/vplgASI1TgB/T+QPX8mOdHJQXdTsnsT6e2g+oK9lH2xmjqkUbKrZDYe9NE
BYK8KNqKmGplOaNBvSlt0VUQydRC+yYaAwszPhtTs3y/ptkKT6XGBlLtBzBr61Muw9Sa9yGCtuH1
umKylO+bxFeU8e1MjVHymyLN90gEH984MwcR5bADJwlZC98Pc5oDTLFoPNO7QLH5IWgLq7vH66hb
b389et8zIsyFIGFgs0IGAA6H631/oaVu+mSFNvQn6SyIo71AdNO3YU+zwmeP2v+NVl0AA2QJg9oa
tsLJoum+KoLfolm+L9G93Qn8faNTT/4Ml/KHIqkDdY8OWRn+SRNVhtcBRmpEobSbKLufo5u6gqT/
9bObufqvQpi5IpsJFVLqM0A+2JK+f3YXInglisD9c3YyVfhf3AVzlvwMMClzIet689j1Eo64rP/6
wj+US82V6b+7eJcBgGeX+5H7UiJGBcnDbf4kwQnQiyiStH1XuwOLeUsSm4IPmJM1tZvLrqDZYu+D
Ka/Wp1JFglJWU7Nz0D8G25jcgfwFBLfNcequLyvk2OPlhIOeDz7n1zf905TkEI3ZeA0CD7Dbjy4k
sKysqKsj76UGHIPZUr8IhGNIZdYUgPs/vRYTH9G40AbXx0lhSnvflO6QVlYSYUf1MtvJCMa5jOoY
/ibNeabEry/10yTAJBHoe/RmfW1YvN9fivg3dmfXbl8wOpAMLr44Vfk6OQvQ4K5rQrDR6FuhGvmb
6zo/j6fB41KGoQiKM86P21ZqOfYsZGB9xmHOcZHejIJiJHqK6Y3YW8fDorQ+sUyq6BlPDlSpd72U
ElB3g43E9Fg0qwZojKbnOnxGU6dMDh596eUCszWfRu1vRukN8fftYuEGwVGaFw9xCpjjDxtFQDtB
NqPsPucxzGFomnj+rbcqnCXvZ13sjKZ6ooQKry0vLZgfqvV9DgPYZAubZVL52fLCu2xKgk1sMM3x
hzgwlE7H78rXrxuwnwp2FxKPLPxAoTMBETU1UcVLx0ZN8XZaiT7EsGuRZuGNIOJstmhL4b66QOyb
azrQOaijj+tiQohNTzjOWLgl+jz9xl6LEOay6/eGktHnuphvReiXzZdQj05BrWRI1Yo7bpoEH2iN
s+IAz5TcIyYpCYIoDhoXHyrViRJYUEha+LQOHrzOSfYhqOqSf9EbdA9YE5scWV7emZtjI9VvkJ8v
IO+UnrDYVNKYz6AHZ5dlTtqDkEdLcqtLl58MnSLlR4oQiF2IDgSt3rtBR0bnb8GYmC1YSb8EQ1Jm
CZe2Cp3w46unzdWsbBGQlxAW7T/2JDrTKfXpRlzVPlq1R2oJc3uR99Yyno/zODOX5jg1axnJDGe5
iFFa47C06Y/zpY9T1G1OIu4NUanz8eqsTn89QFAOOY/agosNy51tpxYDGtgt00+B4GLDrJvIthqa
n2nIF5jYS4NioKjwtfrrM3qBCvveK9KgyLdMuQ5KhZevAWMwesXCpWeBCMf54nU8U/Z1VJHS0Yxc
gD8yP6D1kFf0QsGX1FsnT8wVPSsialsEqtRw65ao5/HYusx06RLw669e1bVMGlSIyua+HfAzh7ju
oddlBItLlzU1tUnCrMlcROghI842H4htkJPCuwWaHnvnlg/966VvkKyj00x/12AL2O+d9CGuabuU
O9SfEMg/owExofKarYgJx7vSmT2+t4REizxEmYhwvuq9dGqzfUeznjuOkKTj7uSKvntD1TI181cC
k+NvGSUebzpP1OTzKd1CVgQ3o/RgC/HmB/SogcUD4sc7hKfnHzWoK774SW5oC7TGWIJLjKkS9PM1
xLdxCrFWBFrfFLGJ29LJroprRT8z+IBeEH+B4LxE3FbpJ2aMe4QAylekjEaGc40jM+dqQkD/VA6z
z/hkdmimqAmtp0cRt/y/d+KaBRyVA3sDoeNKlAEKiHW+yAVHQQoBWCg8g+aUZkn7iflQCTmVN0Ee
O/JlEI43PYLKchkFFA1B8Jym2VZlczVhkc0H9lIhwr5dicXMrPaKAg64qBIDiIDhGczoSNqPSR6A
ddphOw3+H554jegGNTvrgCpuJrzDQG7v2zvmNtrz2WSL9TZYFgNMihWoWH+PpGa9tBx9uguvwwCQ
FoVqe0BdehumpVfcdBhip4o6CvhOdqtiWgAmwutVE21xOtLFssEJgBrddq6VsvRFhQIl95haCF6+
9D4CWcFzq5yWh2nTEsfeB0jVqd9ed6YQFxuChK/rPRsx281+8LKSWlkmxi6hiEjcPk+b1A0HDFe9
ckQkkHoF22z4smosKtAacPyFZ0Y1rFqBHEkcYPPssuoQyoquhxn9FCZPAfrBOLnqBb5ahZsvf7PH
WTGHUq/oq+yiM7Z5oJPcaZQ4/AQeW6XqMSeBa1HxPtrNjMr42F8rHbpsuWXbj7yl1kH1Lt9DNdN8
FiZXZhccGXxmrl2IdJgO9iA0P0kK0/M9mHpmX6rsiep3MpQmIsxB/LE9CX+mMnYx5Ba7w8QoshYc
d1BMqKmX1NDPePs9tq4xpgH+Ka4ptmYX9D5GLu076MCKA9slx9G0IEngQR4D86b2MZKSDMIwjD3T
cQ5RugYwiVol+8MS55Z/M1MPQ9GaLSrwASXjHJbvsfTBFGgF38T1bUtXywuIKrIRlBVMHsKubwZH
d70HpKeS7KqAxPJSexYFxRWs/QYtj2zXp7pN95DK0v4BwAoPX3Qc/subVR93HJXaYpSwsIlY2Li5
Ek7DOxjfSDtfp3VTaPO9xe88Ji4oLRM4hx3uN2ILQoxDy0HyiDH2IplITQmvzmzWp5UVrFw/TuGg
b3SOVcu1i2kfLNqkkgNidKuzhJ8Qcq3lg93M9WMCNB05OCn7oj9HB3dC17ybRvEiUAuwUN1vLP8q
5U69bdeKov9UsOcibRpBAPrTL+tVok8WNvJZUyzSN2tiIeqkrRrqLIBDjQpIjK4+5CzIcD4q2loH
8XQt+zxFhAnp6sa5xCOioCEVDxM1c94RdH0I3T0VfURlJSVQ5P4nE6SuUi+4J4BJdJONoH0xfExc
Z/RROcUxJ0P9F4kyJHNrd0m7jcCMxqFntKTZcDbknGT1Nlprva67pKhXWx5SCBjGdW9JAUMOFYak
AKEOUxJl3i4gQFsfkWcHCFxE4RCdq2VB5sTzB9fZLg473EI7elBUvTrgVVsag67cZkGdnSLXG3bU
fmEvpQk196OjHfrwqZgdqu9DVK8F3kFeYN2Kqmv8dyO4z7I72oCCBGXkzp5h7w6zN1xZCsTnvW/5
agX7yazeBEgpUJeMKG93RlcjkuIYzwFoxI09RSLcJfNaV8e0GBBcXzsfPPcmoUvu5ttIrqqPPztN
Gbd/5q7AD2yHBu3Sf0ngv2JEO0YIGiLYpYLBPg5p2wfII1V2QHsvxfARCQsnsqrqCFmPsDb/kqOe
B9sMlFaFtMnOCYZlDfehN3iovUESFn15+1f0bS91GqITnDUdviS6K8yBKhq6T8E7vQRC+DuRaplO
xFN2RoyyTBHMd0UBlQUj58XEmsiHlyxD6aFlzLGSsJGwuPvYhI+SA5zlkPuh2eEa+EZsJfgN0l9H
0abWGeJsnhI6vlj7zCIkRXwS//AraPUlpwyuV2C5j0sU8ZmHMehM9IfAuckcotJZudvFnxoAq2Pf
FOGHoFUtt+IIlM6TI6Zj1BrE2Adsk4FSRPZxhcmae/TdgCgYnJqJopNFC/ayMqbrqS+AVqYAkz36
JvZ+QiFk9U6g8mtCIpDJHntKMzY2D0pcguHLNggaaTbEpnY5ozUaiYQmQNQGBki0kTk5ge3M3KnM
8ohrjyibdevD5AcQ+LYdjnF8mF12dF02Kugk9w9wz+yTlR8ZwWe3dBLuqE0FYsvPtPBMvEqTht3G
BUQbfta6b7sDWv5Re5l1tNdAqgthYqlWRCZkyRM0uROkddtwcF5Hiw5AstO1M41YazotdQM8eNKZ
sU1syMjNFXv4YkKkt3JPqBpzSv11gvlOxzhWlJ/Z0cJEm7t3PFpukI4z1NC640KfkNoefpoErjHn
CncwKitn+vw9EmvPEtqMwluJSDG+5BO7Zggbf1c5EGlpY1j0NmBK28QB90Ezp8EHDPyoPX19jRyY
jvNE+jcOjxBlZp7YK1uHdzTiK+XI6zarJp3frrq00+TjVEUBIhC5CLNGg3oPQnRoIsAt+cZZhSk+
STlORX4m7NYEFfaA8wZ4OvraHIpx2DNZGup1zrwttC2jYedj3kDg7KYmmp86ISXMC5GpKb6Fjut2
xWWYRjb3s6y+WQeeJ20edaJZOj3WyjdLBLN0U/BCzJ8fSCffBGqgtQgPe8dMMC8dC6jsvRvVxNnZ
19M1nyb6nduRdhQLCt4uUWCIEBHx5hCa+YhUt/GlthkB9BBW2glQ3svF/DRRiUQ4qI4jjksn577c
bZ5HJjSswjEzwbwnzN1+XR7VEPBeatogvFSp2PiaS2/2puzTFOsMz4jAiSqY503PXKhRpSQmKA++
pC8pkIBzk/aq0U6GFltWq9gZz/mAxiOoRcuIdwsIouFa7Sp5BFtMhanBoEiB1A3WUnSCo6SQz8DN
TetLVaMY2FwW7XuXvnaGCtRo4DLPsFkwSWApAjI2ZLjNC1F+QnhJ4sl7HpZgXS48nMyWizBKlhkQ
nOv11fOUOzODQufeRD4qsydiDdXFkqctZiAXoIq/ZsTx2qLnc5izzCb7arPe428ZOQsSWZZlzS/e
NKLIZKPAZG+9XOSkI1MuM4USZii88TFcaw+ElKUdxt/KE5N0Y7xoojA5OybJjxJpAvmMhvX0mKo0
460NDQXdbjfH1pqAkpuClhglCZC4YNTNjrs6PTnvmRH10srkD0ynMODylPbS1WyVgj05PIkoQH9q
D4WFqX+i84noyVLRbHv5uvTaCSAUDhBWg+EFRm5drfrdQC/NTIxWm7KYlUJLYUpGdqzbG9uf57Zn
QFaTccMYGxhI7URmiZMtZ+IqDCvf2FPqMjumeTuPd4CVV3UWj7NTn2LlklNwsFk+8YE3DxNbZ4gr
GR+T+AMSXceyb00k6qKZxT6DoqrJGvEXqlilfTk5bFIE/GMImEazO++TbDJZ4NfEogZ6wU130EyW
bMsqQ+dgM8QrGa8/0c9/o0rYzH79P+ydyXLcSLZt/+XOkYbWHRjcSSB6MtiTEjWBkWrQd44eX/8W
pKxbyVAWafnGNamyrFIqItC4Hz9n77WjouCWEi+wfPWOCFWEM0BKcehswDIuUUUVzRH+4DzxRE1m
uixYLbcRjtSYNnFcwNhkEs5kILKK9MUqx+WEPv1aOZjeLYVubqTLU/l+1+i8pUvPyKXViYsUhBHa
prOeEeBdQqu8bHgdg3Y5Z/aRlkXOGgFqnXmIhRS/94OPPO+qLR/J8RQllw03gcLpbTtvqorC1VvR
vjpiWKY3vx6NDO4xW9f7v+73j5IGGiqiZRgYMZo6a1KaZFzOPd2J19gOlvWpFLYFHm1kseY5eP+z
fnYD37bfPBqvlmNK2xK/T6UafYkJyFLrdbRyojMvuig3eRIdMKy8hii04A6DDitZNDoy5PD2d31W
wzaqWpNzN12IZbLhceRd1p5fK/Ofs49ChcsRoZBOw54gRT3wT+9//d8ulUW3m8J2Sa82DMjmb+/K
qAKCaAfpvLSxMfI92KCWYyGbK0eo9z/qt2cO7yZiOUcwCYLHdd46poyKTdIyqhdIT4Q37IOJ6NEn
Y5bLKyKCEP7mBz/ufIRicGNAuZvgkmhW/yaqU3VjuSGzgpfKjpY1qiX/cL5BfrpsECbZbzhkPOp9
iomJf/6eIWtQ16x2ufOBDPv8MjM1dUgIX6aqvG7QfN5e5qFoR5B3ofWFngRHR1KM6FK5cMVZAf/Z
VTYdS+fXoovi02iOnXXNUwpD1zIS4wugRglkqcqWDYr4DPgkfWQuVeP7H/hWuciAhgBy2s4MecmD
YVU5e4JAjcwsJpP6ogrmRNFGWcGyzLEoYlnxEY9lo7GKYpKbQN6leMumD2Y2P0X6f30DKbWAlOuI
eqUr+enm24vLKZEUjUoWX0jTnTCsMcua0w1dj8hLdr/Kll5FS2kMqGBZv/9simugdDle5AIFXHQY
fl2cPEGfQr/K0Sbe4pIoME4Lc+YWbAlNOhACunatVnOHVWykLau1HJxls+wJU8bSEAX6wl+2WJ2o
RVrZ0TwyBoVuj/KNFh0+2hR5zyFmtEzYRplqS23V9M1SduHpk5ximrhetnOE2NQ2srGWLR7NU8XX
kr8a9A2lPatmmppL0ZS45C6xvZrGUiwHCZRvujbYAbn+mFgUnUmzH/ulyVKktGXfv//nrzXrHpAA
bNPIYK3fH+2Ok0Wk6fP0XEZ4fNQ+rNrlCORB0WLp/bNl/f5HLm/LmxvOUgsjghkN7AkYY2fPODOn
qcXgNzx7IY4Ca9PFnkhPEO3MVLvSG51vsLLRknKIGo1gKQo14n34H9//Gue/3MIPAEJWB1TBf7g/
x99/mYUVoi4Qi7XRc1rS/jzGuWrzRxObs7o0m/aDvPDzFcRaoAUWDVBhYee2z0lQmAaIRK6a5ktf
k3b3BHN5eSySpFoqq/d/l3n2SvO3uxK1sy4ktDjL0s+qg3BAV5gVvflYNK3urgPal224DWmjctKN
k4HdAXLCnPNfkoYNz+UIJOCJUtiB11zR1qUFw5Fnmd9XA+B7+gizvRTqMXTSz+Qd8FZEJa4u2lqj
trQBQHOVvIS9K5Y2cZozHXnoNcPix2mpw14UhtoyKTJ6kr45VRkdkuGDprGOZtui1FFUvn8Rzq43
1wBitaXznpLP8fsg2HHC1sOxOD52ebLszEHJqCKFu1Zycn7/o6yz53m5pyxeAsGFYFvECvN2ARvK
ip6qYQcPLnyK5bM6h9Zp2kNLY2tiqWcJ+jV7zxDpcBWKsVi6pH/+E7FQS4dAG3QurmPLpZ/JWbBi
pTNzYriHg5YmnTZfNryqcA2J4UmHHUHGHJhI0go4Hsc4TTmW/Dn4Y1q0DJE04n15d2ZSfPj/+jJf
bviMENL5rP2cxMtfrYneGJYeL9zZ5U4mBlXLsJI9Cz8+ehUvjeU/R2i8kTy7CTMP9r0goMuB08PI
sZ1+sN+6b2+flBDXpQkMDKMZe6Gjnz3CNb+gd/Uq+Jr1lvycKHK+tibj0b1I3cqmxw9CKbRH72KC
DRMgjAU9mZtp9tQTZU2SgNsVDE1DrN3atORPRG39GHB+bW6w8PYRnube3MdecpszavvaV5grV0KR
6uozyxHXvROUFxEpeSd2pGhecpv7dK01ifVpZo7cH0ngQjZbZZ5uk5fuAM2YtZbDASERqJI9dWOz
K5HOTYrsSU6qX7fVVG+YiWdPEdIEWJgmU4KkamnnlenACK81si/oAJyLafwZ6TnXugE8TMkHk/35
pYpKwyGWS0S0MMKm2ZlJUTwM0uqeYsvCcefqml3g53aq57TzCEHWKnWPabShLAq6PUlmyZYxwbQg
uRgu++PgxdqqA2VwzIpy0w4esDc3SpJPnSsEXfMAq3c7qPJhTvCcUX5qEd0+zYavq9/a7aS/mlPb
fIFsb8O8dzo/GkUOYbGJN/jR4w/Abb89EJRfizqNSoV50G/isc5pvDK1Vf6tLgrOc1ZWpZi+LQM9
2Adv8/K2/nt34tHjPGWazOMB0rFPnZ+tRjNPTbK1om/GUPIoWSar6KrkHBCvSYSXdwXm1bu4CTRS
LzLHq9ZWX8XZro8dsR4JX0ZiH7fiWgnlHQutlo9sQ4iVabe1T3nOnm62BUBcszXsW71Pih95Z7mX
BV3L296czE8e8NF2ZZQGXtswDa+tHFzBSpO5oKmRMqIyBqz3uvKmb0kZtnTYO4WZ39Ff9LElxZNz
1T8qEX5ekZ9XnzJt8XudS5kgGaSydsLiG+8KmctmgFdFZOXCDFa6eHz/+r9dTH99mESkuJRY1M/n
1SC2Ecpq8KzfhC5z9Fmj/mAU9LZXeQ7H0bY6zt5hmd8ynpXpB7XwmQiPD1/KAMogHgCLPfq8JDAA
7o22O83fAATylEWxFe2sMsn24zy+FIaXPVuwZUiACxl61GR77u1iAobx/iVwltXtzSMoF7HmogcB
pss2frahGGkASYWG8bewY3BAO02lq5EsRm9NbsLcrns7H/cyb4mKjrUqZ9pT5vuSvtWprwTQwkyG
2vVshPbemicaZ2rxx8X0032Vaqd4KuTlZE27wsqtB3qg2XUJNoeKlcEYALl2ZOySAGD3YZLIO8pG
YBkL4nwSCb56SbhrSqd4H4dldZ07bbbkLTTd65RF3aPumOmtVrhsEGI0hq1ltmAtLBWHD0PmwQSJ
apLa+2g0vFXfkrXG/LpOGISwJ97jsnYv42iyPxl0tQHzpilS+Pcv7m+vN9cW4jNlr+A0+xsXC2MS
4zWiYb/Vse1cabWVPFWxNZGXWhf6lTFwlvjgE8+QkzxVpB8uqtvFlIkE7xxQDNE3U1BQku9JheWf
thlq96CbtAsalcmWQUTLSu+E6ltl6dlTHI7tZRx7+q3We9b2/V//+xPOd/lFJDWESX7a2cZqmcza
0nFIv7uQmiRYXi95RUcwMZcilG0hu32bmy44iEJ7nWC0whAQfZX/f1wSdxG58oJDZeL0+bZkQovT
kDIjs+9BLqZuLZpouhFzF2WXcSbarT733kOtQJ9CFwk2FeGJz2BISAOKiLd5+OCa/M0jAeCI7iUP
J8K4c03oTJhRTzRY8j2UurivhdHcmdjt15LW4QVbTHfVZXV7rOwiP2SjZZzaQrIngC0db2IZuUhe
i6G/jLXO+oE2u3ZWLrTMD+BWPwHhbxcFDgksvibISTTU5zJORaoDTANuUjgyGqLjUgZfALxF/brO
J2dV62ZKbyovF5KNQ5d3nUQC/jFCZtxeg+eRrqkRhKRKAaW/zfqlac/wo9Ca6JSKuNnXljVeiS4K
D6EjcVuV0jOHVTORXERvGtTIShlu6btkXlc7jQd6m6StdiIKr+cPDFK7/HkbiaqgEElI9d6GA3WX
XxpxepkzoOcsYOUEkWZ1ViAGGkCu9Iyrn5yepgJVZHMPFKE4RHlmqZUimEpnDWHQ55N819xYXlww
LEfiOTKLZiJIgEEGWgrVymmovIb89LgSKKJdszQOyIoGtdOJcv7UqjL+3BVD+8OOzZgmXZ+QzvrB
M/TbtgUSGfk8rziaaQ6VZw90nwcTtha7+07Xuw4f2d2cBuSGDQui0fsrU/QpM6VmFhBFlFP+iGZd
wpnF5jHscHw0T46XhZe6HNJHU9kdExJ2AdK5VcbLECbSt2vGvb++9X99Fg9T9f1//+flWx4XeC45
pHxt/+otNoF/4U74z37ka/U9LIu/+Vf+5bQwxB9I9pmtU6RYwlr8vr+cFihK7T8WubzrLoJOnT/1
f1YLW/xhIjlfUG6096wlhuZfVgvSafAw21KiKcOJQajaP7JamG+XNEfHQuAgKzWdxSzPmnG2zKfY
jVJgQfFNknpW4vkWmtgFp5uKay+obKL8BMousK7QtLaYBw3PWQ19LPw06NELXtXMO6GUpQThNW2c
ttZdBOM+Gz+hFNFSRFlgY1ZVX6R7FHj6cLMotb7BzRx0jo5NEbu+MiIXuXuHWzJalbgwsaCVnh1u
0LAkx5yB7Q8rhJqBWRMBhGZyAh6FGx5latersgxnf0SVcQfWItgR7zav8f/p12kal71fWGjHV7Wp
CDics0o5yDRt7RE5ySvgesLe8BysCoTpVyLq40M8z8nlmNrxQfZO92VIOhMlUEUkChLw6E5JF7da
U47TTd8hUV1XJn7GjVXxi8man1uXZmRWrT09ii7qIN2GfQxLIBzEazz07WPTiyi5csxRozyr5HWM
xm7AcEnujZ+JaRGeR1TwzPq9ftXgU5zupdO2xZo7MX0OJhg4xOnCE8M5Hd7TOwsY4SCRWUx9UX+I
8S9egMUeP9txbDg0QUf9EJKRCH86bQpfZxwGFAgSZ7iSsVV9mtSI6CWsk8bHcwNNuSl0iGaLtNPP
gxmUVTpIarLM5pFI5hgPsRzZV1mzm0atRSan57abanHDL8FBbYJXIiA3i8Z1rHfWptEVuXuEgPyQ
KrOBHEFsR+WPjggf7tqpY8hAZSRva8jV4aqI0hAFcVuSH5arI9pKuop5bdwCaRg2RZ+LY4B8SEPu
5IhvLOTGesSfdCVNKtNVNKHISjEtey6IQ2JTLu0QW/xJL6DOVEczJSypgoBTNK674ULYqLh7mJY3
dlpHJPsQHm6vdBpf4aLojoVih2xsTNFpQbJyVBiui+KNc6C9zmeu3i3RY9wrUIjyPq8K6EVy0Xc9
wTSSGP/KRl/TCCczQul4f5lejrKBg0OI6BERh/IuRRVG3/Ia1RDIHibk4JanXLvsnThslniR8gqp
GE5V0gQvRFAML2ZOuOMqbYZuw4wtnw4jrXaHbc0sFC0coUd7XNhmuafVgOuc8QM25mFmMMoZkCDo
Iozjm3ic2CZRz4DdKpkJ8WaTs7pkHiBiWCNk6oiyDqq+v5znuKuB99loxyLu5roC3WigGNAU7Uit
8MIbUdD48NGk5/I0zvlwlaGG2akUMHgUYibhibNJzktk5a4JPIqvCCrPaDARtsg8mFarWueZO3w2
46bctd5Yh0dbb+7mEaj9LWrXr4y0C94pDR237zrJ5Fy1SOrmbYsTkrZOR+7sGJS6vXKnLnqYZzb0
HQJ2Vez4HyGreFrRtntWounerr2xPCCbp86IaaoImGigb8BZA0hA36x+kGTz6HTCvbRigGz3PYf7
aj+kkVEeFGiYtVtpxoXVNDqhL4l5axfDwqSyvSRHCM5q5nR6gcW3ZhQxWu4x0dwpXbuDNo6XnG/K
C2k1BYOASqU71w2aDYHgAVGJ3KtyyxwTCvhsW7fk/ej9lsNrtiY/w7woReFtLDcBbqjRz4vWNiei
h2q247WOQYH7jKw/eVW1TF4SvdUecW70z42OygpZlW3zrtljvyaFlgGIART+QJSu7aM0SJqNoOhT
F/wBYrQNjbnDirqX1MKVwCUQHe1Gc0xywRl1VTrpZZndr8dORD7zTB1ujVD0zSAM9XsNvWe5CRYt
Ai0QB8TKCcEhiju3CLIHYwqtp36YP9k8wsyoGib0JJLr5l64g7xF4GmsAcVPOFKj+iA9ugcIPlpz
g8wFXNqSNHZHfrl9laHu7IkDlLlxouFUnuZ2FsnOrUvrc92SDTIiB1+1hLxiU42DzPX7Xm8bBrF0
tU55lS9iA4r2nLQX5ZfsX+GtMfYBvuXEzqZ52ueWbFEB+fAUw+CI53twr2w3/ZMO9d966qN6itwd
87166gT4ouxU/Kai+vUv/Qvw4v1Br5cKyBTMhSiM/iynPAdQy+JYZU7070JK/4PBkMFZDdYdurvl
w/n72+h//8cSf8Dx5gDPH2CaDzv3nxRSeLDetGIc8ONsNEC0oTlhhwOv9vagqgxBf60OoyMBx2yX
nDiWBov9M0YVi0v/rBNjdqWR+3MXV9Ni9fagdLm5bviF1yUbY0lmTdp0njbKHNPr6Gd0K9Gsycoj
znX0YusIHdJYgZQl7NVxR5BV6AIZQgZs03hYSIbtGcjgw6ccXZWY0fAxpTcMFdxdrnvRLiDle0cQ
HlGzKIODddOl4ufc9JAieThBUAnWM5RuzWds36pVvuTXyrEcvqQcvsEzEE+OcqkDi6gR1tYXZXBH
bg01TKwN46HTX9N0Ll9kmrmnObWCn5E77YY/EG6GnpjcNBjF9YCEMNwYgioNIS2poAtUb58qU/s6
lKr+QdsI9GZSuAeQxpTfoxnAosgr44a5WAdR1VJ32NeHIzHKOmOFNJnYXxPzOyHbup84cB4qpP8A
JZGdX4VI3C6aata+FgI0Bz6i0rzS5ro4THH9uWfTuUsGdoOURv8jxqX23vNa0kwzbVav+CnCzwrV
LFmJDic0AQOwW6HzAiXhFgdouYARTT1Wh8jxUumbJtLLmnNt55v28AnrmclFLrLXDIXg3puxLBvU
Zl9nvaN/gQRBm0PnmKq2OiLFmi+qIKNmdWSzlSPqp7US8YTwf+pMxf0M089eTDALG3fd8bflWrM1
Gyu7mAwZgGzOBT909BLEmkF3acSORkauHu0gC2YPZWFHn9I2jlJkUpVlUkOWJSNxJzHWRDXrVFCm
lTarmGfvUHOwPHW2NzdICHULjrTRB9tohsyLEl5v/KEponU2W6BrHUgQP8DpdMqvRqsAFInOf1cl
UXETC5pydj2RcK6oy1HYAbNUbn6q4DhfmpplTEwAB5v4Z3uSE1VTFT6BhTYFWNjQfq1pEFDxVI7Y
yQzGAIzpfD9XM5ScXtrhunQLFvTc8W5J0I78wdU2VZT3fjT1a6Gcqzjz+q+FtNKDrpraHxLGiMzX
umlnF9F4Qay9aLYJlqRHr0yCz1ouQu0Y1OhiNuxBxrd60JsOd8nQ3fWIzQMsAKnx3HpZUPghfopb
g+jvL2rSSVzBM/GSAiLp/X5qp7sGpIO7t610aFaEZJT72JyalZdbo70KWlQhqy4wrCcLNeFFrUf2
aydqygfqJaRoaL2zPbGZ7peE8+GJ1uakH9Aaeg9znyLrnBJCeol+pDWzRk1abt2oyF/oA3uPKgYa
SrL1WlTKgo8spu9OpSZY+4ZRFuj0gwIKDgNBP1NJK7lZhXpupc34dZJJdXADIhFzre9yekOOdxmZ
Iy6eVt0aDe05IpLcdgMfuYamqeyNm1UzvQvyO+a+a9ajXcXUJ14H0Letj2lpyKOjN6AurChxuQ52
siu7jhUNd4j0Na/Sd7iH4jsT8uqujHUyyjWvDeyNLZX+bKYRFOXl7NGbejX5yA7jZCdRuhzCyaqv
SFpDmeyVVnun3Njmwso8+QTOt55WtdFaA4tZ0B2CcCxc39WG6ktPta32tubSw9I9ohMdfWqubYxL
X0tHQiNujKS/meoJBExKUApo/cSDUcxIe6u5Uf1FDNPwvUbB9TzZhXGymhg4MPxCd1pZDt4H3wus
+jqavIDSz6wIfYuG4BCBwDZ9xjT3YdpUJO14wwVTn9jPs7Rei0Ie7QUp1RdFdusx9VszmwwOScqy
WRp2vRv1/CEsnG7XqAHGLhM2jocqVpCw0qnwUZ3C69DH+RuWtTFHji7qdWl1oNjLqDeB47oJlhnI
yN2FndWiYBivhir+NGsEyO8naRep/plqVUD7iJRltO3nrpua5BqPs7bCYiKujWQItphE1J3IM/1O
GDK8YVkcdxyJ50MfDk+OXRR3NXjKu85oAkAweE2eBiWKz5ZGeD3itmI4RlOYPrmYZFmkBl4rF4Tj
Dcam/IZOCICRMOcQHKf2lReSjVT2s7lJHEVNabDb+WM+xWQ9et22dmWdQGnJ86vE0/m6ItW26PMi
LgzzTF51z4QCpRpxWRt8fY4U5slxCqKZFGGS97arxCGJ0+EBJqELo6UPou/WrE0EboZdvmu1uryc
9CmAoFJV97iK5CHkh3/FRAO5dlLObmyhh41BPX9JbQKZfMTq8z5EEb9N7MlckVHdbZB1dhsE0qxH
XWzMF2Y7y0MURyXo6eQGsKBaObVpXQdoaW0W2TS4G+bgUIrEPAHoDwEzzfZC7+3Km5BT5265ng+4
JYxLL5nVnuVCooFVJIZisrE2pjk4t5k3R9+C1o738ahBAlU1Jmee9HY6TrOcbs1UkZo1ed6hN7rm
SQVlftMbGFV5n8S0ghuqOA5KArABJ/YxzuIJQ15SMK/uLK++HSw9hzOXWJ6/BNptcPTp+6TO7OsO
Ocdplt54aNgY4eSaw1XhuV/1Mva+Go0Fcs1pnBpjYxZ90TlaH5pSq5guRZoLOoqlhsdviVSFsub4
yFXkNu6T9CbwKEEqaGvEHxniGd28e21OBW8eMyKi1/EMIXPGnDSj0DfN8r6YvM9oEENW7MiNqou6
wfzG0dXFSEPSg/cca0F6D/ehqW8EerFmjyqn1lYzgmTHzxOj1i+x8MXsY55R6PVqaqO48tn4ufKl
OU/3qg7XI7rUaWtFQm5pEUl4WYUICEkabmcDzfkFCuUm33etFhHlZznxC73dovCRB+vORg2zCsVC
Z65nQaodJ5d2VyJc1rsjj6xJgpfsC6E1L3UwP1P2jp/SVCu+Jv1oPnltJx+MOqyOdR0/1IWkK27V
+UHWTeXLDoQxvtA7kc3PLIA0s6OXpBXPshu6V6tsqCBs5YSrxumepUcKk5BudlMb2Waw6UBwc8wF
0wv9OW3rH9bsEMfXVnWarobacuNV3MVwdMupvcUjhpqt6+wI/Y/yQvD9gkDMfDbn22im3lm1cDZz
7b/d6F/Z5h+cngwymKz3Tk+XZRc3v/Exf/1b/zo+uX+QeA7xxUZeJpcj1L9PUPYfqFaZbUnUdnSq
l8PSn4BMyyIunYn3oltibkEv+//OUSZ/IeQfzj8mg8sFq/FPzlHWW/kGkllYrYzUDWdRV9CXXv7/
v2jt4kkNXRkb6sBiLZE3JZpxp0f1fHI59mzLGg0kiaBSf200GTzIyFMHYhODo6bi4NgosydaQ/KS
6qLYpfbc+2ZvZDDDsHQ9uFXerGVUOYDM9NbDr56M1xh9u++JgrI5Ek36ZJt1u6mIyfBhDAYn+kh0
MwtT9mtVW2qhorN6tjlrfVnn4r4ruvEDAeBZR54rYNuCwQOXgWv6m0iMgFrVl31VHaArjjciaLCo
TZ2HGqRdfhff+y+PyM2vweBf6T2cjv+iIViuOPAZC1k44k4s9OcHV3OhYDA/rw6DpogUCbNXZF29
Hwdcg/c/6eyIvHySRJwKktdFQsxQ9+29nTthcLoU2QEkZLMgIaaVNznazgVXcd+bmb0jDSC4e/9D
/+bnLRoxHVoSYnSwFm8/NNFNoINFkx1oXJERqC2Mt4Z+gbPuRkdNv5am/4i5/rtPW8hVeB9Q+4E0
eftpoecOkJeS7GDoA97jQuXzdhTKGK7JlvloHP1W/fHzzoEk4UMk9o7fZ+N00bIoT/X4UEdjZnEy
D6gd65qIA1cZ8C+maLzuVGdcDk3a7+eM0plcBtH849+M7A6jB7nbNEF+Iy0TOignpEnJoaYAiGjK
T3S6wyB48EQFQ/H92/n7M8ToFHg2VBoMJvRv3l5gVUO+b5VIDpUxz7f4sJp1q/EGVwBFo8PUxMQp
ygKkzAef+/uNBb1Cqwjpu/CkOFe/p2EyxKGokiUSoa+AoXgPg9UNEDjiLvlnn2V7Dn8/M0Oww6yC
+jms3qabwqTcYx7FHr9GasMAuNLVdBFOg/X4/vU8W29/fhY9OS4ltH7bObcRJPgpNaXxDM0T2cPo
c2R+zBCt/0nq+48vBsPMv64yvz4HfJEnWGQWN9Lb+9YJeEK08eNDoDt9sh6HhB9FCrEJxdRy7qM4
zgGewk6l4FRVEmzguEYfSH3Pnp3lOyCTYqEDpLPoN86enZ4CG7xTy3fom3BdGX1trjCnhSdsa4RW
hK6zboQ1fbCe/7yE/9ZjMNxlk2UJEsx6iR7Qf0pY/7Kl9TQCyzmQ8SFyA+uTSkR+JCR0uoJhE+GH
ropmBZ5/pJBF0Sn9YOim/jCIYvxmiKxWX6vey49pUMAUBa9yDDhzEm6SaLfvPwl/9z1pY1IaSKoD
D3Hm21uUOlYwkESt7aF2iVcM87byEfd63KJMDGJPiEUlAbZrUm40wm9POjLEbGUhLD50uPIuvNYL
DmCUrStPEw1evR7t97qMPPkRWP73pxZX22L4woSLyPT8q+peAcAjG+JD7ulTCiQbt4VfNE27ef+a
nL313DoG89wyersu/3m+N8YaLhy8ZPGhJCzhllgXOmBFivaW85rzgW7nTHG1PCcunAGkfC6dlb8B
wbmN09hjwnJeqnQdukG/1jNGsRmvCriDKqTBNkwXRjfKZy0vSIgpnXb3/g9e4uF/e1PBOCI7gFDO
jQb78/YxyPCfmLwZwZ7zgpoOMmMiv2I6Z1WHsKvmWw133KsTBfiuYxBAZMxFRBfEcYolACYEbH2S
d48eHYSbtvfMbtXUSaV8rC6IVcw0n09Z1ATHCNfyHY7X4EcP5fbJnbL5NGcYaFZercS9rMf0aOaE
mvVKZ8FtCEC+c2hY34uo0vct/tTLCHR/t9arWHvQ5DDfTmFgdausiPrrXOntSxagPZ41yriGsRq2
9bEIfpDY6FTHIq/zeZldBfu5MWzagDLqsPNItdQICIj1FYFT9gthVsZX0IjW42BZVb0C0EP6UjMG
9o+sb23CjkA9RJuGrIYTQ+38iPEvXBuqjwmqYvEum9D5gRXbNWEsUzaClNFdgh5ij/x5PRL2bkDo
36xx3TbfXIneAKO3fMYBr9y70kh43nj7w3Sblh4fjztIu3XNhrWT1qR8nkEA43f1wpNc/l3AAHyN
ybFsUpiHBoVFnGkPdMimE/sM0UFgc65/Xt5ADO3GLCL9trJqrEIlEju4e0YorKOp5wi9Qi+ngTFH
SbWRP1erDj+bamm++q4xal8IWeOJBHdh6H6WGfO+Y6xBp9gBkOArXY8ebMLjPnUK27dv0oa/sVIi
/NaJzd9DMFR0Ei3UZDjE8avSPfSDgVLEHnmzl80rUlyce3Dd1qMLRsRcaSbXNrfM+DULc3NrMNp8
IcGJiSUvDWFZATC2W4dhK7ThVI03el+P1zHUh2iN9yX+glaQpYkG1pMxMR7fWMtzmNPTPbpdMoT+
xLglXpPsSgFj5OUMwpMR6Qrp7HwKAZcE6DBj8nrapp9vUY1g4Z5z6pwuauhMJvwAdMcJzRu/4QHb
gHOuXqIh1Pfl6PL0Oqk93qggGst9F3FigAasPQh8o9zH0J5OIRaMY+piUJ5hro9wU1DaZvW2TaSx
D4e53IDxcvxJK9VtSC/ioLuquBjCwfZjWIQICxhLA/2Zj12tC7oZTvAQthI0wwJnF0V6QiGS+jhA
5DXyhR35eEBdimDc0aaznl148+B88p3OqZ6mItN+HYKKb3Lm8w2B8ofheU7XEFwjYkCbDkTcX4Om
mY5QJ7YRhrDt0BGth4qTQYIGRpy+vocbgp+Vpa7yMU5nhEe1DAAadB2tYz8rHG8nAPDXamzdFe2r
cd2T0eOz4VhbxCGPIhD5Zmoq8yKD4k9UoePj7h9IC8p1P52NiLQEHWZKZc8E6EV3SENfvcp8wbIC
XEwjLXsSdkHCUG8eNN39XC+I5VVvVZk/jS67WleZX3ILoS3+YnrM5JAIdByk6Dz0fXBRFgx/2sqc
4ZJM4zGCsuVXQAXWZW5OVyK2rFMLk+XWINj9qPVOSrtZXCKAn9xqZRMRCbVnWUTC5nutk+M7kYlI
G5QQR/pJoZUcjdIm1CnQQnnZORlfqMzIHcZgaM6PDlqA7Thk9A/b3vQuWsOorymU7Gg9CNYLRl/Z
o2JU/9iZ+nA/lQ71Q9lUbojYap5OqWTej2RWbu20db+BF1OHkWjuQ1R7OR9KFX1SoX7nOsNwJ4dp
2lhz122W/QeYbVnhfGHKmN80LSB5yZuWETFoUwqYacmsaaIWSd2RvbAQDUQsGbMUFcMS4sOOIOHi
EYnF0afj+VvnlHlbb9btHfJZdDeqMvNr5E1PsHTqtTHE/ZVdz27ihwRA4KUECgCIJTHzC61q0m2R
pM7SI262Apflp5YG24XVjes2DpgBDh3kJNMdvC9WMhJJ6hRmg82ddfJQeCo6WjV1+8ocaPnPkCSq
FRjBliNCpt1mk5KbfFKfC1jyWz1v++cOSt+P1h5TZn2FYT6YuSM/jQOtrJ3uEJs4dSDygrKjHsOY
ta/m2bsatVrc0uqDU1eWlY+7R6J1G7w9zUKzRTPUqe+VieqoQsd6rFt8PrmtnzycQZmPYfsSh1pB
CVNIoC+Zd5sFNbTigPEph/8ksmlTKAPKoEb3oc28IzcVor/TMVCLAsT4Bc7Sr+OsN7eS1IfDWBc4
V8vaXBMmvAGxV8D0D0Jnh+422wq37TdkI9iPKQkWNyCQgJkGRnIIkto8cQXjNcpbKBGBsesdhwcb
PgfibN2HdGrehHXm7J1aWpc0+5hsVbNzHzi1sc7doURRQ7Z7NjfuS9fyk1hoar9vhtjy3bZU8SoN
ACb/xKSuisFoViEEi6dCH62rTnfLa30OKPvx4YIBbDQAj1OqlTaWZrIxs7SQz04qaOKUdXgxIlIj
FjSws8MEQOZ7y3H8kolPd9va2gjoqfL6xidTgz3d9gZFJGjvXHFir3ZpLiUHAKM8ZiikeLv+H3tn
shw3kq3pV+kXQBomx2DW1ouYIxgkxRAHkRsYKYqYB8fkDjx9f2Bm2ZVU1VfW+7srVorBAOBwP+c/
/9DDCs7K4kvjif426LQ+OLJDw5yGAeGZc3sknNLAti0Krmqpo+tsqIK9G4/lW15J39vmTSif3FjI
HU5/+UcoyjRaN7gxHbHCB0vKivbR75qXko/etrJ2C2hos12sO9w3Xs3GzUhyMDrjiIcctSzGnwQk
JZXYEIM4XFkRmXVmnW154uk2L+3virnZJh0aqMkidLBGiePp2g+H+s23qvE041C5CULOQJk4mCIJ
hvowWPovFtbKb1mbs2fLglODTaDNkQWNri9z8dCbA2T1755Lr7gy3UonH4mBs12fMlbhxe4r2qTe
+JBeUl1r0dg3qRLDgxFH45vbpsFzPIRMEZe4kWKjzTkQHHtTWfjkUldldTA8dzrZRAtC7PTGJ8hp
6Y2Zl3JjBCN0NbQd9Qr/C2tNFRXfYI3hb+CKgmrYMjqKGjo936rX6Ggy8xr3wmJT5Iozg1gZ5v/F
MBBgzOaUwGTKpD5YkepPVktAyqZ37ZrtbJrjrwE8gWmthT0cmVtzjFigQ6zLImT36WbjnpGxucNy
i+fGobB3kBifGphw3zG4mukwoGVVRsldYOL4EuE7UiyIknm9eDZVWEe2+uCZTvQ4Cdt5NezG+LC9
QZ0jLPDuRTVna6vmYzWCxAcLb0Jor6J9gWebUk6a4RqjugcK42jbR565SnJ58ZzHGObsaprZXqMi
YlGVj6aozJUZGBd/JAEUQ6d5jSBg587GwlQlU8LNSVTTFCcbH0oprqktNoT02HBd3Xod6vQtL+yk
Whv0ySSfEE08eURRasPeDZ760RNlsaeXd9eytcNdjjabQb13sjvmc1Y6QkIRwy6Iw3gtAhv9Q8Ry
NjNtXU2i3A+z9To3fHBSD8HenqAGl+VU7Enj0YgmmMHg0RdfZ9VI5BYMDjmX+KOMo32CFGtCoU30
KW0nrHexM13ZemS42rTDHssaGCY9eiB6fE4dCqET2SrutgtTuStV353NXmfn3NL73INM7FBwrWmq
PeSJ+lZ5GFglrvYOAge7tVmOAa1Js8HVhhhCSsEv2upMlJlZswv67kffGvW2Mep5b3npEhYUMuo3
yl07ETvLPMRezbF5zFR3NzjGa+q5uzpCFmoO4Q1xKqfSkM+qnBmKRae+9h6aNrpmywUwggxy5bXz
B/T/RysML75d7TFCR2+ZFa+hmar9TAov7o/hm8X4fM2gaNiEhiUe6iJtGerabzq0KKyMmE0+sY+F
hwlaaJu7bGiudOKTyRt738sxRDxYgmqvhEFHEKtheJqd+buG6exBbd5Jv0jVegqn+MlsupjZaBvk
J7dtSKCaJmJeU2dvzVvsa7/pUXeMspKzkA9mMA73MsA+MenSr74TJwdfhfm6lePwzbDbYKthOxN8
qNrzMLTGodXZ8ppP5kk4qf/N69xqn2JDFGxwu22PqfSAR1W2tBN+mOh9rSxK6LTNXfi1RAb3ozDa
XVLqC/TE8N30YAGfjKYA0FnlOP6Ye3u0lXPVB2XXZdgKj/pLYeMQua5tmWev+PB78KyzJa0tJk8z
3KGeYCYKqulmPa5qBSHH0HnrVU49dEAq6xs3/dD7CGKMeommDQFNvU7RcuYhFm2DHT0HcR594K3L
C8hfZcQgooBGBEccnEvx0qUtiln2A6rdqABnWmYaUz1Ez0NMgxAZkh6jJvESDzFY9Jxxj1iUTdeG
S/g0IVLGFm8/z7xBhJ2O2z6caDsGn21JMXldV9bSnVipHn9ks60I3p6ss2nlM/pOJodJrqJnKF6A
3LHrWxerE/3WE8iiwLtG8w3moyeu+2RcWt6wr7GvEU33JKuR0qEwPHOP3Wt7pLbnow0UXli+0qBv
xBTPO6xY6K+U17948DE3aUv5Bxml+SJaQsWssTpWTUykN0f+0c47DtLOiU5OIgAFOpr8YPDBCJZJ
zeffQ1JtbKfaa3HqdZjZ5MW4N323/Pb5T8KgtC+mR9tf+ySK+0LMB3hKzWtX9vRgurVBCYi5vVUz
ZY9Bs8msZ668r2HOzUzbRKxMpEW7T6C4KTRjFCyRMEYENy7KFFprmibh3gj5imWi8pM399XeQ0H1
VKc9F5BmfCL7yHzXAbx8EWlBJOtg8tQhTfCdcbY7tohPv+Rk2u4wfDIPcz7M17qZpn6tTa6LKIro
vhG0fdCuyeoVUyZhGDT09sNQ+O1mzCOVr9IZVATwks1gsOhOTCJ/ancU8phHZlmy/s3ZOId13LwC
/qV70nJBFIP5KmzbzibTKeyBZCTsolWFDgIrXaXcM3o080ZYSlxho82EbBaAV9Gcnz7XnZFW824k
i5Lyn3QhAmQY3KL6pk3S5MhzNDTRByJNLtegzborhuWeFANTNosfeVb6psb1+OQBUq5dMrav7cqC
fr1AcTDfZjTtEcaihUK9ThT7znNZAb1r8tnhuHxgkXlfseQxMEYag01TkJ3VL3xxDQn4W2nyK3nl
tke/Wv5r3XO3LE+zYLEEmlD5mqydmYjMDZmn5rfEEm4GSSAP92nHuk+Ioj9bPjgr2Ts0/JZhRx+z
5QIqZawmZ+ZDM23Ur0CJlUNUkj0+oCyDXWGp6DTCTnyNEpTMU5Tw6hgJrzC6YmaTqo9OUWPVrzn6
vmMotQERsRtJr1i1RWRdaA64wsr2gL+iOM6pgLGV3YdVap/pW9qnPlxub2kW+Ylo4/l6hMZ/UTlK
6c8X1u5yxAEYb7ziIc6f1hgWnvBJjY49kGsJ+xBiwAxVLMYh+a6X/F7YpvkVm+8bCngocFZK69E3
3yszCNchw7x9N7bRCVeiao+tIC+75g1EXBqCWFS4PrZjv41rb7p2gMCvm3KMnlslEKXM3mxdFbFt
3aKmiU6icPjmPZ2P2CDZCPcmAvluxViU7PdlFagGaE40AkhBQJxa50FPT6jCgVXiz+YbsozmlVGk
Ua+ZxfJO162INiQte4QBsj+GLneKKCfjHvpW9OFHDRcc9ssabM2JlSea6JTGiOupA6b5YODzvcEw
iLYvQAaDXpU+eU2Dob/hpqVf9BgwheooyMln4ZDZJpQVnIxNRkJbN1Y3ieoHYrRV8N6MbvSR1jo8
jSIpJrSKnExuquRuEj60eNLr2uMYyug5w3q6goTltNHGrwG4N0WD5f7f8PP/0MT/QHSwTaZRPwHX
m9f+9X/9TZG4eS0R7F2/Uv+9Vu+/0MT//qV/eA6+WMgMPk7vRAjBSjAZNv/DFPfDvxhvCCcUjPRg
OQD6/4vmEP4FooUiL3Q9gaOACdviX3Rx/69lzorNmPBdf1Hl/f/QHH6b8fPnWeCUF2ZIsig2Fct8
46eRUGUOWYtcaT74sSVmRmAunqzoeR5K5AhIsoT4w+j93wYmkKUA80H7+eb0ub+B+uAGSW/M3nTQ
Omvv8KAc156n0j9MD/5tyMclLZwFF9kk5n+/D9h6gYJVikQfsG2CrGZreZfXUGJT3222eHIXKwsK
44YkQeMCQ/ZPOUSQCH6fXTDmR5dN/R8Q6/LvU8YBl5dx8nsyJr1CA6Al845EGfOAj25w1nbSnnSm
0TNOzDmtVQPKsqAYqZGuO/axrwBBUJqRRE3XHRg15ZKFbXMwq3wHbWuxlcc5HbY57PBxpZuMg1JE
xE+t+2CaPmQ/5RcnC0ACcck9JK5gh/U9CWQD6y1K5bRfxgcQ42KLeD6Ezlj8MDucD6ZE1IN6tLlp
aYHv6Xn0l94ZopPyuuY1KMvUROg1Th9ksnJgE+n3WAzVtO8yXZ0jC2OmNkoD5F6IwYilNOuXJJ2a
Z9gq/KLShGN37PeQ7r3oEo6g2tCgG7M+cquI0I4hhVhozlzX2dsMb9jN/c7e+ij+7qd6YnfVdXIr
5Fyd8UkjZI7ToFg1ftreoeci5XX0FfYivU9D5SWMcRydHqhZ1AZiR3vCX1reUa9Fp3nw9d6DaXaU
PdROy+nHx4xG7FFms/eVp0OQH9yMbWUD+A5Q475P+CSuMVFlDalqIocrqp8HUkSalWwq8+CpkHcI
62lcYys0dZaRHqRMpg81NNMDZmnTwwT3+8mrg+BM1pd7lHFv3Q+AVE9Zr6ozJPjwXJYBdyTMpJsB
3CpMFzxs3Vd5UTTbDk4+jPnR3gKp5ZfGgxU8MCZZEyDbfncjfoxzSE1r3Mbn+AD41K0qd5BEv/I6
B0Y/7T34jkdyK5ubyW8UCqqMDqFzqrbamh7ElAZJIgcqALIPeLU3rCi/xMrCyx3K8Q2sCwEmHo8/
cnNiKtX3+Q4mqsmmYdUvqZbjI/zI+TqUIx/lJNO+KaNgIcwG51AZzU0ENXTtGVLcGrE5gjhyLUSu
oJMKk3I9EuZZrlBCjj+Yjk/YMtvubezyJKIxDFZkjkwbAqDckgNu4L7mlJ+glAJboCgDrNWUkIx4
o+jimZH8LkJzvq5UMj0gjU33IKv5pmhlvgOL69/NzLPuUw5U9IEFvYrBve1inuMS1kDjzxItKnqa
qeXq53yySdedeRKuV8PZt1j/bT42z0XsR6eiy5+V0Q0MEtvyNg4+aLwpv1JY/Mmqi0r7mHTixQR+
+EaEx/AY26zNlW3k6d42aQFct3hB3zGCHfoNs3jBolxKIp3woDzf6HeRdAmfZ0BwG/ZK3A7Ykd9X
adc8D8KrX3CzZbX6tFytHdUvTimmq8wxxFcdLAMAI6PuCtAIvsaUJtU6dVCuhi0hp58XFyS8BISp
GheNmLPfkB83XyviTJ+APvPLVDPgXI0x98fqrehEgGu59pSZHnr86i1yQjSp7TqFHIDwk8dU5gM8
4SSQ3/BQIJ7cJDNk6+FgfNMjOg3spyAPrdx7HmvsDb6n7eA+p1ZV5vFhdObKPaT9bFRbKLdquJ6k
isQJje7gXpwcIEC6enqwAvqZGtcHVApLmIeEt7pjHQogE5iBTB90z9Y0VDckYdirnhV2co38S292
xh0+4BdDDDdu2ZSoFXxxN9M0rYQP9gsVFQw5ugEwYezk8xJh5p4cMel66KBabYdlCDK401saMJF0
x+E9T+zySPDvdygKyTGZPcTD1tCc63JU24LAHqDVuH/HOkRu47S7gqod7QrVWic9Y2lugfuvC1/E
m7ghfN6dGcCBqY6kAtIheVlwMnIUVmkhK6REYSSPUAQKpLAaPIwg5lWZ5iOAUFF8oNtkduWIBbvv
XCQKbnXBNCfd2qURXhEt1Fx3XqZ2XsILK5FfX6VTpLdDGMQQbniQtjWaRzS146H06Wqa3gm2tTLs
NfAjryWhUvvE9Js1voPmlSI75TDE1lenjEJaKb87W1XoFFube/8df3yFHa0MjXlVzjzDVVz048Fu
UpgYlmJgG4HHdCB1ONQPx1ghoKYu8ICRIwQDU9R9d2o17GMRc+ZxgAe7kaBidEG632aYIF7gKlor
TLU7hO1DosEnUc+HgX4JoPSslJPrq4o8xSVpMX8Ojaj21572pj3DQnAm36OtgwOBhQ/uTFSIjryj
OgO2HFDbHRv2VzTTbCIJkdoNPk4N79W1W3TNFXPVmSQe0z7auiGQN0l4q7otjRUWeTUrEDRZnBqv
1Q+zcrJ1mzHDCLrqoIqNMxo1QLA3vzaEEx7tqZzvm6yp47XVhdg1ifBYDtH0Jc2deTNGA7qVEuM4
Dy9/lns+rogfwGQU4fed37k5xcFkDasYl5WV2QQ7iT/51lhG1ooYZIJ+nOyb7xHEHpiT2rnRNK6I
BjF2MilqYLnyrrAMznLajWOa4jO3csdxExtx+FgEsbUvUla859TJMRh1tA1VhJI2xGF/lSvjAtkg
uLHkDJMfkihpGiJMGPV7bfnDjeVNEs3+OUTqQLyKUkC+Bb4PjN+S/LrBDeeIOIqJTJp47VVBpObz
kPmTu/KF8jMAUJLTF3lGsM6szPzRlGVZbEjp8fTGzMzxOBOmTeiD0e4HqxDPqhhSBuaobc4u+dzf
SyfzGEF37jjH4M3YjD2HGJ0fVIL/9cqsK4A5vLLznZ+I8a3OrHrdF2qpCxp5p3WP3FkiKNwGY5le
Gbog0TJCkeSz/MrkiLVpew5lV7vrVoO2rVQt0gO6nqhbZ2ktbic89g8zev43u6E3ZsY45cuzofFb
SiTSxziHFpYC1gXVGWcywebc9O8BQ0Tc05Rd5zsz7zhwGnbhj6oogBsmI7qQU7m8A9Avzn6Ez+Am
Fku7maQlQ5pG3M5palwMRCJcLiZguyFPcwzGzQAdAUUeem1PN2+6GeYGpQQPyZo5nbEkl6e/iy+Z
2tZ9Zk3de5P5GUlpAgXQCrs6OAd6muwtZaj3VeeSsmwpGKutPbo5nj12cYSnVZ2Ldp4P6ObhotSK
zbjN4mxVNoxNNonoONzDsjYuVRxiAGg78S0am3xTCa+5iefPbxFKJDr4k68Ial82ZYgNH7j9IskI
fcqTUErrC9tg9e40pMuQc+WNnNpwfLyYjQg5Nl+HMf20TyxjeExSQI2VJY0AxwlCL/Yx2tEr/Ou4
/mFUmxg3Zvw9MvkM5Ex467SUv6FXP/u9Lo6MY8yVE7vWfVDq6SOY8BAjQa6GFpOGAJ4KDsYkIpNh
eeMUx9wO5Z9ocP+ph1gIgvRLiIbZgX7tzRh45DUmpP0hNmx5QmBbLOWwX60lSps7RtSU945cvPvT
5qWb2mBTqYqbPfTiTw2NtbRlv1AH6WeWbwJhA0DLD39jTA+1Q258JvsDGo4uWWN8JW59D2V83ANQ
TS4FId7HzbaPQal83O62WSecA9jrS0z07MWoHHnqnHG6woVdoupy3dsRieeDouLe/dSB/wceuUVz
/G9fNkA4AMsTq+jw9y+LZXPuj4bTHYx0oTF0oLCEwInFdyS5NQiZ2nAUscCskRWf95iXmpxTyyS9
fs0a6mafiecfKJ+fLeevdxDHVYjfy5fyIdb/1vjGg2SNYKlxIFSCaSJO+eieg0GeZ2WMewI9kg1b
87ydHHhQUEKooLKG5tVPltfUHXPkwa48OYUHwykS9TsWjv5d4MXNNuzlTGxYW8uV7IWx+e9vJ3Tu
f7ufsOUDwAuaageTtd++uhgMqCqTIoUP77n15KdNtpVlOO1q6Cvcy0ptiJXzP2BhjgdYl/HOsOzX
IGueVBU72xQbhq0hVLwZmrK+HlvbfR6bprpOZye/Ms3SebFdIpGvm7ipxqs2SQIgeCvfmC6oawqA
vS/ZSg5xmIpb00qabatL6tWiDM8UkIwvtDNduQnVfCsHtamXHcZ2B+NCBKr31QAxg2wXm2Jlk0Np
rJyOPdZzof93eOseh4ENbNF/00gH6DTcOOcfIXdjhRBcxU78WavrapZ3FUZg7CnhUrbjsPEtBJ9f
uWbqfUVh22xtHTU3OZ7K54yEjd0I/W4dj8n4uJB7k1Uo7OKldeAOnvpi9sczEV8xNymFGGLortdb
EeeJuR4aJyqMg0NsG0oPYfdG5264oMp+rCPXYljoIIryiemIjzklzSaal/8joqCPNmaH7GYdpfhY
jytBxX2FDUv37heObjiNqekxgskqOAsJVxxXYb3VbMLE22pKeR8WHXp1inzaafNA980WG7jdk5nR
agKp4/MiIH+tS5wAr3VL4xYkbvM2ZUO+a9M+3Q8j1ZWZK1YkE4x+k1Te8NinxYvf0j9CbGueA1U4
6aadFr7Ncu/CHCLIaZ4XkYxIjEub2c7R4uC4y50x3Ud5wqYXYNt47GFbvGrYZ6/uZFEb2oVt403M
83T6oP1CJxqcJ2kSyKNo+r2i6p4wqOmetLacI2aj9Uu/9Hb4tBco+ftRrV2ynZkyFmrYWXNcHtsu
o2tBq00sV+rflU47PJoWlEYw+fpVoHbdw16frhqL7nnTVjMnQF9b3ZOdAShJXJduGNf5vMEuuwnx
V8HGCXo6o8h1e39doz0fDx0UB2tFjlew6c1Zfq8rzV0pZ0iEdIcrkbrzoUo4EwnGBJWzYWmuCOTj
CCVnat6JyQcAKm35TU1+cLYUMEvXJOE5tpr2lE5+dfYQTO5bDtA97iaCbK1qfAxw/1r1akr3wYIA
YTXZ3JQ5+BCJ2CAEqpo/mDrG8zYNZix5PdSY2m/emD/SbpsiRqHkQi5Uibe2iNxZV8ZSOC/fWrsL
l4vAQhZGXSzPwFEoT5ZXVS/7u0lU5wb2QvMipEas2pYZts2msrfEGIGMLM1rqk0a+ES78g6HL55M
nVGKfJ7FTRVjrQnWM13luJFBAmkVuI7DLBRglavD/+lqjhkZ6BF07XMZMjyhkEAcbx70YEzXbgzi
4RDwffeJ+JAaS2A52vi1R1go/EC64AKDpQMqcEgcAe47Q+SJ9Sc8YMQGt8GVdLYAjtz6BcibUzSX
Odx9UlmSD6zRp+uZ161a6ymmGCF/nSStGPTKbHR+kY2LlwMFcEifQkk21Mwu5TACzpE7OgPwmwW0
UK4I83cbEGfmFaxDBQQXwTMG2jEhHQ4QAcjaAs4AuMOKquSNiXUpbu3cW6QLpoly3Bs7uGnoc9nD
cvkNnzGAMtEr+T3OQFzgu00PFVorwiHb4ohj59I3umxrdPRMRhekZhmRrwJKDfhKBOVWq9IG7JEz
W5xj8ec/8ZvPQ1LnYLdVnbgQG40fpon5K+p3g8dXlBRLsjPz3d9LE0rNjvSn4ljVVnRBBF6dccDI
N5IAlzM0B/mttsDQGH+DqQ1LraxIyr0dXTotpks9m7thd+91EdYvOqbYaU0ZnpXPPlurhFuYCCQK
Ji5ja5Xng7XtaJ+2HZ4+ByKTwvOynmW7bMNdVHfw5gsQyTD1qXnzll/nECVhEUHgfbKg3tQlyylA
g/ZiBSwJdx6690EyiCMOML71IaBD/l3WDy5tB1odwEiPy4kW9OuzvA1CENI4r/JLqchDXGiJG8+H
y/d5Nlg9EDDsk+TWZ8sHdwJExXzAvcUIV3BUqDA4S7TV13LK7Xv47+M6LBliecgNji7t8DrxMuu+
8RysMgYeJNbQcNBwxzvPzlCdhU0RWy7PIKE8fO461ZKAN9cU58piN4M39jgpymSC14KzWRf2PVR+
Nlv2sW91FzTP6OMY00Zs+5+QINa37jGwGXnhgaeYVlJ+duwmzZo2B4c5xmI7WWuKk55mp+TFXhxS
QEFroizWeEnVL4VtAFArMGMnjWgVegpnx5NqYwMuY8G9LJ7PbVb73A2QI3jetRs/0dVPcAftcukn
oLyfdOvAYga0eUCMzeANT4wJgt/IzTTZ3pKR9wgXQU4tb2zo8RzWmmFGF63Ay+xCl+mRYBx5Uviz
vPrLVulgk7ltcye/xbsr51GmAtQL+q6DXRdtF5AJ72QLOl31zHtx1LTuHekPP/yFu4xAu4Bhm/Pi
piFNCNPj5q0r8adYyW4ujmRX0sQ0aXIL8fxlHAV3DYGLc7SDhFeFmDUFAmLSDY1KfqMqydzVoBn2
YplQh9Qtg0hvmCuzySpIJY91HVFBTuO0GfH6Ok9YH1znNpD654+fLyZpphwxBK+234XiTEVr6h7x
stJftG1MuzLJUugtNS90SlUZ+4JNBg/5+NZt/Bl3QpHO140305Epf9rpLv8Y3Ln2YNrQwH4CxQuV
0LXpTNVSBUxa0pJBUh72AAlcMY5mRaYOQ+A+wxtKNvMyiekBVLaDYNy6yuFknfqor//WrP3PqPIP
o0rLQUP9U2X/b6PKw6t6TX/xs/rnV/7lECrcv9D9ILVx0DSgZ6Lf/GdQySzrL9tlkgZ71RX8EzqE
fyaVtv0X7uO+HXLSLnLhgFHcP5NKK/iLydfi5YmKB/yMIdn/+d+/6PS6337+RR38awtKbeIs/qR8
LXDkRSW4SKR+GlVyLhZzRr7m165rmmHVzCUtOImX1Bzz0go0btzeJWkBFO2zZSZJblzoyqmA8LIh
4S/l2C06zWlmklCxMTxrDfmh2QoNkt+ZJp/jQWSjFB9rXEhb3SxcE+Ec64StbXBte9tYHCS2QYub
hOzmKRE6e2if+WXOnPkQxpRlC/Two5oxbYLip9xbQ/PWa6h2xSphu3wlXHp6JUZ7SjcxgKpFhTFS
qLR5C6GpMOVJTBQbg51kr/h1Tl8wVrFgcWXT89TOLfY+ONuvYRv0P8Y2tiAPFO4xJnDrLk68O6s3
oFbi4WE/DA4Q8x86wU8n+//qYT8fgYdqkqeKIhTx9NIo/vQISiJVMiPqvK9z64RH4Qxi29i6xSWp
1lj9wpDFySe1y/BLDQ31XCl7mTF6QS3WaW6Oe0Q809b3RX0M52HEvlAkN/bg1iDkufFUSdFdksXh
WaRZdj2IHmVFkCx0oALaSJxwgg2dU98GQfvQ48xxEI06+2Bm93Zi0yiH75n05NtPL8mXv6/u53W3
OAo0v1w0g61lAQd0wJR3vxt/N9SCMYBb9dWty+gZ0FR/ieva+mbZrv5i+HCvhgyOGqIbHMbwP7Jx
GmUA0Tkc3nrQ5luTL6VoKKB+xmT0nVTNgDea+F/Sse0fROhaV0A86jYZPHKMYwm7K4gecUO0QazT
4pFQQw7+vDAPtNrVPjFaY5+POJdOddtvZ7NkTTu9OV6Zs/NOu3VWuAgcelCCA/Asvt9u5Gww3Mzh
blNzm02Y7ET6XDQhAYNurb5jBOMQA+yo75BDnaM/Fe2h7TH3iZJkXDfjsOtTrA95KfMbkBVepi5P
D7nzjgFL1uLC33ooQbKZhG0XKA2Sjx42KVOP1SdZzpxbMiTSBa6sKn0hi9GTKyKwsusycSTHV2FD
w66aH0EhYehUqu28lRChBBX3LaIKuw4NQ5NeEVJlXsNt1V8w3BqvRS65ONsZinIrkzk7TG2Cc/Ds
xvbFSHt926FWOaPVinfEzcwHcs95N40cBuOouic36eRbSGDF2XXbcG1i2vgHxa34dc9a1OgYoiyJ
RpbzGQ+xIFU/vTDLDDuKR9+4JPR5d31IxouBO9AjzmwUsD5mCuD0rB1cyb4rO5jXXb/IuFw1Je+M
BvRN41GTw5yTTz5DwE2RFOZeBs03vZQZcvDKh1LyKfnYimKVjfAWC579uaa7X5k9vVwnYr2dSkhd
2lx4rP7EpU6fHdGinGS7mnZwEqCHNXOdn1rR9NZW9Ia9xQBG8pkwAG7aHNHp57IFA4RHmdJqtVJA
aWvq6IMCD9cmo+wIAqERrjC1u8EdBOZwCdCfbBzM2N4qM98jJzXK9aDDhe0JT37vTnPub/MgweHX
lP9iLf1yhPz86v6OuXH7MVoMAKw8DBpF4C+v9k+3X0mrM6jaogscXM/Y9BZx5lMrja/ZHHIFuNvg
Cy074z4Di8AJVjdhA6iBJ9s+wFEWujfvIEqxQiLPY+D7mo8eTg2hVIsG1mphpiH85E7bhXXERdj4
A5L5ny4A9w2+lgcFiOC739ZPNecdrtSxfwH167c6s6BuNnG8k14Exber2GciIpG+QEdmi6kSYWw9
xgmvJuL2K0t50QfvnsPGPNWvjvats0e08ymxmyHaySKI7gtf0qwmVVz8yafg8zz+r31zWfsOvuC+
Bf0GoxZ0kr/d/BJjsNlV4lIPC0VNdV30wWqOgkPbtcgfZypMdD76tsBfaN+jVsTCEOeiY9Ck46le
nE9UaLfHQkDNrn1p3JO4HO5DBX0fivdQUap36dm3uX5VYr2EJlJ1HyTZNjyi1H3rELAfTcx4of7J
WX8ZXJVXe3/0MQjM6Pi03bINDUP0ZCdWdjACIziRhAfhIPCZKHfgmA0W0s+00vO+VWN0xASx3c4Y
iAVrRs36B7FG7Fd2uZgLIw+0tuBw4c6p87cl27kjYlWuwAWbI4a10TOgErRNxanhLq9eFBrxexsZ
ybilh+TrVRD0Z4jEl8LuoGuXGa1saMvkHU78vMvMBEqiVOMPtyiXHWS5NfjvnQaos9culNyU6Ts7
X4MH9tIs5fcm5XiM76GXfsOQjqFqWUM7SfQxVzaTqYX5bLiFfU606jbCL/QN0QWcJf/9AUqR+MsJ
ykoInYUD9SknX8rB38oG9mqSk/NRXkhNBAObTF6w1efeXCgtoUChggDm5gKSOYl3lGLNq2f3M/ZV
7ElbHNiOCbFEm6TIipNE5QiHHkZuvh6NLC1XcVztaCyW19XCj2cCSnlg++/fbOWOPwY4X8Ym9ETp
w/IPauAKyrFr7KzFtqRdZB24lUP37hRRsSssgOAVlpbDIYgNvZnmxj9qt3zQqoZb4yfdVKwNXL5C
6Rl3MPcmhbGmObxLwbHC+lriKmR90Nbc7d0Fq0fasJScy3NtVNo/4Tl8EEZO76btdN6GzvRkAYZv
nBobVb5Pgt1ZxgsRxhCw/QyV6pqYW/87KS3lph2hOKPGBn4KC3gcnjPL/SztpL4Ge3aZiw558sg5
kD4iXCsKAAzlBMRM4EcIjItdKEZ/CGwS6ha9Lh12gxUK4eTdwEDtAmyzFDgYvp3MQHNUdaW3abF6
jFeYrSJR01C/udycLQ9+9EJmVcwt8JH8lN8nNqrjAFGFiyOnVd3HiPpw2XA/1ROZ85ZAwprgeHlN
fmXAHqL8CSdUxGltbOdYmm8lbTM29bIMNhM7u7k2qtk6x3h7YRhXI/6PVV1fERmMbx1jKuebVYPC
sZ6G+Y4WO0KI4Gf60lJbHvrFGHzVdfOM8CkPSHKejW0xlDnJfx7ycnjCs4LEAU846LyUkVYb+SvV
LmzoVFJlrgCZNn0ocgObp8jcpM5cfGD9dulrVGtrQdkKypeDTBcqL298v0y+2KWv1hwGIXdmEUp8
vkj/09n+obP1vcWg6f8dfQG+W7ev7/XPHNy/f+dfna1pw8F1gjAUzv9l70ySI0eyLbuV2gBCACha
kZIaGAzW09jT6ZxAnO5OAIpW0QOrrwNGUxHxf2b+HNQscxCSEe6kkWhU9b1377m/AsX+X2WrQ3FG
I+oA+SJOFIbRH5UtARc0fdCMw2qBp/yJeP5dg+uQfWEg73TweQjX+PeyL6y/4ZPgefACE6YB44JO
Kwyzv+6UUA5qPSKO7+x1kZL+Di8WHPnXZkDF05zQJbqpop/lkXW3R+ZPb+pCtEQxsjL6lOtwyKrZ
qmHW+5GXiZtSoyAHoKh1ySpxRwXTpO2+z2Q3RfvMS+00vdjxODBmXPivRO0Bj+SzngHijIodA/Bk
PyUXY0BKtgDb81yNKAJtDLSB00VxYikSfZDR40/RZEXRACK1bMiRrZyOzfdRqsUg6JFaYGRCmWD/
82/TtAvHzrfI+ilw6hW8QCXxOpAngV1yKoWDGMR2xdn2P/2g/xGjjyE9z9E/e2sIXvrepd/77i8v
zueX/a5dN34hZPdz9I/ZwvyUIPyuXRco1GkFcSwFMYYggL7Pby0hi7eNMpmoXAtapcf/+aMlZOm/
AJRxbE/Y9r/fErI+5el/OmMizhcCPyFjdcPlnPF5fv7TAd82ZwfFRjocqjKmTUL3J0yAYwY25NjZ
yd495B6buuLsDB6PMknSGJ4ohE+egc1R77wnb8BpqOVdRq2eXwZGnSTMOleTHAGarxpWWskWgb5v
2pDQuewswRYI8FLwRigf3iaKbd+hBOMMfF/zKmw5p5VQ/L0sNJQ7IdzmMz8HJpJUwEDXlb6VWfu6
grto61bohyvSyG357mBCxQu29q4N+vsVB9VjPTSvBuRQ4qEHQfQJB/wicl9IXn2QwngfGj7esevX
vEo/iFYEm1e5KQo3854wm3YdeOMXrNHN6Y16dWhfIctxOYyvhL2S6VQwFaW+HTT32DQeGS1dF0Yt
l2bwI6QdBemrOMkJOZ5AjnMpP91ruuKb5gOXwMriZ34FLoPuHQuI+tuo4W8NYBggH2DmSiLGmX1C
FojEzbmr8niVVzn8aWbdjx5nivUrpYXEIYU9v4G4XRKdwiWooatRhxrLfVzl9/6cDyECPO4JAfVn
21L8+KNgfqjwzyEHQiywxM+Y/CbGTzQa/Kr8mEsOYrASzcCOgMZDCKW5R2bVd4brBtfBf6LN1YWi
zGtE95Kgv3W4anUIjhADmIj3/PYJUHXGIAaeKqkUy65edPoI3lpTtXzoaLtHz9CePh8ShqocXCyg
GLXLc2DMgj4DVQxMlqfRY1BoYkoMABPdDyk/VCwz6wiSmPVewqyu4mI6uT6SmqFenyLaLwFYNipp
lBCqWmXwZKUQouZMXCYeLLoeRMfY9pXn+QMot9isjhJUguk7hRn3fuHfZAT5fDC0cjt2XovgETBE
UXCVWoMxvekyxNcV1khKstfP+10wwgQqx2PFoIb5FQ2VDemW3Hrk7Jve8fKTbsQfvOQ81ewGNOh4
Oj2XR6Va34UY78EzNEDm555850DO/Z+Yfgx1BjKZy0XJ+DQv3PlR8Z5woMJbwBAZ4zpvh++2r8zD
6sBxucMecRkbj7fx82KUNS8FmnjmElnxjsSMQk131YlqyQ6tiIc2zzAuzqVvPBStRKoK54ITHZMz
0dX1DnbyOuKp9O2nUEzp+MzGOGnPXovYPXZomwhFXfY5H85cXkogd5d0lLAEetyA4MUIfBpB2DAF
07dCZyHwhiQPsznOQ533RM+H9H5IbEY16wMikcN9SgcmCxFfX4EpqXrgAjrV0Eonz050gMv9BNc+
pI/Na5gRVvd5b8mqExstYo4/ROsSwiNQ1nRexMi1+XzKPwXfZLj4+za2Mjo8OUJcARVg1HicPx+A
9QnnFb9HTVDuxcwy5g+83xYQkcPnbe76UfAe8BhNmdmFA77kb/VK6/+EamEhxQneG9oh8qlEicd7
T+d1umpkH+hdCSoWvD26xttcCGCgiEOw9TXMHgmQmK72ZO+9Ub5rMYcEqFjYQzIzC3OXNwJTg3b4
1C9WC12kmdbtznV4yMqCUZ2GjR7E8arDksW3smVxMAAPpJO195OcCTnyTbwm9EStVjiB2+li2zTM
5ZXZAslw0HN9ujSntNAPemWLUMtjFsXYYHEbuXWai1sw6s37RPjenlIFq0LHYsJ4ekC3zK+N5YDu
A/zwDa9IdeDEwj+Q0Py6Npn+amFZX1ryx6ihcQjyvRN8xzwSjW3dm7PEbREBk7a7at12oK7P0K93
VBrcPzLMtgnA6MvkWNO1d2F1WDaXZuYN+LzWDmXHNiv4lkhc/Z1VOlloTR2+Ys9mCWR0SZSjFt0R
OAXZnXpk70XqQ7n854IED156FAMp64ml5Slj6ua7p2t2yNQfJ7pyXwqAP2GmJXfaSGzVGosrRoLM
CABjwqoxGje2Tj/rIdHyFHnlpDn9dskBjNt5MWygjVpOyHygZUC+NPLdlNW0NWqJGSPVzSdETDnS
trGWN3OMLyIddW6h0AmywYNqWH0odSWBMqTdXRJbTkTMj4GVYte004C+LOv0cJr9poW5n9QGHTql
neqo/6Z1VfWjJUrBSvUK6bOYsg9PCexkrBLkhRBjPY2HrmyqnV9khGBtGqT8NHsa3nlpDRojF7Pa
wr2Lbnw4etouF+XYXjMz8dxj6VtQsjtGK9rrHDNqT/p4yC8Ya0QHkCA3nIBZvEqv9uCYcxibZYSa
tef4kLjO05+OYv/N0GE98f/tXGM5cAUd1HbgLf4eKZz7mrlYVdMjzZlndDzJR5qxuYjSe+obevU2
RUBgpTzp//xzqav+6+cy5NNNXIFMPf5GXvQhas1+V/cHbMfrYsc7KNLsR4lsbMM87OOff9rfoYac
3kDTOjQ3LYP+kPe3T1vGWGPoX/aHfOYBWU8CmOW1kLG7/uvv9Z/S+V+UzoJmHFf1H1cBj2sG0f8K
vjUQO8pvfy4EfvvS3ysB7xcsLoBnsbGuo2Fu5W+FgCd+EbZj65BCPynefzKx2r+YOoNkqloCw3+t
rX8voNeCfAV82zg1INBwsP/bKPifjoY/oa1/fl98Tv82Nlu+p8Os5e/PbZ+aWdmgvz9Mg4swyk8o
TgNi1/19UpL66pSoJ4Mylh7oTMz2GzMtEVTg398OeeIxihE9OqAoFV8+A2Erxywfh9aJ3nwL9HW9
iLHG3bfYh7pZleaUTPY5ZU68dbOSSDjaaE4B/neSDICpicQFeEVyzYyK94blWpz6ReUqVAiAgZvM
82gEGRjoabusceptAbKQU9Zs7TKknrd0o8E4JJEVQGMdIJAoTZDLQ9DAhltQyq0mEjM5QkJBs1HN
zo2pNVFNS5rZHYRIcRoXTxyB6+hlOOWKxCfSxPwtnf7uJ5/CXK+xOCVhui+hbnmojBO+cT6HQLDF
cYpKMmkzp6P1CgDYPqSr1xYug158pNzwg82Zksg9pIIhTfzox+LY2Eczg5FavWiMtCN+si9WDbqi
HPXswc8YmeITS27HPiqfEI9Ut13boAWf1BSDl4IcRxMxcVltaG0bEUJtxb6zJLV3P2X8XMqpuZAc
T0ib0dEOTRuSLtx7Jgios2LPu4tytCwbGFm6sY18ckQIfxyrnQuHBRsBHdy6qG8zQ/l3dgvx8SIR
Ghxart9uqFCRIfehjZok4yXpfXM3JQPe2tQuq0dod969ZvG0yAyViz979qEwmHEWUWM8RfA5GQpw
d9hnrePUu9Vt1qhBe1ysYg4dVxoni3wRmKNZb21TXDDQ3zQ8nlZviB1zMfU+LoX62vSV+aXWZzIO
/UXZuKdiu/1haIUXNl3Ssb+Ns38/kdQIEMfyH03Sye8nsUxx6E+NRsE7IKKOpral20NW3rZLtPGb
t2CiyVoDbUQt3HjHlk6TaJIl4kmXYy7S59mc92nUaxczWkV7o+kWmO8mr0QmJ3zZkSeV2eD0xrp/
cIlczS6JmPw7rC2GINbEcZ5LY7ZukpasHyK5cktDOCglxzqElc0i9jGRQX6EC1GOjGU0LkRzmKkZ
va8KuDw9Kn8kVAsZW8T90cYBSpro1RiuPbNdDD3cpD3F3LA7dU7d68dcqTn9Ytat351s/se4mMfn
lUAw7RGJekuRFcG1K4ZzOnTtl0QVV45U8YXWL9kfkphVgmhMwQlIO8WFDgfUNXP9GQRtypB4Dbki
yi+MoK/u6KElm46A8yNNsfEl7cx0q/m02luZKPy43YPsjQR73oqYolOPUTLjGXrB2xw7B15v7Qn5
e7SvGpQbG7xlHLTxN8NMkyZpO9mETr4z2/gHrj0zP8x6OvWboTf77dxN01nzdHmset3ezn75UC1w
5WRLGs9gtIHvVdNpTGUfuhM9D4sgpw3iuz3RkdoPe2GlySNIt9Gynzyce3hpGXzWnXtt5+kRWGS8
RTaxJ9jNfuF0OG9kTzotqVjV7ejpD7TWzc2AB3HDUTyB3KNwVucRncTaiXdRyUFL2uVZL+v2p5zd
q76AIVJNNh6mUeWPpTN4t3KoWo5yEDExzg13Rh8J5IFgUkfExnvLWa6p8uZ9bgGZSzAa7WBiI4nW
+CoDGmmQNk1Vb1Enf4UEDnA0d2+XurnpxoxK3ESVkImq2VNCNjvpaPpN04B3wcRMI6Gt3n1W2z1J
ql6YRnO0QyYhAd6Sb10ZpjosEGCCfBgIVypSUGH56o1z47cqNdttbCRpkLlzuSXfp0IVUTVfCMge
D3DAu2fZN2S9O6O2j5vpo2+cfE9UwBx2DVLdwTCjN5HZ+LanCEmsI6FvbkDu6jD/4VQfRAHxpVTk
R/g+nRvs94yjGNlYJy9CLgzpxr3vEXLvQTFVW1m0KOZsixjzwVnc69yqNYQ8W1IZEtfePfitil58
ZfPK2kUUsvcm18X31DtI3Iqc4SnNXms3L3ZGP6xkWiyORdv5+2pB8VSPkf7Fb2L4Tnhlgwr595Vc
muo8g8sifrLw7gV/gG100m5bL35xY1XAqfNJG4JQ51xxGxt0IaYuM072JOOLnxUeJvTSVkHepYil
0UNCUafds2ytsSBWrYP5hudGXMWqTyDZcyIwlsxa0CsIfFx0W8Rn0CKCmEVYstZrL12tt1944kps
sP1Yn3XRPACjrO6nBZyQkFm59TqudJ/zGFjjTp+YbE5GYh1Ms4nw/lgaoamu/Claq/jJmGpNwhLF
EgxdNNrsg858KmmlikDOyt6iFjaeQfcND5Tn3o/J6+MQqiJS3Mh80/z+I03L+BWJ2oRJosQ+adnP
KEm1FcCaBfCgBpotrHPLrKLnuLH2k5BvkdN/90xl75fK6ghQp40h0vkV+aaP6rMyQeMR1kcE12YQ
+hEjTBY2hln/jDGFbzKpUbGACzwMZl9WgbnMVrgwwbrLW6cJSeHN7kvDuZZxV16KpelDuGL6vEF6
knZI05sREbRRLNd47qKQ3JEfvUyAKYBi1DlfYMFBUyqG/OAaEpAnhjZFvjWLa2ar9TCjGHVbDV1T
drkwoQXyzcyyJyjI1VaMSn9LTDc9kIPk/myM5qEfjI+oUKT2pCrwNfdrmRu0S0Hd76dMd0/+HC2X
Wu/RoQj1lchs2jJ+f6KpErF21nU4oKLdevEgDnKai6MY6qNNrN0Gv/5zOs7ZJeeZJ+rAAZTWtP7e
lF0S1Lrc40KtT1U3PVpL0mLlwB2eD+jsE7n86Dh/BlAsqkeESQAckOSiUi9wyVJyDyEm+m4zl22x
m/qqoGb0vkex+UrkQfRVV7a4JR4lDyCA3yuj47myvxdmYZDR3bdhjbj6jGupOvfK/OkWY8C54Efr
ZSrZ9vxIgVG248GrI7I+rNoKU0Xe8YCHYc+JxX1AfRMz1h7lTuf0eGuWbnRHDtYJ4t+2ypt9mujX
ZGYEbLs1j6jhxYQ5T+QxGtK4ilo+T1ntPERTApRwTG040WZZPUB2rgJJde6Sx2Y7cYVFafIummqd
bessLx3a3/WwqYzytnK7GL2Rf0aG9kHk80GZEDkTTb+NxhZeFkGLSYdYoHU3si7emhyD/dJOT2Pb
39VGd8uc9YbTGtgSZ5l576MpANgP4XnogVlLXnPbIw1ta4vUxkfqWvalxNJ5cQpVImFHPTG7tG40
qFh3ZlNm589q5j+F378o/EwKP/S7/7jwu0kZ/7RV95ea77ev+q3m88ATeavjk5mkMBxGoH8Ufb6L
6pfJEJkH+u9a4d+nP/4vcH0EHkfqut8mqr9VfZaAd+QzUaVCw5nJd/53qr5VSPTXdgWSEpdWBUgt
kx8QXcnfGggCO03RWaV+LnWtSlQfGBYyL3xVERwJY6pD4mQRmNO1rJsdaDSGkg6dvp/TlNOXLpa0
3NTkC94gtbd8JjG0bL9MS25Z4DBzdO5ja7zjoIufC472AbEr9pcBG9cN8IXuDrKyFu3SCk3ypkJQ
AZ6dPwyIl/XrPVnzGRJKWZ5RJNBunYjDazrxro048c86hBFYGWhcLoNkyPsssqh3L+2iFtx/uTOS
emkVov8hl5kDrtlOQeSsuhSIoMuMwRpd2LwVjS6CBEjk11Gi8Wcvhulzk/GiLRtF0Hq9y7i3j7A7
CicQLAxZWOdR+mwkxHDGCRt+0KRycI6WQ7Hholt5dKjFjq3bJXtzkj9y5c9hSoAe4xGVsm4NprmX
Zvo0Y5S4cxAfyQN/Rdzgj4+ofyfsHl0pCOxtqHnDztC+TSibIBDIYsRZ52prcp2gDKaDGgx4H7ZL
4iqbPp/WPhh6bt8Mvj2FRte7xrH3fVWdu8WPXpbCcx/rlSXfdLPpsaN3QtvKtrbzNQCDSFW3ieTr
gBMh1ITJycNxXa5BPWxUP5Unx69ySKnuWiwUIzIzAOxgdajDz7jbYo8Wbp2EbuosD6qM6S7uoxgB
V2bApOiaedyY3UimPWhH+G4zSHKLOf3Om6PogCjYfKVBgDdvabXlyc/d3Nog3WZbpBjy8pe0YXD4
DHwFSFjYl/iZNCbhud+2e7OXs464KbYp7Qlr4vTxjbNVE3PnQBHbdu6HBau/iX3sutjRGE56VIaO
X7L9DMuDl0Q0YhNAzllWjZKStUHvRR4YK6tP07LvWgZCiyaISbRNkCRLNMAtYMZeau5TNsFksM1j
3Dc39uwxfRuXjZtWKwRdBdik93jWohMtjh0N6PaZ0FpqThKdGz5mFxNlSQT0/JWAKaTrbhrtomF+
1HPZEtubJBxSlLyoQtOPtW1lO6QN5snXym5DRdqGrcZGWJDMcLL6vNqNCLPOGsnnR12tsysnN5/9
2XwrO0D8yojZfZJOC6xODjt4+B3FH/bYY5uO703V5CfiZuOzclz61Euhh6gQ9hVlMXtuD42Ynnum
cYIsNPJylUbeNUr+hGC15CfF0iumV/AhUVVvHKXjBLMa6mb6V9ia+zm+lPYEYQ+M1R4v42OXau3G
IBluM5h2RBSBNO746eVZotznlD119ZECqv+Jt2iGiiu4OLxsB1UPwPKZYMLEBAum1LEc7Ucl8gck
GZfFiPZ+0xMbbS5PqUMCo976J4q0B4Yh+Hbgm8LxCGM4FKQ1JoE3WM+tUntvnm4kQBjk5f20a+qc
MU60QDSPrBfEYelmBAG8NYr8J5UWm205OluoT/1jyr7tKcMIfLKHN9jGWQRT78aqETTKYpo2NH2w
F0A3u9dB7YQFslhm3MPIs1W3BhPuxNmDYQZuTs7uwWvy74s7c9o3df/ksFye+kaw4UdCXhO/kxiB
BJEBbro6FdT9INuQwmjrLVV5naDffsvX1SzrI5cyk7PLua5N6yE1lXOq6vWMZ8hmVyPQ/eqq5FXX
Wngo5vSRdAW5FG7bByg3c+YI3hzYWuSf+jkVYcuyft/RvIM26/jHTLoPkdPcAwXWdywTcNSlNrpB
S7PrC+tKvzUHNxo2tejkVZo9YNgu6/Y6N2qnV6q/0pVJHsQ0+YSi6g8LXYmtJYuvmHbNQPr97TwV
u3Kdk06SgCJAsA8QTFldqM6jXpc74B+CH4/IkMRKMYon7A4qYvpmUPLJ7ikvM2dnFkv0OGbjTa2p
hlqmk8+uJp9t7O+EgQ/f2sV/dWIINL0Nnx7cEBSuHAaOOe6Q462ZrXvflDApwYhdTSNWe+bV30sI
miFg3Pagd+ZTHblU22Q4e9uC9OazrUYOmoZ46P2aI3by4mQmvmNwBHpF3Dgrbeho/hsE+5bZoh1k
61paa96d14p9myK6m7h1xaYeYrguzuK9ZUx6XnPbQ0AoXF41jbANwgvBsA7hoMgU9cxuZxPvQwCx
9DZEmVExwA9LgmzOvX0+9csxqbpDV8vTkEbZHn8c02UMOwS0ahCLszxYaPXRGcN8vCFfxPpuadwv
bKyad51JebhPEOZuFrdRNzBiyEwYBzja0k7eawZv9Lr6y5Sq1W+QPxvWcCih/PjDwsYqfT80m+5x
mNurSt3i+zCVBzRZr5JI+XDg93EmKuwA8VV6HmbM6k1h7FD1kq4TQwa+Thhqcd9HUL37JTHOdmrH
OyqoedP2sfhKcEP9gOUwKzdag/Eh9EhUJRBWlHexNrSwfZoE2yX7Wg1t7kCohtwahlHvyr7uLyZu
6CA1zfrg9zqwFKE90+1bt2cQC5Xj03FgBK275otGqvatHtfDtLXm3AIGNC+yfyilxqilzZbTNIhn
a9Lrd60ZtPgQFSU2ftsdBXOf3BibDfYQ/Orss8gSOv87gdx3RoK6o7PG7qG1y7ux1LRAZdp9MSf9
bTalX1YW6a6fnOoEmOuL11r5E42Ik6kxfjX49aDb5uqN5dU6jMYcfZOL0YSjHTVHAfY9lNWQ7B06
shvPq7OgIAyYim34uuY8hEBktZt4GLOXGhQa5N7W+3B6AFo9OQAbOxH5t8pz50d3BECf9d5XujEI
HrzCfcEoSvsOmj1hMomkMwe5fhr1dk9xV2yEoOEyWetLxA1jHjoJ7KweFmHp8+PFTVuEhfxRN9n7
rGvug++XwxfRDsRE0HTBukmXbk0PcGVtgERIGysJ6FdZTLWa/IwKFQVMT9m7tGV8Y9Dt6zIEb6Ap
sEP2fvUAXZomG3bQ/p6RpXdYXEd90Rb/UHXz9ERKnIUqMGUo7UM6uiDT+aEyj66Cle8Qp/jbvon6
51QaZ6cU/r72m3lLCFEaRrXDBpH6kOdNZveJberA9itpXkvMuQHcb3XBtIEuuGvnS0EheEDoPMEV
Ut8JODJwa+Qp1J16MB5ZINspFL2gyeZ0YwJIHwnRziqsjM2r1cqvikbKGR++vSMlIX3RR+LVYQ/k
KB9Q7YpH7D7Ge5nbzruV0mFWSxf7NP7hmhs5B4aea276LJYLkYscgIeTi2oXe7O+LYV5G1GoCN7b
soFHCcFhW3DyCBJAm3FCP96ATHBu+tHdZcUQP/oaB1HjhoNWUAA/aPzl6JjjjypynL3C47otuhoA
Gq3aYwT/nG6Z7TOrgTjeWCdb0qnxAR5v86qSKMT7t6GzOrovOA9LaJ1bO0f+2xAfSrhHBWHzM9yk
BnXsGflBdIR+J40cTqU+0kwWV5lI8ZxaTrPP8cOd06SozrQuCjqN/uO8JLt8UM1DkwzWXjfeST7m
wCQxb8sieoakXmxyclQizRK0r+p629L39gYZnRpnLkNX5YcFkX1QwKTaIHM1gkpDS5BaAxT1SbGc
YGe2PIdQcgUVbcmSt9HvLoT6+Tvd4xJD83ieKqhXrs7U3E6L8+ik85aGQ7GlVJE8HjgFNrFbsyfm
1bGqrAd/LKw95KXvedk/V/UM1tHB41RQp5idjWd4LIFk1d22RrC9EbXd3CAtHzCha+YLEDzCBvMC
YX3XFgFxHGx1s2Yx5GkgtFR5IDGzYAeXVXWhN4DNqZ52YApxH1VR+iNrjK0xuVgEQKYy5HI2pGmB
y5y86Nk18otKeuvaWH4X9IoBm20iqktaRBtLFSQa8fKTNdxOoIx2C5OB58aS6Ta3epw1TMZCy+Kw
YyrP3syo6IkgY3GZUXnvoPmqq+NF73rbxFs/m5x9MmbTvZpdbee3WEppVHPqMWr/Vq/ltZzm/mrq
xKxXagyWtslwherzlfSRk8YYHqZ1hatgGAbGf+548YT7o6LegM32FTvYt7h29q7R9hfKXHp6Mtsh
yjqi8h3CRdP2efJBaDyyd6fVQUjL+qCy5k6lAvxdwvKY0L3DiK/v6prydjAbsYd0ujcr20CeJM8e
rCfOCfpJz7xnXNmIltLl2+T236M+Bs6f8fxU4r7vbmjQPlfD0tHvLeM3jWC+oIc3gPF9CWLhXmg7
v3p1tW18v9pnbI40ID2Qn+AENlqpky1k1fdy5HSmtVIPun4BxpYB5blmEVEU8HHuIJERhJGRdMOW
ICN+XXYChdqnTnaz57XHhif4DYvfT5GRJk9G5Ex/EsnPZrTgC8J/KL7mlSyqME2N4sqWxfBhqkTO
Aa9qXNShTXk/diaBENqkSAlxsr1MtRg3kAkSJ6iyrv5qjsaqexhoDdu1eh57Lz8OEHyOnKqzo+8m
5d7yS2tHil98HvXe2TVl/4Q1F0Bo5d/6hLjdlalm0Epr+/OSpM4JgGJzMHNEpz3Ivp09Ws2TVdKB
9RrzGzW8vAEsT4Ef67fLEg8BBPb4gllLBND37RtDdyDrLdO0F0S4bclnqHYDlpZdh558yxyQA0BZ
7gcCVbbxBAexUIh40rYjWLTHIlIKHYxq7wVOLUVoJnl06xidgy9lfodj6cP2cGEg5FwxDrU3ZZ+X
h0bOR0IaGFWPw5UUujU+MHHZi/03JJPpVqHsYDyRML+r7ZJjULMgr+Tbt/4Y9Lw7sTNx3KPq31km
rKFuMoMK4PMugb955Nx4dItSktZXDLtVlR+yms/cersMc7CoMqlvKaa8h15q1p5SmI6LmOTXIfN9
TtKWjljXStiFRqoFxiL+mQEBApJMgkliWrTpswKtOuXHOu45u3OrQ/PJ00ObWUbQkOq6gfqln7tM
dae2Eh9qATbq46hbawtzSa8Gq3s4wQPCB85trHCNSD9D9JXnqOBH5KOojrttpjztPFryDs+zCdGg
uIkd96Xy/HbP+VoFU83jT9rSrjT0fTzS78g7m1rGTuaVz8e38nqT4Ifu51LV97Shb+Z6lggEou0C
OIsuA3WWKUiwgs2xGbuEXw/6B8yPQE8mVmVbjw4JjeIQNIvNoWU+jbypQb8y+/S+Y420jQa66PA+
uPI9de2jZ6k7OEjTEXujuaWEPLNEvyBcLsFfTiGlFk+yMbtBN2Cz4m3Qr4vRm3tvGmmjLGy6VieO
TW08zFI7ekwgl8HJAkUv2afQWcovytJom4zj6O2wRT6xdj6YczzzGyG4zJyRyssbg7ihHOyYFi8L
uBc6AlsjSsdTggYdWn/5Tq6qfy9jjAKcZvdqpJ/uMPB+9gzrzl18QLW1YQL00XddaxP70RBnG3BQ
1qA+uTNAbVc+FVHy0zPUtV3Mc+Y53zCL4uj71hlEA3XeBwqEmjI3ncPSIBCpLZBIyDIwZC23ixo+
6q7JglzL3hKlJaGyTIrMWmOqVTEWxE+8cRfpx1tkJsT5MHFAKx29yUreNQkLdNAyHZyYTVgkHfZk
Cmmc6QlQiDEqjgNF+aDmhr/ETl4PGXBEvVZh2U5ls01w0Y/KOddgWhu4P46cVttslvc7ujjxiS3L
3pA76Cp26Fn1F7KBmr0FURWtrkNIRYph9c5jVeuI4jMam0yYRCXeZuJE3j1pllO0uwLZ67xrtGxs
AmEktNrIxeItLJTZpzsEEoYyN4CYgByio4txDOuXHuXfe5tNbtYhwGRM1PT/f9wa+5/Vyt9v//c6
CPjO4YJ1Lun+z1//FQnRb3OClYXxl38Jyy7t5vv+ZzM//Gz7nC/91VW8/s3/6R/+FgTwLzrxnrfS
Mv5xI377MwfM0fz8s/bq16/5XXplo5XyLVrmmGmdX50Wv5swbPwZSH485w+H0m9deOH/gnoQzRXW
S1waPNl/eDCE9wvB0waKLcdmcGj+ewEChv9faYtouOCC6AZRwf9NWrNElm4smPVn9BKvnaSe3Tq1
GHv0OEUVTG5TdLtazXeMOhe4UMzuyQjw1wDaeieHtKTxKBYDLH1fkBhDCwSIjj7+nDp6+QisJZEl
AhkVLffS0zS6mvCyNQBQAtXUDpwoEH2hx0ABfUxPXETULcjiH3/FqsOCvuYS/BVqcqT7LvGlVhDJ
ojnh289QZSMm0khK2sBjwqzrg6SdFEpkp8ATqk223I/8cOZGNE59pISMjhUl+wPmQuvUtOmbdJX2
muYFEmBVOpht8U2iIWJsHNPrq722vl0mdJrF1N4PHloPLeOXjPhNjcS8R26ZoQXIki3KK20jMWDs
9Tj7QGaWjhudRKRtiSAltGtIiKbqaiBcfHoymPeOmMgMcrsb/Ihi05vovA3vibHbjRExo0um8hEz
l3GZ0OHi+iwRvXnIa0yvuBAdcLG8+jViVBwsRjedkLC/4XE4OkB8cMKKeyQYb2qFKbtV9UiQ3/I1
y1Gog3VPEGXQVO3XBBSm4Uwm/adJRCELLiV35Kw/AmECNt/aV5PYu4ur34pM48BCv+kxbv38pcJP
82JM0Ao+zRcMWgVkaKpEClu1SRCatUt9x8EHiCA6Hc6+6ltlGc0TVT8HvTQCtCTqPBxR4t/lSNQi
b/E2EALVLd355tXKvCenTat9NUErM1qauE4EaWCB23TAuYuqKvee84UO28YS4zNpoQijiqp1UYm3
xb2Jl/S7pqu15al0cQ/dS1wLZrfGdjQTRjcMm5YwT8pHoRmUxE3ZsDVX4qHNO3/XehF2XkEH5/+y
d2a7cRtr174iBlVkcTrteZJarcmSTwhbtjmzOE9X/z3MtJPgz793zgMEQQBHttzqLtb7rrWeFfDJ
WSULoTFic8eCZ6z8ff0zvTEspcSjPWkmHhssn9c7mm3d2J0X5Gu3I4lqv7jUC55V7gg2b22/aSaS
7xA38CHZvJZ6J706qJfHPkhu7AvtUSfCRjZIIPYZhT0be6+GFfVjYra4o4jMAp0HgQQTfmzVFDUB
McgT+fSv5Prz4+K/HPQopIuD+e9P+jO5ve4jnf540v/6Rb8prvInOu+51fsc6pzev+utSLHk5ZTy
TcZAz8aB+3vajpNeKtOXgigemIsli/obgMly0Ftxj/uEW+XPvt1/pLeqP6utJPpIApqLcMsxiBj7
V7WVeEntzXxSqCBlIw/0xL0NkiI2a+DYiln+nHrxlY36eCwrpYZVwk34EZdfe6jdvN9blaz2oo2p
S/vDy/j/cMvbJn/HP/vWTV4SWyy+dbzk4q9V8WPDdjslkHh0e7vUV05UcfVmp+N7MAIbYivej1gq
AwMGrqA2tFiSlhSz5rBIgm9eUUha1Wyvqrfl5ObuJ06G8H6KKtpEoMTI9zzChFlvCb1RrdY7hrfJ
6AUW17yxuUaB1m4N74A1DaOToF8i2shsUCmdoMpN65do6kP6tw0QQTSuZtUjtPAMRLvbWDnOh8I/
eTXAQkhStKsS2qm8LsLI4w+e9UDvYPfi6xLjXF0RvoBzkYXgTZPqaw4E4RG0DwuqnnQd8h/jFU/A
1B7lrg8Y9U4tm5R0RxMNKABgsupWLJXNQzjsyOu+jpgm93U81ydGRrnvOqv5iEVUX8Hajhsnac4y
1KdSO82zW8Tjg/THiQBy156xb/Wn0SBREbszK3RqS537SlnTpQijnQEYi/btTupHQ/nvwsIWbWDL
0+jWGQNWEKCOiM4e7oxQGzdCyMjBLj6XLRXM4yV05yfRhdm1nrqYS4RfuIAGHBnuWJOrr6xiUevK
CE8SC8F53WHddB6Fl5aPXCYsNoFe/mD3s8tFw6K/445nTGO9JGGNLgOJiSm72qopoHYSk/DzJATP
HVAdx9Ep7T0zabErUcDTNfZWbvxEqRfkhzzwkKOBfkY8xApdocSW+qjmdlhjFHJuvOrV2XNS7Ihg
vE6htPyTLx3vFKFrh5ugENlb2crmWbs6+VEN5FlRu4zyqWri+d4qzPFi9cL9FrqRA62/rbaAfeCC
mX27xp9Yb81Y4wPmdVe7GeRLxbhbRl9S3vYry6zHdcs7jfUyiqFw++EeIguyztB0W4im/l7Blt5S
vEQLOTXI/IVaCyZRzqIe8yY81TjiLY1nINjBqmym9Vwp583mN1mDwDdWged3W9sf5BczRDjNk2n6
zsI6uKvySG28cawPuJswEIPadN4bcwJVFriRPJq9k9QbPVgT+/B2wTr2mmUfrP8Gadqscpd0Jm5N
UnHAIDbkQzHIo84bz/bYLHWORHNxstfy7Je2trcjr+Oxd2e2hyBbo0uYOgVNowOvnuqCea164k+A
IHfZZNrkybxAfeSDGpxVzMrxeR5KoPsZzgJwR1V6x6MygNfiB2vTi5dPF6FeRV2FCvp974AE2ZgY
lG9uIWKbkV47x7StX/xomL+6/TwSJ2vU0XeWxmBn8vNNKQ2NsdUd3vsI9Bb3PweSak5vrtyk9Ij6
EP4L9la6qd3PReD63cauaCVlUQGu+R6HMC5yCc6SjaznJhDK2RFfJkxa5greY3/UoaNt1r8ZGn8S
eNnV1hoTVR+H5rXJ1HBzavzBSI9RPy6etuxKELncw5ZC1Bh0rw1SVhIpuqxn597hODjnLF8oWMQl
8hq0RfUYd3hmWKma1l3A3I1trCX9iF9PXGMv0c8kIylWll2sNkLz6w7vUR/H4hSd+pklLzekiIXI
kL4wvxbP3MrkOpy6fJOXQ8pNVnP42k2afiQh5rEVLTwFoD3u1w9o7JnxVlqUlq/HqvIfTWJp8dbF
ecsPpaydeqdE7n+vwd6fplwO76EXZeueRMOjbHtwYViGqR5Ghg87HR2EmYAibatInSO/T3bu0NdP
tqXnZBVIJ7qRTDE/6T6PH12UW3lo6iZ8IIReEquYWgRGlKLms4ZXgx2H8La9r6cko8q8S79ElV/h
0JBjf9d6OS0soRxs3PmWl2Y4S1pA82NrpFzUGv44hpf+B+e7/+gb0bCrXKf5jKDKHxHSU3RRnM27
ZMLQUKfmuK0Gu9pyNoxH9MbgrU97yb9403HO8yFPLcahiSYLMNdzZKx9kZsF+czKvdB2AfXEncwo
XYlGVicCcYwsfVt1lNI6zs8/toPhRedc1AZ5Xou/ZC/dbRM5H4klhs3gKdwSXNxfY4mTAR3bffCt
iH5bK/8wq8bnjWin1nU0yksScPTPdnYJJy+gZwqsn4tzybGNEcxLzvSGRXxbUix+P9na3SttlHzB
PJpXgFP8TIfYG+5t/PsIAJ2JFD2Zq67mXzF5xc/JkFa32rTGM4FHPC5whIt3mkb6j96iIyTFg7ap
c1zvy73kK4sa/cG71LbWCkQ9R0fi9t52ioLoQmMZeC8ep/XZ8io0EtvCN7VG93LVliXppDZDXvvW
bsKVjQ44d+LVSdq22FZOlX4F3E3zCi58iywucLkA65EBOKjN2hx3U+QOpFS9bN6Tce4NNu6ifo+b
KH1lWOfHFX0xVNJfDUg4j5NwntIxsPdJkof4tlXt/tzmbd1hZXFaNvkSoYuF8JErlv486aDdtZ2R
b3Qr+HkFImFiMKyk+GzZVc7vGfffTFmkW+EAHOchWufYOhp5aTjO+BQ1E/v5uTf7Ffcus1xlIEZ4
g7hm+kX67ntjSGdjT3KR1RK/PCX40N0lDIoSY02Y2HGj0Re6NfAUPQ6RaO91kkw35cj4aaQoHDmq
kfSu1aB9YTM2j6E/8LC2PfsusnW0GTUfsUtsEgLb+KRTmvWgYrAfdq5Iriy+0IAAwceQjNVXz8ci
s0Id8k8uoZnlgmmbNaqr9reTnFvFNrqeWTk6rgY42TmXliJaFNY4Y4k6GvMSf00SqPpyJv86cI5Q
wFNgbqO1LKkBtEMZufUWeuW+46FPOF/PDNm8B+i3oafv1Cc1TwLFVFsdqDlR44ZusSjg0aq4f+nM
8p4AyasNEVo8QCqZnLNHDxjeC98q9552suSujqZ0ZLfh5vcJdbWvtHhUBCoG93MVeMleO2GNAwrc
5YeSgXHyAJsV+6qh0QATWi7ASsiZR0blYumN81I+QC+M8hNMNP8adm75wy+oRVhngsrv0ksysS50
bxDW6RyxGbsqsuj09iZTO79csv910v6Xsc5kuGLl9fdj3TXNvkQ6/7OR9pcv+nWs89VPypLc6EyL
9Rn+VyarXzd4Ulg/CTZxru2CMYFBxC/9tsJzl1/5T6ryt+ik9ROfFmiGTDrm8nXePxnqbJtl5B9H
J+ZFsn8mOCO+A0k1xV/gQzXQgWJ0eFQoHOgbC0MBddztzspb72ZHRaSPPFJ4TrcUPtrblDsxdpPW
xh3qOqbmEm7U5YxCkdPtuyeyYdXP3VRlZw+/UvLQOkX9ua9j992GLMdlOMSIOSQmNfIp1W0ijvMT
5DL6OFK/37SkIS+0nhj6vaCg+q6fwKzv80kinpCaCGfIhTvOtdp/pzcAm4QnkCtqyO0O5s+x8x64
9bn04C4RP1O3ams5fVGsge568Ze+NaK3rs5Ieetap9D9QJlxitgUcxPFynICEZ1I42ikGYAak+E+
i+hxcXdexaroXjcNf91o5Oq25iILtOTQNo5Vj1vEXWHkp8JWeN1xwAVIWht68PLg3oOJxhQaZLye
1Sqe8o64W0A54UA8gKzqWkaBFB8DpVfDvE2j2KZ2KC0am8RYkWg8IvkvhCTnZ1wSAR0UkfEXjlLk
cUuXGzuhEBvHax8i+dfILZGbIup2XHO+zcE0NXa6bvNwsjc9cSOSF0wG4d7kKVTfU8BpHAWOigfB
0b9iuLEQJxQWwCYqgO7RTBPirHlKDYdhBLWFK4gshhvjrb1z/AVlXCbplg6ujLDXRBhON9Wu9/L0
wpPU2mtSN5gF2m7PArJqV1WhHXIZWbe0iq3dDptDnhdESZwovDL2Y4KKMkZPOlg2qoV1kJBeOOB4
C251PuQkgYwWdHiA9jcbfXmltPsF2S28WWHVPCCwubesTPv3KPfGTegDpKjLaLzxftC7CazzKwDo
4CEz9fSJuIlhrocOl1/g8khH6nLvWRwEr1E5WocxcgyucNg5Vw0BSyTX2roEYDexdpOa2Ui3TqfX
cvEIuEHmvFSOLJ5I12GrQ3YKx7WdoFmu47x2x7We5vlY1KYDKRm7A5afoj0OxFX3Q5aGrxZ34rPP
wFquZGkPz2gvwAw9WLzJUhCf/ZADbTUrCzA7FxBdFFs0qHk1sUh6YHx3j/VgPycAEpukU1B5EI8v
coITyu5xzopVUHf9tQtD8yzHUR9YM3WrNsGOtuqyBmZ25hSvNcrTvkdP/cr9/ZOsaK5pM8878ZPO
t1PJBYFmLe9unrLxFhCSPqFZ12AvrPmts2Za4f1hND8SXYszUyajS1VZ7mmg6H6nkvL70lV9QJOo
tsSbZn6CbkLti9e9CSfJPk1k2j5ZQxvba7vy0k8V8D4EZT5hjtHWewFKassKs93RQHaGju9g6Yqz
fYK96Fr4BR2RI8rzqphScGd8rXGVSUwAzp4T8ieOiB+KIBlZWJQjBSW0oPMuRiSPbG/MVnFrgGMx
qom+w65cD8HAvTgDLOwiC2BcFOi1zXDSwmerO9nmq4LcT+6lfmFz8pSUhvtttDVjuKBnjg7DgdzD
2izn5NmtE8VFewouolWYi4lvbtw4PAKacO8Iq1Z8NLrmac68bGPXQn84HUUx5TDrByvw56/VoNEk
KNXF3psTfguTUL2EtPmCxMDdsBryCll19sM7ZcruvUX8LEAsrYOUoN6cSjmvk5GWibgMvzRWFH/P
8Dyum766mB1echsY7CbqO+vNhEd6sAzXRCIchulC5cZScOQMeHRaE8tlqggiSdrld7WW3EN94elb
mjSLQ7GVPmDFUd73TbzUtASxYEefc6c7mFE7PupBNcSQw8F6InTnfU2HnBhoF3cs8b1s8Lcsk6ZH
ZQTeRfeF/QVFVJ8RI2o8PVSO8r8K2h5CQh0IxR5rH7Ce4pcGhkkazb1L3RMN6Z01bKRlL1jcODqC
j+3JV06S2JM09X0T01HhDzZlf2L8wDtXPILHnY4hOHMajBoK7JOgOdpp6e/bSo0Xg7QvMdvS+4DD
Yf/QhvoWl5V5kW7ftMBciDNyq9wiFRl8yI30bhgj7863UhLSAg8urK6PSBCmqwTLDTWOL1rUTwiw
Yu3JOuKGCEcgJiS8i9Hq9iKefeJltd4ajhkxwjRDQ+8b1sK0D1Hm42CDyCA/xdSl7JPQFjs+7x8J
lJzHymyGdcQK5Zl6Yk4Q+LenIUnzLZFYO7uzNdAXugb7O10IeoEHfN6oW1jMEQn1jXdujsbkDw9o
EfU3hiM0ebOUGdce5b2GjBUnvsNpY7I6WWu75GqdpXb+kAcGNj/AwkdZoPWIRkBLbUR8IcHprpyi
0Pu2AwOOq6B9N2sEkszTxFfd9HNLrCapMHfStTFfsJST9nS48T8or8pXBfVcmzGPQOZYY/NDWn26
7eTUPSXCsbe9GuqtDr10pzzcy1ZtBE8xK497R7jtfvAtCkRhT1/7MLHkFs7zkogwc0zYdWQch+5M
UiBa2wW5AUHxbjVS/BQOXvqNiIncYhvm5+p5nyMv+16ncbMAuty1cNOlqIb/CpC76P2znQPxSnEU
SaaAAOErMNtYXlgbJx9+QtFAm0UG2d3CWKkmyG4JuPqT2STxrmyTimgLrW3Qtf2DpXSzc0duXgZN
kntINATXc419IxupfiVCY2xg1LZYSXS/tSjw/WjtISadkD3HNLCuuylyDkNvYbu272Y1lIeCDt6V
KOEYaGl/VKK8dR2crgKhdU2vHXF0YbCnMCjoxVMWRQ7B93SeVk7GpjMV+t4t65u7GGMboAgD6WOR
U98kouKRFun0RLg/ZH1cYtr2SWY6cWGuVBSdSFUSDlfZnZUbBtnkcdhngPEOakpCigrzG5vuB4T8
aMfcFq9mLIproBM3v++W5Via7ZsWB1k7A8NVoYadxAZ5X1ALzCHsWlcDF9GKs919pvCYjk3skWzT
5fcqcIytTWXZKs7ZPpgxe5qezjCeB1Z3G0zpf8T5VG1dg7cfDsKDM/bFzTEwm/ktro3e7iSktbI7
juwADkkRGghzs3fKcRBksf2ZcuaXfyWy/0UiMyU4yf/fLMUZ1H75M4fm16/5dZSSQv0kTAsmkgl7
EuAEo9lvo5R0FqPEIoMJSDVqSQv+J5OIPMYvgTVCE4CX/LtGptRPwGkQ3DBC8LF11D8qKWGs+/M4
JbhNgJjlHwvujffzPPdH5PwC0UffmGgiKksQK5mRY8kbIurS7MpJp4OrU6vA/AVYD9CwVd6FZmZQ
ThJG3wCdzXrlhrkJUE9E1UijdIXvC1na+ZhZJGwpaPIUxuhyumicntmneFbVRTez+JZY4UgvaZfC
kADK4y5l6X1v7WPD0S/kpVzz2FR+j2pjxfVwBw+/2EZtSrJpwpvIxtKhm1f6ag2pAaDsZFxER+fp
is85BcVJMZsb/Eqf+46VjIm0dFT9KCYSvp78jjKHIWmiLXXne0EEl28osLkpJ4rvsl4Pxy7r3INR
d/Wx1zlXtDouxltfGcS3Wftp0/800OFIsQULtXUe6uW7IqnwabQbWHadRYpiGi+RL+P6sMQFJDp8
igiJfSMDIU+YvLbZnRXwHU3ccM16Bic7yxU/eV5lMXeShXRsnzj+mgfqqRNukYzrH7wiVMo1fhIg
DTjlfGxr1Rjq7NYhIfyklqsS6WAs97VXop+Yoznc0c0E64W8fDZJKYodYZe8l+y1kAhJrcdjpCt6
v9Oy79zzjF0W5zmbRtKt45YOYtL3yAxhPZr9UeYEf/ozd6CEyBfilON76TH0DNctqVKyqcm0TPnY
MFY8YNU2xm9IYWXyw8ex/2Miqj9Y9yazYi6fmDXlzmljlxG1dAP3rWQmUytaOvsLtdHpySE6wgtV
p+z0pqxLjjE+VgsfRHrjGlBvBZMK6lI6XBtYmysGcy42GUbezVSmIchzKU9ekmq6rgUaaByn+1RH
VxmX42PrdIoSSiMzN7FfRxCxqzY8eR57s7WyeLXXJtPlQRQLcjHjDn3MR1GT/J+bL5oGmw+zrcDh
+Gnj4LutOJNbD21jFVJjR16u8eWpsXDwKCvMFmRHIg+q6D5HIN3aNVAF+8HgFbQJAZXhZ6gLgpuy
yneEbo09+z5Cm/xxd5nDkk7OcrwVlNovvm0vubKEc7G8ebiVUlOk5yUvhe3RbHA+Iy0d+0HY93Eb
JGwY20xdgFrOpyKY8S0mYmLIj77wPZIFFQSAuiy8dyKWCptOORfhus0b007wOarhG2rK+vZYcNU2
rdLi1Em3fEma+R74i31b3tnXQMI9w8tFwLOSdzPrSqwuZbv28M7vvBiXMq9AKX5oOYmrttPwLcQW
dK4rNXBzTrNDk2EwnGInZLvcp/sgbgDuVWXzDTGm2dNK7j+FyrChxnvmhY7c1xkJu7AS4rMEYy7p
3NsXYljGIUma4ZNd0au3StJxICZlme/AoEcyxpDYw9WQCeuRBVW3hW9g/TBcL8rXLa/GLp2BBnVt
9uGAmydfHOB9MlgI+Su6M9QTvrAxQlfp9YfypvCZoEUoVjqt7a8kB2DzE4vl9yiNI0ORyQq4NFYV
IIXjIAgUpSOyF3ihZBv0yQg/KfQOo+3AYQfB4K06B4txa4cIYG7XxmfpR90zvi5cnLw+z81Y3Xhb
E7Yxp4tPKdraTgP/YDB3Yx6izQ0Z3qBpk6Jl0B9OET34mRcf+kAX30Ba+ptMTHTDlTlru+2kFS0L
QtJUmzwipHpHUubjJuXd/YQIWOYrOUwmCS0rWA8tvlWRyM002tyNXReIYJL1nOyMNp+Z2IZVHnUE
1wepks3INffd9gZ/Y8lyftQjqR/l1gMbi4bNuZXoO5MlR8NVevwAhUmezrRakJwD3lQbX5LOomY/
0ivyZhIcvc6S1XFPte3DVNh4hhYjnVnX5TmAIvzkQmlK1w30nmqndRNCkanEFxxe9UaBw3hMlKGZ
dwZmkijpuM7KNvyBM1ocir5w3y1qGozNzFtrS9UApart1EOrCmkILDQnv4ePaeVibrozgSit+URa
OxVK8yWs/PLsIZmdtF+XD5VEC2hhsvLK+tH0PZ6I39mkCZM1+7Ro04gpwxkmyYoEY+WspOzN4wxJ
rVsrs/qe54jactT+Cs1A3xG/TNa0k9aXudDDLXMNVJ7Uv6uI7MbIY3EUUDzI0BZBGtvgEU8+Ayky
n5MmK+/c0iPGPMgGY6AT+Y+KIvtD77XjUY8B+zMqeKnsi2JxrYHafsp9XX0KPVZoWOeD1zIN4nM3
VogCgze/SApitgyEMJjqftoGE1tA4RRNxHqrIhdCcaRoj0U292RU3e5FKcEEEqum2BgAyGA7Q+qs
RCQeqsbFEu560EHAMZJF4lI+ne1kyhdYEgsSTyuL17Ed3tSIB97uCegia5JWJ2M6n2QsnQ+T399Y
66CIH8I2GnAWC//TNNukQtXMg94rRLeU0DbxzonZjbpxWT6DoWGIMuwaW3cYeOi+Hnp7V+l615S0
Ev8rNGD8wm78X4QGWJgmtq6/Fxpe2i/RH71jv37B7zfjpcmAajyPCyhKw8JK//1mzKXZESbTEBdk
D8f5f27GgBhRJqQHi+N329giPHCNXq6JyAtsEf+JwrAoGH8UGLAto3kIC3yIhSryc5fDH2/EtKGw
fZ286c5favHSNWDYiQJKZ/Bf81xZx3RkI7juw7A8NzZN1XKiwnOMnfFhqgp6yNiCLXCa8YEAJVfg
WI6P0TTZD4hjDXqZzkb6xiifI41DnW6eOyoYHg0U/QKIgd97vnqJgtHPy0OX4zxxwp+bD0QWGPic
VJ+fdJ2AElpzw9HeD6vkeOgOA3fasT/ykZTo5wETenLCmVf1TyQhhXoyCu0uwODIVITy0SXPvJbK
unopABzBH4vTshTOist8CGxDzVP7WOcKGz+lCfdBnkf7yjVnizSjEzwXuRk9z622DvylNO0pnfF1
iPL42QObzoqNts4bUup9O7IzpJozJEgDDxdTIBf0JgcuFKc1IHiRwA/UuL3ctT/OsIBOCRgo2w1X
c8p6djsMoq/OpjvnhVwv8uR9FKa9caTcZuAykxrh9GRMEjzzBhdysozzpW26e5NbbcdQLXRbHaQI
A0mdYU6jTzo+sjaI67sS9b/gpwBPwsz747/j8v9yIph8bPhY/v2JcP+9//Ltz8LjL1/y25kg+eBz
EljsY3+JCPznTFjsm7+NxxwCwrVcBDtlL6fBHyykhA+YaT3Bx9jE+ymdf3IWUJ/yl8PAkWBOHBNJ
FQ+p6S4+1j8eBlGrWL7UpXXnBo1LAbGyuTdROQSlEyj2FOVVRbJHY85f7DVaViSsZ4LfA+D5fWc2
1QVEWWe+2dGc3ms3q6NzRYgdREpZgTPpeNy+Wr3q39o0p74nxKURlZM5gj73+nDF9o3kkBMV/b4b
JvmI4xGpsQ/664z0P1JlXCyTwIwrg2KTetjFhJsP7PH54KL0w9cqp3bv+HyLqzJKRjpLQs2dzWBV
+aCmid4w7OFDeIAbO3ebMU0wxCImsFSc0vQbvoHqGod2n5OPysdrQBM1cSsIPQCqy3yCcUpU3j3q
qVYMWbJj9CSmxa9aDTLc0hc9PVSRXS2L6wIoQJ5PIyYCvkF9VgFk0RVGjdy6mV6pb75KQppJ0/5a
ZcOqxJfYbjhVeMwHGGL2nFrugd40jslEsdM7xGNLq7LXwdQzVA3H5M5KzRfQ+a07lxtwgcunP5B2
3O3zwAwtd+/ZBTKqW8eCE2MkVAESL12OFaSq5YjhMmgcVSN1x7U5rHDEJ5ioiXhQMZ8ha3xqqC9t
rMeeluxVzVYF9ocdg4+9T6ueNpttnsW1T4EHCehdyTIe56ulLIeFNviYgIlpMnC6askG3G5AuPNi
dr3bXhph9IArK4FX5CCaQQZnsyb6uKG6ol/eOLRGzyMlcDuYvUNK9NChlvrUtl1XInRMedJikK+b
ph/mfEVdGiSot5DVhjm/A9ycivobheptTrAqnecsuP174P0vB57kdsLd5O8PvKMe/nTc/foFv/ks
xE+4GPDJwx9b7jO/Xn985yfw0wtmnJPNNX+uSf7t5LN+IgfF7UdBM+Ott1yafoOVCRaDrm9znaJu
ePHj/5OTjyP3LyffYvzgrcnFjK24a1nLyfiHqpopb1sGptg7iSoH7gpShR2WmT6Olo34UPTzcQha
hbUgsxFu0ylI7y0rr98x1IJ5DtzGeACDJMLlPOsf4JoFryncVXWu4nH8iNo4CY8kgcDJBEVnweRg
SNt1ZIG2AbSz14kI1K3j5G2Il+Y0u0eJl33rifdd+qrzXqNR0+Q6Z7WXs32R5sT8hieptYZj5Kv4
2Nt9tk3gQSLVFD5TFFUNzjdPOtn3QrjHMMvm+4Sq9E9tXKlHMO7djMOhDH60qMNXsB93xBcj9nrU
vr7PgVV9IXPTfxqBiq7NqSHIzqxPPUu4sKTr0X0onR5D7ThZzQOEtfEOjosk0s4B/8NFYLjpIiHO
5PZ5eN8bJtElVbrctxpPAj3SlrpQoZwmxLxn6aNqsqiZy7A4ZE7QbO0+iN7pZ0Gmt7zc2zeuTRDe
z53saZJRdO3s7mjrTnMmDlm4D0m3n2xsE3uhx9LaIHc7sCzCOd5jtM1clpWRSbmHNDseN2khCYUq
7X+bpBjLNT5gV6yh7HRnx69hSARpdeqCdDEqSwfKDg5eNmajf16q9lZMdEtfoF9692rSfgxVy+0e
ezevDuEU6UNqiOZrhFrarv2Yxry1YnP5xAnfnti+M9zBF7tpP8taIg5FdpVsAwUT+Zxc8SjrDkCN
279lHWMma7vWO8tIuxHNi8t2JwgJceB4Z7UaouBus6aor0XU1esYVA4Fiw6ilGKFg1+biPmpTXIy
RU40hg9eW/7AIjR1AIbmCtSKZ+kfrB6hoVnDzAOIGpL2o+CUp1CE7d5r0I3JkcbaaksZa2IdS7jB
X1hBew/OUPcbXRb2Dj9KDfrLqqyd1GCcV2Msh+vcNmHyWgnu2v1tNrxYZ5DIqRTcu7KPHwf6RB5y
E9B59o2fLnIxzT51zGs7qiIymgudqJOO73k44NAJWQJvcgkBRKq2fx/swTl6WCsgtvFnBA0Z22x+
Ug2o7aGwJNIeu4fiEBTgeAwN86jgE0pfkumephbOWZOnOR9vqyaNDFqAtczKLSSrO59JvhFlDlRK
Bjv4gEstSkvPLhkUArZWvslSeTZbX95pAWVt1OqRce6QsYJEWQSDM4maZgxRTEhYFa97N47smXqy
DJsCmABU9KIS9wZtcHA+m46MXB34uziZ25MJ+XYb47U8gu8eLlg24s1Q5XTy2l1HSjifq7PTVN2J
jXz+OMlC4czWjr13kqJ9NPzmNkcL5J3sAmz5F2lwDGSopuTL1CZxnIiOyaR5Njozu6fUE+RCAQYr
Hm35VKuUU8vLsSv7jfJZfyTQDlA6V8kAeq83Qa30XfrAovYV9BqW6JkPtsEwlLTho8MeDoOVTNaE
4XE5Yy6wVyOc5wMGdqxQgPd5tfXwLEjcbQRM3aOr1bw1M6ffe2ZiPoINbzYcTzh4VW0fGdPyrWP7
i5VGNd2dTVZoW43JeJlye/4Ewly9uTl3qwiBhdILlE2Wie6z69rduRycxYwRNpwprubsWEE1NT4E
uGYCL2k4XwVb4xWQ4OSBnFD2HXSId9CzUoeOHfVlkIY/bsMmHHeBOXfrthD5eqCjeR3GaXVPThwW
cp175xQ2hHD8adWFcb8bg3xeEZNooQEuHhOLF+U2AInZBjPpljVwA15t04JOzRXWR/CMJx4intXH
mM641q1pVy0usR0114Rmlm+9oEisL1LMdSygtsJDc02U2xEO8PK3SoPUxxNHE3XIj/8NQXtn2p1x
b6MXXWXfxZspC8Wz6ZvZj2ZS7bsrQ/Xkkn29QT8LsetWYpexG7rr59Y7JkLBtMpSA/u/Z2YculEM
gU5Z+oT1wvpiNbylLati0WxWYOlk2RxGw5bXZvGujZjX+VQN0xOecsejXV3G920PvwawfH8hC4G0
ENnJGqZcSuLK48jMwivx9OQQUyr7YGDFAyzSey45BCsE79WaJqWl0XwSGXCRPE3y+9jMgpeomFl5
56XdfAaZvjiIjD6+mCRiDo0J62eFevA1b8HbzlY5P1vIM2vQvi4BqCxu8VVXzUsVDuZljoLhQoyD
kSNjKuf9VkWPttMBUQp7czfrpNxMXCCntUNU4FPJkv7Bmll5RI1e6nCW054n+vglSqvs2YqIirHd
Jmo6DFa6FpBN1gnvypNdt7cWgmlyDWtLtu2bqBw4Favp/9g7k964sQTd/pVG75ngfMlFLzrmCEWE
FBqsYUPIks15uJzJX//ODaerMl2ofFWLt3hAAT2g0XbJthTkvd9wPpeVJv1l0kJoHuXICf3Zdsyg
aJdt6Xa8iVId82MuKRIrl5xEmuESnEDBzteVPs6fXosSG6RTAS4j5hEcWbaajaiHAHLo1G0HPX8c
RsZ7Y9pka35Igz3fymzVFUV2sbgkrfA1Dl2oVSvpIk3853z8L52PUfD+6nj8v3VK0+C9+aNKiEfO
7/n9hEyPFLMbi9r3URtVW//vp2SbXDFriWgAgnTxNaT8+ymZHimnZN5g6ujK/eqPWiHxZapJjqqZ
/r71+BOlcPdjoOUvh1y8X4i+OKb8F8qjIPREXNZVYuIfTsmS+W27Mjt775DCWXaO1p/rAmTRHETj
IQulw3xGmQAVI6b26eCMH51UzRN4hjHck6bTFx2MjncgrPophWt8novAenSTBE6Oi+e9ChtbnDmM
NfBL+viRAme2TXns7vPQNd7KKvDWrGonB8901+3UyK99kyQ8jbwauz4ZANY3ZJI/9Col9wU8zMSP
SM0HUADpwQe3dxMIC6VCAfTGtjjRfyBGlkHH1eDlHIy+GfZFnDMvkmuutTK1UBwo+lEvCLLxtqxQ
OarM849TE6ryvTual1Hr/LOIU/1kTLF+mqxJgzJfWnLDfSfbcnIJXxQb7mxo6Z0xut0pMI1Hgkzl
ynDZRC6kTWdRl5X13eKgSmpwcsmg9QULh3nd3nFOshdGIqw1KAnM9Drjgu9kevXJw0ZurJq2kYzr
bMsKXvok7cSVizGzk22Vj8nOb1pUBXvIV7qYuPFzBn4uvTi4bbtouLRlPH/40zC9AG2zLmHq8aCf
kvrsWsl4oQJNksk0440MeLnqo0up1erGVV+wBlb1Wc+BDgfaCDma2mmR7fpiMBcytTsGq61FXDvT
0sJHMotwbwcaOLc4Iz5NNYqKXHDK0yrfM+u+z1KRogaU87Pd13IrZe98D31ae02CTdi69rB1eZns
zTzK74xZzCYnz4Rhr4km4tqCmXhTEWP6Ek6x4o+6+RrDvjoA1xvQgwf56Ad2fJrR4E8DOTjWJOA3
PHOda45Jp2cPNs70Nqdg7S8Glm12DjcyGEQKtDDTVTqFCMSbibwpyInKE/dFXPG0LVrpreLG6o/u
EOt3JNnEgY1PpiiT2c4+1OnvDM2O5ZCxs27ctsq2eeXGr50n4hdZRQajAJVzyWkmEWeexjOiiHVj
EoLcsTcT3rLG0Dwms+UzAtpk+1zrOIMHPOFJ1HpnU1bmKytB7kkyMLiPjazCF86ArOUpcx3kHZzb
rBpuzGiw+XGU9U5jDrCLQlyMzuN2obLQaxMQz7u0hm+OHPN9ONHwobbscFMN7I1A0VlNojC/WHb6
wdoi699aaJuvwiseS4JfX5oGkO9McOBSRpwEFyPnmIPDPhgRVMsDWdoDOFoCe5TvTVAnd/S0oMDa
iI8fmAIR6TF+E/e07AmUY77sSfOtdWg7N0nIN3EAgaimI9yVZ2f5g7Ca9is6QV8v2LR4bMtiH5oD
/NmBLZHCc4G1ga2iSJqkF8swsnsnyHbuxMXLDeZib6d5uWpY8yCl6luv8ItiDpt5sIFEK1eiable
FWNyXzW6/W0eZbm0Urq0M4Uh0PpO+iIYNnwSRaVdKhNwCt9QLm51lJK8QRm7A54H/c2VN2SzvWTp
+xuH69c2aAb95Hl+tpXZpWeM+UULhnKVupZxSfTQ2hVw5hpGyvX+TACj/rAgSiqI1mrQR7EtjWFc
Q67sGGsVlvfSiklWi0pX5P9BTOW6mKfwdiaTuaXQCFAY60Us6350GU4ns4gjOEG1nhsORyVBw5Xv
908hIxUKOuLDT6xDyWOuwTDwK8LhIWed0wT7ZW0Y2ktiprW3CMPZWscZMFeeAPrSrwsuxFr8nHoD
gz96o69LPZEKf1d+zdxovgnKyL84OX1/Togj5G2QGRdy3OlKsMfusEvzDp183ELD8O70xs1bPBRL
P/deSfyWw3QGByVz1znV3y8+b40zS4PRc+3ZMRsa/Zs/A0jjjTiTb2r6M/RNkgn9kBybxC2W7aT5
x7yz6zsQjfKU6IP8ogVxdm7SvFojRoYbw4eZNptRtXYaaT0TeTZ3bsvfsg68Eok4Mb/NIuxOg+NX
7zZGNS+XbrZfIgTPp9Y0elDGcepvINGGW0qe6bqcQnBhRhDdGUbMQ9y3nQX2+EhTnn/6InLm1TS1
bH2MpneDJccFZswI6FgiGfhBMyAPaNQo+c5283YKrY55nLHdp/5cPWVdsI2NKmHJNJjvUuT0ddX3
OlmSVgeM1WmFvUCC2Sg6zNnoQ5Nme5i+DdIEkU/kbtEbvG5jPuI3TQCWFrtxLBeppKaTum68ypkB
e2GQKNjxZIpoNpqrCZnubobv9lHZQj9Uradt8lA0BIqKbO+QBt9QAmku2TR4T+Rzg42hS/0hAmbI
lxMBNN9JczfUOOtzPbF408wT17COxz8LPQCws9EOWV8ZDKKnnrUwIUo7hU6bHqZVTHu+Kwcn18iM
KYRunsb6xbN0CA+ES8LHzuEgskhI6E5LeKrtRYYgNsuIjzQ3QsLAFO3rgfXawJPfiS+ke2bkSMGO
g0bZkb6EV+R3PferXet0r07NQgDPWq5oXjd0X9PWfXXi6F0Puu8im1+9cryHQEYBkHo6X0/m+7oQ
07qW8SMl++pQRUI8kjUwv7AkWnzgrIzPdcBv7AtX40c9niCVHZAaYr07VBLGZ7vNkAhm98RRqwhd
BoNT3VnH10oU5LqIixY9qe5amZLX+hRjd9+7a6cq6we+cRqSFgJHT+0qKPVt96OJFVHKIgZPP6vi
AcrZi9KWoepbEoIQLUVV6mpUvYtDXgo9YiLodC1/TY580xnpShiCi7IbEcGle+wi7klbbuYZBbKR
AhThtVBVyzxaVtqTI4PRWRMMYSe41OK03Eu4NatC05nEZOB507vNM6mIAb2Q0SCdAS3QHvYzFOFh
x9CqWCK6dmd+5bgBy89xMosOcW0f4TPhJDAZAUUt5C2jiZ5UsBk/FTMpvwgd+cAbRHuItDg8jpD4
lyErZ+c+CuUZ9r1zgPoALyoe3u3Unw6171LAtLVua8D7ZGJAHbes2exoStM4juN9GgD0d6dVT513
52XYVSls4S1xN33J9MQlZ7NmlUgt3M92SHwqCCgu5WZ8aHXIRUAHSaAb1RHaf7uaQiHfOsvNlt7o
MN4me2htbeOv2RgP1nWclesB2xY5EgFj0QZVs3Roxu06HYhpm5n5Fmig/h1aAsdoGBIIewsfhtkn
Y86u99zoXSGaj84WMnWeAmlz4liCVkdq/H+DejvFH3XZlN/bP8PdrreMv5Pf/j8CwqkK91/e4m7+
8Q7347f8tDns3xzPR29iRIWuFgH2v13iQN8QArFNPAvbgxek4tE/rQ783p8VUvc3H0eY975Jktr4
NzPPbKj8g7XhW7rgZ8R1SA6yEPrLpS1ovSwJR/eG5LJnLGmtGsPKJf9G17FrtIrME1kH1YNMeeMG
57KY0FFrR9dqfzW3SAsP2Y8KZfOjUKnNY035ywuQJZad1TMQBOOYDmb6o5CZ1z2o6nP7o6w5mQKJ
1240lxpn27B2cuxt2XxQObq0diyCpWFqApCPKzaZ7fvTppHAUVnSetC8GUTazGe5WkrfKHROGcDz
561p1CB1i9HIHJaUYCUQnaVDtMtg88g7oELpQy0D/7XJZita1iinCizaJxUA7joKeF37Lxrx45Iv
MbnzeoTbw9SbEHpBsb6g+V/G3m0KMu5VCjGwK1gOb3FvIxs6rdiU3cSWch3RFU96kw5iaUWsSbcA
FLbpnGd7TOXozW0c+WI2llmqQQr/o/S9j2yczp7OFip0/3za8z+CU9+51m3sxPrO9ym5tIk68rNf
zq+xfHnpkoIomD5N+qodyIsscFIUUr8r0bXsAKjeYDjg8bU5v+uMrvkyRjl3JXZRtvMsKHDAezmg
bgKDQDUbocWguu2iLIk/+XlwLjjQvbWG+6LdRnnhbUls1rumHI0jjlfxGM0CH8Xryjt0UrHsxzDC
1PBa82Q7vfmslSy8LFxpWrelHXYrv8LzyEkZ7OndzDcAVaeebTgVRTWLbq0pSWvQAtKhgPt23FPH
kmesnN+0Ka+I0Wbalpf7vCe6wzUe+O0+aozqgftycO40WR5LLezyrT1r0y0jBG5vGJuxt1uT9NvP
/92mmEHRiaHNqurYvM4FxwXZs+RTH5IKBk9xyDmXZ+VKMHuS+Buz1ijPGJxnF/2Pqq9+7f3+Rxb7
V2QxavUWQtI/t43P34b/On0b44/yj8rY77/tZ1bm2sSHBmHxMHP/tHZFR56nKrUSmyzcFc32t6eq
pbJybGT5Hj0VwZ713w1ky/jNgsvm8lz0xbXb/+8YyM6vMTqe2DYIMkQxB5nOsX99yFI7mIewSI41
fNbpHUmBp2JhC0ruesSuDtHXoR6SaRdbZZNr+5Lbh1PTkBIowOgHW46K02dt8cO91PTKWY7J1M83
Y+GKb7LOxCp2hVvPcle0IWs/sByzYbIfNDw9VhDVLqlJkjwTBa6IPjFnBAxgpl/r3+qx1opLX3Y9
+1qV2zK+82DBF2uX7tC3+mtmkXljE9HWaJ/WMMqK/BBzd1yOntAWZk+wfCZZOuMuREf6+rLyHpgV
nNWikc6pHOwy0GEK8UlR5c1jA/jUWJOMszKdPqRoZ+4yVe+ZOTNVOWNgsRGnYIl1+YHZV2+ErKY7
x8wKsZynIeG3upM2v1XY1vHpPx/Af+kDSHP7Lz+Ap7jh7diQFo7/9An88ft+itPeb0QnDT5klmM5
AP34j/wZ4TDQrTnNqCzqzwONisb9PNAQ/ACMaPgAyXwFxfi3mBiM2P35QMPt2AGIYfCDxDnf1h3+
IH9UoZk8kzSBm3QPfGY+ISqREzIbfnrnHMXKaSN910rHoG1EGh5Kl2ToFg3MLI4leylPHHXwSsuw
IY8EOpwPjG8oMzgNTAJWsY1MMWnV61ylNfA1WqEdkkYspg7+c2WuMXLmky+I2POnpAk6RfaYcvso
+m8i8axuKWNosHVk+c2CT4F7LzV43XUSjFtvGMa7WfDnhdQKq6+3g0PpjEzNusVYHPljOuAAhqJ6
t0jj0lrx01XRadZ+6qYEqHlksxuxyyb2V+sHIyCHevCgqzEezJSZ+OxDK3Q3gy9YcND7IIzXeReO
0HLTSHNeI93HVl/4TEtEN2Vrpdy7B3Ybhjtpgnqg2UYyjoFaLfI2ZToZ4f0Q6u5Gz9Ic6FoM/QZi
eMMTY6VFBCP38Br5laER+eJlrNOq2KIOEfHQUro+sIbpdVCZEeHKIGlveewGwwhUwVQ30ImCsOT2
NVfiVa9krPKqaDVXdYuOj/dCNavVIH8jfw2FFNvOnVct/9eiVCIZ9Ib+LJhGaJa41xaxEeS0mQs0
OTgktjq74Iigt9Y5sjzsp63nb6qrLtcriQ5YBUsSsiKsh3znXJW8tovLpTaBsujdaXwC2J6+6Er8
E1kB7Mhhs7ONU+ebpkRCT8mF0h/lisarv4kKI963SlZMQKfRJ4xKyIt1sY/9oj3Y6JCkl7N7zlzp
pcd3QJrAWVgWKJeagYRJOHc/+hMYxxp1E4e4+UovPLjP00isRiWDpkoQ1Yc2vxF61qybiqxypITT
UkmoUjMiprxL/8O9KqxgZ5O7Xsmu4VWBHatJPzOOrqpbiaEdiqtaCzhNv9RKwh2knL9YZvaYaKjK
rhui9JpovjGxrS+ukoHtwbLxbQN7HzLfwnkPubhGNw4oEL3PSkr2qxJVmUt4+17PDdVuyoCGEp9T
VOj+KkcrYdrq6RqT8g5QuZVwXSoJOyiF8TqanXc2RIHCbQ5QBZM02xf25C87JYQ3ShK3lDgO6cy6
GZRgTgeJRLkS0Sslp5NnSl5kESWvfEez7ahkdzAr2Q7Xk7uJEuWrqz4fKKk+rq35Tjptz3gHQn5+
1fQDJe9PScttWtOYhtOsMT55U21dfOwDmqJ8JHbZWAdM1HlxfCgYWLntvK459spSGK/ugjUh+YI5
iU9gKuVjl3bDQ6wMCSsNYXWNmBSsdiVf6t5tb1qn9LX12OFpgbrC2TCUyeEou6Oa6Wi3sx6u9MT3
NrWyRRxlkBCHm54RKTFNfG1fKBulxU/JlLESdJGO/KhmGnFdTNyXyaEIysg6REqMmU5ZNJYya3Rl
2xQA/1aG0fRbSp9iY0ZgAmZl9FRXy0cOMXeyiex6YQ+XpGReJVImUansokAZR52ykJzA6C/8gwS3
BC26Z24dxhISQL7ic9KuSmVEDVdL6upO5cqoqpRlxbedT4s2yI0v0urT4orIVQMWN8N0urUe3VF1
JDHBCA7hh/XKGktMwvte45jfEXCVlKNMtEnZaVzFH6sx7U9RkN9VfeufTWW+mR6f/5l4xma8enO6
sumQb/WT36b+WWMh8jKNfceLopn8Y1ni2vm4fdnV9zOUBdh1ob2aGTKj3jTQNIpTIwS8ynRG6Lnx
kn+M4tTBz6HGzKNG2Yya6yQHU3J1dvFT4C+0WkCNy50+oqtLOVwdy06Zl42yMVnEJDqEp8W7hEig
LM23RNmemTJAJcyzR6NO4LeJVpxN5RBonUQmpzYlnxokLSbNxHzqlblaKZuV1+dwn8Ul3iufHnEs
lCE7Xb3ZVNm0ReEMB4hmPQaF0Z/7tgaAkJkFNzApvwyO09whXwWrye7nrUW/AP21q15dNte/em0h
vk9x2qKCE/Va+H74OaRjsrahZBDcqDZD6XU3E9jflTAYkNe4L6cI3A2LFAYaKezDjCxZzhYT+aIB
yKE7U+AA5ySJnRXtuhTAWz0nj4Ol4ybp98I25Kbxe/nshYXrrlG98q9WGHrbQo7BiRild9N70Bwy
oD0EIj2KfamZ0Z3m/cYluc3Ora37t4mXN6fUmDDCvIYBtFJrT0Grsblop2yyZYJgU190zx7WN5QN
9suWCIcAxRtr6C4V6cXjrPnTN92iMr3wOypgoO5kSEe41R6jyEEuIO3GmDYjggpmkBTqoV2h8M5B
sG7Bstyy12mdY3ZCeSz1tDo8isqLJHC8rWDLHtJnAwF2afqaXOZk/5ZjKbz3VGeKW4+td7trSrC8
hfPgMbi2IMFoHQd4UzwGJ5NGDvySMCgwLpzmIDPL2M5tt+xJda4QAMxT57UJrllpYVwV3OhD03oS
hEnWo9CYKpMwLjQiZdWCohAHcV6ODL40K9Je1R74RnMRTmh/0Nkkvgh/kgzp0PsPBoyrDaxScwOd
2Hh0giSyMdAr+y4NJBPTZj/6lywsxHaIeMkOunX0SO/zbc9BxUidGTDbHQ9+a3prI9bkt6iLTfKR
E3NnoHbFjoHFatmQ04fLMjV31ZxVd+lUyV1C5BvyL008ajfachgoLW8DoxbPnAVMwPd+QkaL9Oh3
D//0NS+JSgVp9eLITKy1xL9YZt3QDyh1uFWcU5qdySMPMFObRIehqrW9y7xvvBRMgwW8tOX8EVc1
C+pNHAwHEy/cKXm9TUwl8aNpM9uRpM4dom66MWJe1p2b2smGgUeRrCw54wuyuNudueXJVSPrL4Ve
57f90AP1pLRsb3nfoZvbVJRZ9JogNRtiR2XeuxWGGHkriPiVA5rLqlnicQCZgl1XJQFLqSngT7qi
RkoyA+wIP9nZ3VBWtAtrmyD9Quglx9e+mdbEvIZ7F+DLYphJD7v6VNyytDPwObHcmh8OXzDfNUdr
207NbarzWGHgmcM0DSeK/+TRhoceZvKTnpbZk21yBsQJmtlAD6S8rdLWv5mxlfJ16AR7XVQwP0KK
T/j+0JJYN+uDfdz1LBKNoZUcklbBfiHExB1HTL/csW8SNt+sPBGNT/C/nQzmcC3pHYPegTvTevXB
ySIJIKSxTrZdT2dfMjbmp3G4bDHcDlEBqS3k4P8ys+SW2O5j6Mbg3Mz4XMSOwd/SPuSpMN5iYZuE
rVHvQZQwySBy98WY6a1OmgCEQ6V2JTuNDXlrfgcb+TUW2sWD5QaFuHcpgRnRopEsEJZtMWx1S8M1
cDJ8ksq8iTMjx6sKn/i2WJtuYiSXNZZuZWUcbrQsvu3BbJ6o070aDcObY992CygAGR0vj1BqnvEP
kw/+IsuZwPFIXi9KYRcHllmtTdF5mygspoMX97fRZOPO10VGb28s8yXd1XpjCPZOZ22ciXF2xKHL
CYHSzreCkaDFHCfW66SZuK8xw7twjLc+1JxbWjfpkgROeir48XvXGrGmHxQ85kD0dpUWTCSsG/2k
HNBVHyLozl7Na66J4j1WjreZmnZeVk3gLCcbJbkq2/BcaBlv9jSZbh2dvxyJ9nU8tzn3hIqgtVuR
mvuDbPR7YOm/2IC+K+Oibf7nvxUM8UeMaf/5P/9NXohLqWNZFAUsQS3A+rW+FDCRE3devE/yhmud
NgqMmpkazMIBJfhg64X8qDhLEZuDJLj66y/O/fYfvjgtTlO3PMQow//li7NWXrvTXMV7is71x5zU
BW39LKJz6Kf3f/2lfhGb1N8TFCT/rW6/SDm/fKmYtW8XlZcvVZHIJM/pTRl4tbD89tdfR83Q/Pp3
gnBJ9tkwMSRc9xf6ZFpOhHJTEe67im20yKttAhk0FbMibu8opaf+sfcjll8nO3+vRMiNephD4Mp0
cbhcsx1ZrP/6j/SP32JBO81GzcMfYZT7l7t/p7de1HLL2JNmnU96Xk9bK2FKc2FnJKXoRUb1x9j1
fJ+NOjhcv/Z/GKv/l+qzYQsDp+qfC7j7TxCrf1SOfv8dP7VbwwD9QzIR9egq3uKv/a37LH4zLXL5
qnvMT/Lf5CMbTVf/J0wgZjh8x+ezZiEEOSA3/h3llrLQn3/ISTMSaURTVjaqbZBL4v//h1AjpBrZ
OSJwzw76yp7j0yhvMPgnkwlsgzgNrz4zBwt0GHWfCsoMwcr/apjiW1TOzgMTEpazNEpijCSAn1Oh
xTccODCFMkIswYLeBDl0WCp+ueJKSdEYEAul4ygcBvnEE4m7ZNHHEEhvUj9utn1PyOEsuNtI0miZ
t4kV6zMPJoYoiTwswa3SX8kBm6ng5yaCbsYqr99dYOO1iLD6EBwzq6qOTWe228nt5cH06+FzNrI3
G2rsp+03iL4DwG+9iqu3Ok/1pe3k7t61GgYPE/Wq9yJ27gSdvJt5isadXpX2hiSJdmabOGB+VvSb
iAdGHSxrxpT6esl73mAt0GFhp4PxNSS3rGqbzz1cILsDEGTEVG0g/+n3U1OU920nixVS0nPmxP7T
6IyYOQoxVMEaGkfPXffqzmr1+cVONLmzu9o813le75kpDygNxfERPPSwd9woPvla9u4j+HX8W5Po
qdz0huqEv81KrWcOTQT7KXCsDcWf7JtqLK5nRUVCzPTk0mvqcueb8bdOkZP8IR5fHHwgUmkUthZI
3eFS5pn3Zpod6XgBr3L0yuc8zoFg8qURw+eFHg39K9cIZ21ZbLTaaSyWTqWyaGLgyMVbvOfcYcU+
GbZ5tFmJ0KNqr34in2TfuBuPaT3Y4V1GldXsZLwgT0JCpOwFYQq8ua3eW6QTqoya1MLl6nlvp0Z6
Bzp2voWGSXlptuUxsohxLWJ9dPgqVgmQU9hbO8lqNuM0K34Y3CY7OopNFU2udVI+6sYlB3831LLe
FE0zfrTk7AruFBazrKlWffcbiKULXvbGNiendKxnOJSjUzRHQJGwsEZ3CD+jKyCrqpxdZLRFuJi6
StwYlU8HKW6Ffh4KeNkulKVsURdq3ljSHFuEXtN9YRmJo4K0JnOTWqmcliMH3JUZRv2mV0iu9Ern
4n7u3/Q5IsKivfIseoW2gGd6jCV/KPKeFXC7qXkKa8ESQE915XvZzeWae7+/I5nrHmtH+3RnR1+w
j5WweEoweGHVGkqIGpFcWpVVbYRibTDFki76WtxUisGRex5LFdAcv/akPDZmDKID8Ph8mK/cDlch
PNQQ1KJWWA9fAT400KlEbQlEdSQMw2WhKCDlFQjiKTYId6qhWgFnjNZTZ8531F3K9Swh67ruqJY4
LUBgpO7uM3BoW/ib3RcHVDtgnCJi6D1Icbr9ML7RKmsC0+57AHd8/kouxQrAkJnPaI4Y5GJWOBNO
s8l2bEkAxgp20ivsCXFYYxORXVhFPoeGurWDU6TwKC4NA+7R9SPwc/fet7pdXVjz7dDpA+Og4sAO
AJtnSWYifwT5sPMGt7xLclNbG1cYCyrh9IDCV50owZiPpqK2xIrfwtxksOgwv+htKbILNEvBZplk
gKxkrn6s9FMOAUZXKJjQBgozKTwMD0/93EDiBWqJ/loogkyv0wULLVKHszQ+jcFxz5Utiz2BPHOf
Nx0rIopAMxYVHCC+ydtasWmCuHrURDWh1APieZgVvybXq4ojsph2gAntC7IzbnutIDeWZUZLI3bS
raDevYoVYVg355ZN6G58KjLd3siqCJeu17snfURzKBVIx1dInSD1vVer1KPdpGA7TLMwvGGTR2SQ
AGmAl+C8I+CgfTMIE1F6BNozuXb3PQmYJbGduLxHITKWaLtECcD8hHMeriX5IsbLeupSfaNxOwhk
9GrOYXus8+ye1Z6OsW1ij1YNM4jxofZuVhyhQRGFdMUWalDi5aJlfmVthyxc53YZL5lt8FZN6vWr
TkT2N5Jg/XoAWERuoV+mPDNJvKdA/mvX0Y6RZstFWTnDc3WlHSnukasISOwXueSZIz4bVA9XM3zt
Pe7eeKKTqPHAIvs1OLH9liqakqe4SkbAGO6sl8Y7WFGb+9z8FCgGk6loTE7vUpjTmYRCL2XlnJir
t6cCfz8DcuL0gKxFjUZRMBXoqcAMhtfbXwYIaM9sATK50uUN5RrQUAliQbHQaPt80UOXoQ3Fj2KO
BJQUP47ICoov1bT6sYEWfD/P3R0lGQDYmZ7dsO6U0lfvuscEAekQYJrwkVDwK6M4uhxv976n3acM
yizHoYaEaVlBuGRs3aOj78Ir9dps3VDbwR4NjmwtpewKNN2edQhvUcwM9A5VToWiM6NNp6haYYv4
aI4Zq0WkX48hhF1eRcHwDsWo2mq97t7MfSM+DBLoXxHsaXo19aWxcudh9uwnfbKbc+oH8kgjANo0
O0JbrxPdWlIlfWpgVx0cN1erze0+SkRIGpDtvR5NbtfNYOJhxIfNITaDDgUvtO+bEGloxmJbeby5
+kWSXIwQX0BjG+fo81ZmLtwI+mcjjrUdaCTnmFcxamfsbEpFK9PBlqWu/WXUUP91L+fWVzD2K8I+
e/S9sNp2rYdS4DE8w23Z2ugy+OYhjdOTi6Kt1zBxPlBWIoOSzcfItocbvJjwpffZpBZNX67Qf6i5
us78HR3nkdAKa+BpIh5gOzmb1kjbJX8++rOJdep5qq4xB94ChLxFXtrRbVKVx2zQphPy8nEKDPsp
U8Q3qdhvtlb3W4I91DIVGa6Ga7i1x7h+GzXWI0Mfwk3ZgwYUQ9JtMlZiBoPniq/ocnBr4DAzGkKP
+l3rnGlVT6gemFTzgVDTQqSw9cf2RpS04RFl8/5sZ2W4jDw4U5EusqdEc4sHDlXpTXEl3jkKfhdf
OXgw2o0tnmN1ZpcFOI/as1DQPFyZYlWMgPSg7eXIb2Z4FAkT6TVF0V0YKOwewWgXo4O5msjOCMt4
sMOmJHFgIg5vZGuSZSlY094OgzHfVoNI0DFq48BmbbGBcza+d1faX6PAf8GVAZjS9Cmw+KSN/DWP
HwWw9jeXwUldIQPz0A9W/EG+g3uVmyQvfBI+hVbvp0b32KZKtV0418yIEmFkKsygOQKfxkyJQdvu
euhzGS01O/wM2tpc2VT+eKW5JK2g8o/3aZrccu7FitMpOZjuvNGDijfoEBgHDNtwyUu4WkWep+8C
S9O/e8z1LVqFTOxaYvclGTQkRliKHD3qdQNeEd0c4HijTyOzaY2+lIWZ7HW+1W8qKr5j/SBYiyud
MZya9FA3XYPeBpNc/kA4KpqjjPTa3xgdXK941i+CeggppylMzsbQGh9kkjNmRunr672ZLS3atZug
AP1uPHhj0CXBKui9qPxgYbV37QVVXD9/FGOUpvYBYThOb9rR88vHAXjbUpTt56hpEzUQTsqLpHaN
meZ1ZogeQzFxVo4PowRWSwgnBDIi7d1wGr9VbhV9Yg07cLEbB6HLKt+0cKD+YPbVPpgCqlNGD5Zf
b7z40PWePMmKX102bvlq8cmz0qne8BW1EzPfctWhN29jgX0ESWksPusAGbeMR2/PCOLMJ5hswFl0
7uMcwc2XteN+2hn60AKTC7ad4wM4h/4MdUmqGQEGXzUQKxcd73TlWsTpCcgO3c7OWk89DQjn4oms
SpsjjDk0aIo0cnd49/YaIoN5oxcNg686UPLYwTnysghpFuvFQrTl6+lpVT6NBPieG4P9PeTbKmcI
x9CoK2FwL3X+5e4HhJ1lnLUTLfPgNsTLJ4Wc+ePDOLAj3Se0KJdtN9PxqkJzSai3WdVWRli9cTy3
o5xfebceb2H2/kbZ7ZPG4IzcVMRpxjxJHkMva1+Z93G5M9FamIo5fKDS3Gw89Y/N5Gyy1fyW25dD
z+msBeS8F2Sj+7UL9GRP00E+BEGut4w48Eu72Xf2aVMX923oM6jFeOMXAonGi1F58qUowy9BLvSj
bVYDMOdC13aWSsNBaKY40PX6DRnC6qEnyY1nGFSFOHVjZF+KSL6LGezoAvcxjBZY/TNIMB3IYTyH
jEYC5nJhj0//h73zaHIbS7v0X+mY9aAC7uICEzEbEgRdMr2RcoNISSl4c+GBXz8PVKpqSe2+mnUv
etHdSoKJJC9ec85z8pdUr9MnNx1DfNwYDrZzb5hgO4fuKWt6PMyaYW1r047OLStacBVRGaRNypdw
akqi6x2UgdBEG2qd1Vboh7EYPy1UfaStaWinmmqab5V0Cd8tSUC7byKPSox8XbUZ0t7ctQj2GFEu
3pEkggQW75JeCQwIx8Ly5HUu4PpKhpq+o2ufQJsvTzExsggTQGLg0J45NHSRzZhYkOHyyR9B8qdy
udHmavFzxl37zhzy+3Ktk6yFz1WzYITHOB2dQjNLGNKaOAwTJtZlGkLroi2DOVSuhawhmithUVwn
pS7WE4wspVmNUBzaJC3Uh6ob3eKGRVhr7fLZoRkDr0j1PlRtjAo+dlp93AjbWb5oc6mPtwZmt4ND
xg0vOGjzS1dO9fS4jFrK81XraHi7215vLYhnfS9NyfaG2JPxzC1pXLQc38g+1u+Yn/8NUq2N1yyZ
6yWa9sRJqUcyFafnH8Y//2QQa/wypiPqUwCmcoWkKmO68+uEEtrTmLJ+Gq8jjS2g5oETMEi5ksgG
NNf1w+jVLKz9kJosxUUAzygQMdIvGV7qfgFy2bGs0PbekvqZSvb//s39Mqj9/b05po5SWuK0Ndfp
6g/znsIYVKmH5nhd10Ss1NSK4SEZrv/6RVB42xKen6f/w4iWjN+JpncYca6TA81/HBZspayCb5f5
70jyP4wkgZ056Or/9Ujy+v1T89Zmbz9OJb//0PeppCd+Y96HbG0dp6PKX1/vj6mkDpiNsSA6feKg
vhmq/5DpY6jWLdNyHYmizUXr+afKDcnnX/BWm796qyG4CZCOkIn4xsANXaWqP34sc6vHOUOA6JVV
LAAKLwuQCRNVs2WrdC6vBkkeAEqPBDgOC1LNBfeBu/9RuA0+u6ULH/LCDZdNydu/NEbq3LDadK6m
lC8AxhKt3potzR0YikYLyiXpP9htUVw3tGWpP5heH3idm1ybk2utBWDUbephgaFoxDhUiD+/7qJC
kMWjq0Af3OI2y/TythvH/t4rHcCNIC2yZ0Tn44ki2iVdvnFKeAdj+Nzr8fqcdSvvPo/d4r4xO0RF
2XIEBjRhIZbRraPEcq8beXPPVpDIT/Jqb5awm3baaHUnJpsLrRZoBeYw087+xlsAyJE/9iuEQUpw
DOTXQmYAtjPdqhXXwFc/fmEM2M9b8K61b0WAHbxYGg/yG+xhclLmCTYECE0vp6tmxUK48CEYEEKK
AAcONcJeARL6ipIgOZoiAboENEyyTcm8AMm6wicUsQ20ojVIiuQbnULxN3zKV2SFO5Jzqq0YC8iS
RNTHK9wiH8BcpCVPHYY5wC/MFYOhwcMYs5QETJB1/rLCMloOroMO9/Fqisv+qlyhGrGx8jW6FbUx
r9CNbPKIjmJJT9UxtYd5hXNIpY9X4GnnA+sc6w39YXVKPaN7cL6RPYoV8lGadQfPLTZprlcIyLLi
QJQhiacJ8/JO63TroVuxIdYKEJlZ+z2aK1TEycCL4MjXrq1EBozFug/cKygkrGK8W7WiSawGHAob
W5qSFVwyrggT+DjaDlDQ9EWNbXuDbKC6SlfoifeNf5J+Y6GgovM+W98IKaxzseJp38gp0wpRsVec
SvmNrOKskJV5xa0UejUELurnDQTRN3oy91wimNnblqiv7YZ6pF/hLdqKcYlXoAvZwrBdhhXzUq/A
l5xy7aCvEBgiJdJbEjnwDq+ImAw1Q71JV3CM+40hE0YrT0Z9Y8uwwujPJVpszi/QM3A9CX6C8Omn
Wi4+JEahv5AXO12B+dB3sQ3AJpE1BWdVq+Gu0aLlo8pBx7MErifa2iR69JCe3LgoLBu3jvbDIMvb
RG+7e2RO5i4T2IEp15YMYLVB0LKo1Aqx6oApOi2Zwpt2LDXgTa4DMjlN8X14RnMkbqPNN64y2FbD
YyZzAPlC8cwxUt/O0IwPJey93dAXmA415m9EAbPDRj9X05Ql7o51t7opoiK6aWLb9B3lWK85DuCM
wN9memnDeF2KuP384DiZRUx9mWtM1Y34AO27OPULqW5MneUYbgdNiSEoESDepCG27K0GlLC41lBM
PEuD+TkUhSqst7ZSISdJgqZkKaovOYHqKzG8mC7WIknzQXqZZD6aeO05Glr8dKkhSIPMtYhUvMRI
K8q3Upl0KAokYO3W0x1gRuOlaeGtbRlfNLWiY6/gxl7Q8btgAjdWVLDMDOBER8Ua/Ts7boQKq2/1
hxCu4+w8RbKou/vOivvhALqRbztdptlqy7Zz04L5oD2Y2fjQpFNEElEEvb/cxjLXR/FUDOmo5M6t
hZYFGhSn9MtM6ISRoUU1moYHFw+3/9YB/6EOgNinU3v+6zrg5b3t/vacNFFSJj8VA99/8nsxIOVv
0nTYAfIRFCarSl70ezHgmr85wvRcUlM9w9ZRGPx9San/5lg6aSauRBBFTcA2+g/Nu/wNFpoDuNXB
GcJy0/sr1QE5KD8vKW3EDGy87ZWfCFWRKefP1UE022Nepswe20L258otBdELWD7O1lzYPhI3zLmo
PYijMIgPKiJcIFhHYeIb4yGLGw0mf9jLoOm85sFz+TeelXvPCaPKPSrKiPVU71XnahIq4FvXwXXK
YnFsw0USQp6u2d1Cs0cC8lyRC2gfwvEHbyZAGczIAVrECbxwD4JojmhGgZg+GQRDhJtBsCMkgfuD
N47PRkvzuLH5bj0t3UAa+JjPAZG8GNuIWL6Lxso4gXVgGTaV7bjriKwY1qwQdS9mlVzxI0btN7ok
qIFc+iSs09bHrD8eGktVl2Vk4ju1lv6yNM1wRnI0P4b1vKYGt/H6oAWM4i3rb56XWbszC6zvHBx5
gGGB8XQ8zsVDFAtYWuwkcBXyf1PskGxuJE9VhhmZue5wce2Zhj1H1Agf3o+GlSHVJnb3kEFwvYV1
ii6WJTgnvtPYRlDNbCUILNAW3+tDjyH4YEPdGBDzk8Lp854z4LEd/sgKTx8+SMmBbb30WVYfAAlc
SZsxi9HHN5G7DJ1vziRL+ZJHAytbur+SPHb7qmNqGW7akpAS11m6TVh0B28suye7ZdC3IYXC2GmD
2ZAvNVvFpmlLwd9D9FcEfB26VP+YpCRi9vwuuyzsnkM2didvbJ7mbEa4hEz8dXUunYy4JoxjdmOf
xnmVWAkfjVN039qlxTZXVvmFQ1Fdo5dHIeflRSxJY6gcgnFb5zaztBDngGRV2oQoblWV7kS0jmCX
+r0zrQhr9rxAtVJJdLuMaXvClLlpUgdOHnXiVb6ukXKQOUCstPDOsLoPEbr5LX7M7BjzfIvOY6fn
w93kRZV6a5BHvoJ+6L8m6WDcOVDDoIoo64HJNII/QVElWtYt224ouGVM5JtLb+qv44Q+DxW8tjNH
/d0ui1c5juypClGq45Da/SZPLP0GhrfR+qhP3I+kKfSPi4Y/IB3CnHCQMF+dKH1fHHS7F2kQOmSB
b3MkuK9xtFS6T1paAgpCU2QYZCkxNgt/ZbbLHQzAtc7BrLXk24xYgataoSneTkyZ74bavB2F8REl
wUe9gUmoW8x5pQ453cNO721tGatmj8bP3OuR6byI0H2MwvpdJ06Q3aHMa7ZRDEZFPgzuTZyTeVh6
brJNsdQfIs6ce14BSprVxtco2850YCNx9yU7FWbW8bTto3Y0L63XLtHeZWBIjdXUHwtKiP6+6WbJ
W2qDVOvD26EvK4Y7GSyRwRr8ljF80Ovefrat+JiRZKLuTGY9xaEPDR69VBIpgeHon3cJAzO4fnol
0MdZjF6tKj5iaDV2qsbW70gS14waJ7zdFDOj3eWMUYyJMvm3e7S00SZ0yLoW4UyMjz6PQblGDEVT
nn2YmMn4RarGs0v5apcdZUIITR0xuY3SsEnFHTOWbId+AIMDJOatO2Q26QyFOqWZtfjwU+r9YCMH
HYwiuoyDGLkD6bI8sjYSR4E28TIh9H4eIz/u2SPpWeQXORBlpI2Vu5s0qwhWC/I8fTDDyfGrpjWP
08JiTvCvzrnQq4uRWygABKrjZqMqZeq+WPWrRwJkXU6qRt1ZLMEeXeHGrIxxZsQCl8V2rpeZaQ5G
iq2XZ9nHBUXIxp7keBa2wca7GV5zAnU25EnG00ZIrwEZ6Bjsv4frfInmr8AeiIUcpGQ5HNn5hmiJ
fj+F7Wccxsp3ZEzxFzulQRyUziqrmPNtVYXNVZL3rzxYsB11OSbkhYaPjMlKI369HkeSQIuk+2yW
PG12EkzelV3AvBwi4yFCwUeoZYEhEJUoSeBuuicJpAB1iv24Zh5m8IDdMTKZtwY6iIMJvvqoz4Ty
hl4WH53RnnYO4xfQSvh26d/doK1186rHiIZvUia7yczvQ2eZt7KN0B7XXusStpqsII2+2szSZdZe
c/aOAF18zzLVEZM5vUWKicZHWX3bGFiCqsmct4Kv6CWuowTp9kRcZl6DOFkyzwcgZkAWVWEw9uo8
FYWCiD61wM+aaRsV9bhL87y+6iyGyUtvx8dm8T65XgdtSZDn6EX9rs/GT0Qt9EwOZ4MRHo8bIiiP
bsP6gTwCC7mAez1gB+papONWYbJL7QdxR1Z7ETREbEZzes8AULsb4/R24r6eIHOgbdXzawrYJZhI
b+bRmNCybZxVccLUmfyYzIsQRg59t2qE5yc7m7GS99zXe9UnkXNiXzj3F7Y2UbUzeXI2CHsmtKj0
hzOjYXusZn3nlO5CpxN69fJQJLqnfRhbc5qxP0l38RPR0kHDDwfYjkkoX8f1nWHMB1qfByEbJ/WX
YaGUaQHRXg+ZAV+0EgZAGEAvQGyNpnifK2MSG7g46gZNtxb7ddosL1bdTy9FpU8niaXp3Kuy3atZ
GztcIsx9t8acDScdtQVHf46Xbhri7jCTSI9blRPTZaP7Rjpa6lPPpadB93qLwbss7t2lT06FXrRI
AcSOKdDIisSNviiz1/ZtN4rbdnYVmm50FFbTpTQ6iNI3mbK4QRnp8iijougZ6mvty7ToNvBnWoqO
wrIPCUPkwdcXpEpj1cNL5um2jIhza+vcoJSOdx19CvlI5tx7LkC7QUdStUrP3TlGPN5KYp7hscSn
ucXe4y9uO/RHXGr9mUZZO2pKEUQMPwTKFcED3o0hsNSgUIb4GxA+xPbS9ZbGj63e8fGB6B9bkcYG
bHg9vXPjRt2nXjq2qP+x/FSgC/fo3KegAcJ9QO8MOY1IiUHHYNzINa1s7l5yz/P8kAywqwJ3Bdsl
/vgfFiuxA/AHezDYPfJuTAgEJpejxc+zRGkrazhEicbGVEvINLImrbi2ZwfFFRWQytn3MZuwE1t/
IXw2pXvTiUUjQpZY0Xq2y4GPS6cDYOi6Dxzey87iJp1xkn1CjJfxxRY6MgLqLQXkisUesoEs3o1s
2dk49Lhxus5B+0wAXnGDbQEmhpPF/a4T8QWRQ422qOiuRrZ5Ryd2mW+ULIbu2rxBAtaKMt/bpYNW
jD/aCeeXGvwc2f6XCaDZq0fN/UTjKM+hHYPJSuZBQrunNGPkbUTepdAF5o5ZfugKq32BIg73MBJ2
kGvEL5mT0I+NOS/NFmOQ89Gq7WHctiRN4xqXnAO56V3ydJ7fTdQtW/YmxhvnaXJKRnYhrGOJWWcy
NW+zppBhoKkkdn0YUSbYnqIJ5rKz7nuUijuihWH2zDLbsTrx9t5U9DsxDcN5kUysgRuO960ET5OW
47RNBcTSKqvjN5YYbLsAYtu4G6rO2dRG3ewU1KZtUcGpsTBrEJAbO4E56PKLWZrTVd0my7Wrlvqh
Hg2SlznP069ss9tHr9TzD5GBlcBnXuGd2PmFp4Tm+aSjcQkkn9ezriLnzoLng2kES5C5kFCtLQIw
lLTr3VxKg9qfuC8hwp41Nn47juaiDEaHlNE017BV6tTitZePj1WTW4EGRKqrFbDtCAdEmrKFT6U0
zxwSSGGKmC+LHEwKFk4+aw1tiTVV79hTE3xlG2DfsmFW8JhbvuuNnZ7rhBqFaHro316Xf44zVAlk
D8bjLlG983XoqvELQwz2OjWbxMtgmpMVjI393z3A3/5HqUzoitb9zb/u/6+rpov/5r9lVfdT+//9
B//YBYBQJUKA+btjCXwfPzF72AXYJJrqJlL735msfywDvmmU1/4eLTILL8nQ4Hv7b4vfKJh1yBO6
6ZJdav213FLJLuIHIb4NT8jG0mCZ0mQ4hUj5F9k7wQx160wSdDGbjGjZc2zOXbgWY3Rk7UXrbG/H
Shtb1uBijt7gkFg+alC24f0kxqEdau2KWJGeU0IrgojuCyHB0l7Yyh7ixupPLgtKHw095yj91QOP
03pbkbV77hJ3zdkEqT8wVHtKqV1K8GyptjdqVW2KFsWP07YIXKrFCEzFjGzjDaG1TxXzOd43UWsi
OmRJfHEITECMTN8Rq/Bu5IE+tTBYuI9raKpxUKiB6GDdbCtz52TY6CJ6Siy4Xl96AbOoB96yLYYm
3TZWOV+w8QJ9x4/OIwmWhJMg32q1XZimRjDry7JnWBptysjcE8ZSvnjzkGKczhJ/oQzBxHvT0N/C
5cpwLJudFeSSHOpacNpahcP1Cx7E3Cnb70rXO8xtn9xL4DfQ6I3lAO7N21IBreGGNU+zLr1pZg/5
SJstOwaFxqZnKLSx9draxRz6Ps87sSGuGQkmyJwTIuFLbDAhMaziHgHROu6Qe6/oD7VN4kmIF3Mz
e1AJSNXUfTPU9xrBmlsRz894luft0K2/BHYrv0M/5+dzH4Fs0pxd7vafipZ0QvQmpxpj+rluEjis
5JtWi8RSltfUf8ivccRoqCWYOCjysr3QO3Xzyl/MzJondqg9z1ZSbSyyY9nHopuD/DoF7PM9PJKg
i0xUCI8yJZW1NZARQknCojkZjE9abfbbSbfZ2wtnI1xAfz2yFgVvaecZ6Ws91cRiaO4RziTpEgL8
Zg+vb2OR5UBlQtKDIsYgZ6ScpeoRAcqzOy1XqTnKTYQ+JtDKBDylvsR7WRdvi0hfU9URu047sh0h
8O10L9VOyvTebWylfjd4wucz8ZjTbjsjHwm3ie68Kq2CPsrmrUm+zzYDoza4BjOpFkYho42jMlPj
dbYXg6dpe5607BPUzGnHUV6DlwXkArmv2C5EvDPM57PAIgiMaFTbB+TYKOkwqG/1nP+NovaD1naF
n8kp9AkXHCiAZrU3XP6CFYCLwCGaJwit9KkxnehS6nERWO6nyGv10wRODjG5oz3mPH7abQ8Dwpd5
ktwXQ+Zuy9bRyQCFJVET7frIJsv1QXFk9wvNDSEDy6XtmjwgGXbcoYV1giXrC3oWXe6AZ0W4+TT9
NoErQ9NCJD2ohBiqM7bPuLPQYcjUORomE7wkcmnAzAif+WCeyaDvfQ2AzROtKXfRDUEl26lEwOeN
vgAqsdEFIlOKS/0JgJ6+6TRIYcWglqBjiLT1+sVAUJGVD5lmzfgle/1kdO0oqDxR9G9HjXqN5nZE
IFqAGGNgt7NQXwW81f5KaqXFP9SuyirBQ54515qdfUoGhyjFEgXqoNhO9O6g+XLhftZLKw4S9gJ5
zvrXKaQmIlBNnNb1JgV496BjGMOL65xcUFcbuxH3Tpiq3aijoo9hPGyWEQatbaMENpX3mfTU+4TI
39Dob3PcyhvsCMZ+TrT3ghy5ICdsrunkVTLy71tZ7keHvorAhjKQEfrdoiFaZg7xBaxAV+RvyZuq
EMoy4HtoK3M6yIGiECSythldejNDd+edmSB+ajA7b1GzNheQaihHzTdP0Y65OPpoelrxEJpxhPzb
I00TXzxfNWJG1fvQku4hF/hZokkxE+REBRPwkQVouRn4zeQOz11G3I1XuIeY2VaVm6+OAxs5stMj
ANdnd2wlAwE6iXy2nCNIzvIRjuwLzNDRr2v57sQjmZth0m3HKH80jf4s7a65rl3zlFQofETFbHBV
muJ3vc3jEMmRRUmEYfRr0/Q6scS4IMXSV3vbZtEYUg/uFAOFqzkfm709NaTNW6h2c7qt1qLMnl3v
cbbhEKChOy8OYszBnFUA6G7wJ5crlutUBpflbYv8PzV4CE0YVzbZSOg3Up08oA+gqURBW2cFIiFq
6fOs2mPUsJHCc0HGfNebmzzm8cI00/mYZ9OHMez7g5zll6pHyxJHeRzgsRn3WFe0ICrxPspi8G4Y
hNzqEXIfZdvrGx8vtWqRjgmCw4vwvkrxJoxOEkwKQT0HGprpWHvpPYRjihBpiyhhzsK+P7rD0nDW
4FiZw9A5cP4mpxiuwj5CirsbXU0wgMNc5OYmSeKLJYJIjlZg5jUjQ7s29pFMX0YSBo+L5j7OXXtu
ob5uai36amm1POVlTpcA4xSknGMEopL4r+1CP7nMUehKeZIvnKpB4zSAVdyZlSyA33YdLJO5DOgk
cjWsCwe4qgkO5gmORjU+dyEd+Jpq6rRpvlF8+gr3JhSNh8VYxma2fsmqtBCtdVBmlRDOLWvHDJ+s
ngAX9A4z83r2cKKtOL1hmxNcm6xq71DcW3YhneZjNeD9K0+NhSja26bEYSBULNM80WJskHXD/P+/
5Kj/YXmte/828WtFtx3eihqfb/P+k9bG+vaTf6zXWJQhy4Vl+fv+7PtqTZq/CSGR5eiYdX+prVHn
6A47XObbqHQEBfSftTULOQ9lGZFdkmqY4vqvrNZ+9dLiIeWFViAnG+U1TeznxZqtOYRcuQTOZaWA
87MQV81T+D/o4f5he7dehHUg5Cp+T7Iafr5IVw1a7XnucgBLAZ5ftovPJkQCeLW73Q/tzT+R3v3c
KQh7/X1WEp2EQScpLH+5VFWw8E/B5h6mAUNDkqMeNk3k90aFtyLH5HAojEbbT4uwWeaBXvr3l/+H
2+kCAVv7FYNFKsq/X/aUZo7denRM0Azl+GgW8sWFH/HvL7G+xI8ub3e9hCDvwkMo5Zq/8kybRpt7
PTTUgZ7gkan+M9OnatubhDLpi+JT+me3+E9up+X+Yg+1uZzNkhmBGGI+tHx8EH/UZVkRc5UJK9zB
Hi11An9k0Bl5WnHKBFqHfLCfSLRVxcaOVKdz3HO20YgwZtsUzGEALlchvgUzQkMSp2527Eekt1uW
bZ7aTnmObLRtPR5spjLqNWncY+nlmUeT7K5PZsphP7QdBBQXj3PT6ebzjEFiBVVRyGVUQtex6qn2
48zye2Zdz3O6TuWdaGSni4iJJGuFmtwBC/GSzLJiENmwoowqcSO6MrvH34NemWUKUUZY9vuhNNjf
ouAH4aI2KNZUMPTLckSvcYEHPgRWUXy1ZX5fJfZnZ3HvugbuwGi7NBv69BrxeOISjEsIpCaLwEoX
P6sXtc+UAJTD/kC06fiOw0IdcVPe1LOj8fivmp1tMoRC8ORcTxNKLygX4YkUy2cJVf2UxtQWqkXa
mgzDOxll3iMrYnKODLyyi6eix47n6LanddS9IfJlFYFVGMPhACMr3KX6FF/KlsdlHDIedWfWIhHD
4d3YaIT8oPyIPPhdaT8FSSW9RyUHFisu2QUmu6KrWk9T/VzWRmgE5dQ0zpON0PclzgbS1yqD13Gn
yXysjGw45w3xxODRsGI2DSsmU4n4HBaquVQsiXZmqbIAtAMfkUKlt6piu0HLYuwYOJkBNmD92a4y
YhcGaj0cpmb/sU/YQkdbfTauNKj0j0lMiHyZVAarLlb/Mc9ZIEqJ4fGUb8IrJqbNXb3g6KPSvAq9
2foIeKR7xIabHTCtGhdjspxDwSCOZytlSI+eeE9c4EeA1Eiys6SPglRa04FNl3enOxG6dKtuLlD8
q9s+n32z7ecLtLFabaG96gHLYfWxctZcRChXiOcmkewbz+7PQFJoZZfYuU1kG4ShhYY57KQBniiC
b8QWhx97mYboxBhzTZYd7+o5e0oxXtBkMmKwSV48Q6DINklMxTz00XhHfoKxNy1wuYZek65RdHip
6lad6V6xremRqG5YDbomn2gTwRyjUv3OCtX81mr0t+RcIaaMUiYbkWPurcmj/MtZCPtYVbIAYo30
lY4xFyKHVfF9AQS2pS4Pg7CO5xNRM+FHN+vKbehG3j4Kw/E8saxgnNIT2A49b88GN+S7D77etIlW
s0nSY32cQQB18vEEtcq4mojHCMLU8Z5xD6ZkxSflumN7s0LrxTMWtutdp98n06wfzMF6lfxdNZab
D1mlEwYjudNWspxICAHuEzKoBd7Z+eE4ZL5yDRaDS3rRWlXfES2f+6VavtDAsfyKdVLtXIIdjyEU
3Z2h6Xf4YIJuIkqRvS0dn1dDDc542Yi131NjaLLgeBox86mGTg9y0Fs7IKCv4trZtVOg6sh6FILt
c2lkAO9KObS3Pe7UN85t95gUIx2HEcNFWeVscdzzFxJ2vVyHedZR5iLQYNvl5lccSAvkDA90iCk+
NhVbCDQ5aw8UVtu8DpnJ6vFV5Jb7mAfAphh0sgKiqGDbWBjldVu4x3wwnyjmscGGRrmNIMXYjav5
CwoSrJmae4nC7J2o8XS7qHYne9N+63W7/pT21nBTo4b1NoIlKa6Z2blJZlR8Hrbfo1OYTIRw4fjV
uIwfKoSoG6ohrsycYZ63ucMXaLNiAb8yd8hfjFHpj6FcbAbXqQPzhZbDyIuULbrIrT3D4Y6tGZ8v
AwPaFyKCtRU0nXObS0YNMl0Nv+Vh9gBJbSG/9lvDnlhDQwJhtqMIL1qkjcM/weWLNHVAkelqB2AZ
zlYp+RmSA9LdwePvTmpPenRTV66TD2NfiqTYNabNOnSYk4OZ2ZBbHS8+AD5clT+9OIhOiBsnMbJD
rEXRqyt2RZTM+5ywAUbi8fRkcHLR6kOj4yblj5YLa0joBhtuDejyg62cnTMWxUsHyvJ1oiO/dhpn
eWFv6VdZghMlrZvmujfqLmCmzidvlunBznJI1g4fMh6eX9HmkP4GWyQAEtgeeT6O6C4szgwFCss5
d0Yxmzhi87b/va74r4buP2joWKPbMC/+rIr8t+7t+/T9+q14/7//6/KWlJRNv3cMK2nn+098L+4d
h1k3inXG00SRI5inJvyjwAf84eoAZIRBbjk16d+lc/I3myLVRDn3fUL+9/oejT1jR+bpuvFNOyf/
Sn3PJX6uFtfSG5AIH0qSN+hAfi7fZmAyaGi15VCFu9nbiRmR0s0Pd+Of1Ij/eAk6G0LZANzyloXx
yyXCsUeGyob8wNibdHIeOSjRXIdb+uc9//+4yvoufrCtkBU6TSLmKrJ8bbXXanrvxO/BfZ+n/xO9
Q3PLIQCVP/KT/tMv8kvxLpPKLqlLaVOWO6nfzYmvlk///rdgB/JP6neUjGzVGDPaKOl/uV0tXoQ0
GkikElrZfOY7rbMt00dzJ0cuLcIsv7f0IiT9sQ9PVqv3Aao+tB4phxigxnEPgq15NuPFMjClgW9j
3HZnCrzKfjxMWJQbqhqGwcSydxNydFKXHhJEUCBuiz59BNY2bSQhcufWoQVzq/q1cGvoVG67yytj
OPRpsxUenk5IrAZ7ck3Gl7yu1x0/shEnaaozY8j0GOu5POvu4nzUCknZHIs5vuhKc855RDLNogMP
A7xLAROtY/9s6hD8QQMl4KRYnpKO/xrXKPlSqT47tEqnMCmwLmpslFu5wLg3kctkZvc0lbN9x/DJ
2Gu9zJkZN+mRMQ2Znb1hB7j4Fcaq2ri4OjNcbMwMu8xpuLcQlO3tzO2u5JLOTP9dE0AryoELlRjf
B8KLtlHVx3dhOoyfkaTMd8BZsbc6IQmxcki5XrK8j6UTfojrvkl9vPjLkzMCaffHxXhvmknLt6K1
u6+asqcYZnnePUNTAZsxOZ19R0oRL7TeYFRIl2oWUP2KrqiJ1UQ/WtRhh6wvtGhTV+N0KEqEQLw/
qn9UfYx9U+2aIeR712o2dtqu/5Iu05O9mO8eq4WPhORgu++15EMHfRJpkOKWNLHiUTcS4QVNkY5r
VMshVeyA0xzFyEaES4chhdcrJt5HOsnsVHiifU5WSDNmTnku3B4dQDGGyAoaY9+34xrmasJNLJGy
ESfUYDx29X1F2jx50A5x9x7+WXqAWae0yN3oJGbbRDDhcAFzWZ/LabdnCpYdUpEOFHFL/9ARTLpd
cILywXATAR5xRu+Sh9nJtdAl2TAzdwMxkTeux+1keWKEftHUps8iUl53I9CPY2o6RVDnaxgSs0Qj
ZBoYIuLrw+hujhL9IS37jOX3mIgbM2caHEeRvjfsJvwUkqhN7DYygmtz9KpwC2hYIhgjbwlfSmjf
gG8mBSqCtwohxT7NdaOulCaNe/RRw9Hxauc21CwEMXVsQWctoqvRFlhO1XLXybgFHi8G/dDTnJhH
1UAK7fuJZFm2gOGnburXtLGx6jaWhqimQtvy1U4z96sWQaVvtXY8N4i4PsU047uoh6LKpMLVd2xR
4IsSo8H9CEny9Y1l+pIzW0UZM0xEAyEUORgt8qLC9cyrnNy+R31iHxfOLoF9liaMvQtjeY90dvzg
muHwytA2vtMLpR8GImaZ8vcTTleoEtYG04772ciI0VY42a97axrfGgg/l7KPvJsJB/Vj7lHoULi5
EHyVIc6jGc23mIOWIKob9zZNmvJtjsV418wsDKY07q4nNKdXxiTnS6s8cc5qq9wbWCS2hLI6D8iV
UWws83JQEGIHaiuTCyhjPbxyM+zumkUHTrjoYSY3kFCFn5DjHQzhSGQQA3rUc6SKPSiiTr6IxWkP
xsAhBEen3fPREP7EhAoJTd3uESZEhd/WTGd4qtg7KmEFxpTOYRNXKn5czAI/FcgGXlOwOfJTj6QW
U5b/j73zWo4bybboF2ECQMK+lmGhit6IlPSCoBy8T9ivvyupnrlisS4Zmuf70B3RHd3Kgktzzt5r
Lwd+bUSRv1oOCISbcztFH5fbYdKsiV/DvmsXqb/32DGcVahYNi4tw70N/upMOlO1rfVI2xGbl1Ck
d7BPrz1qBGfsEuQWWVG715CtcRmNN5+FxAlu3bAP262JEZujjuQ+TCAHVmbpTTdl3jbfxkZKprEh
u81h4MBB0Oe1ZBb4ijl3gdbguoE00+En0S7LmRl59rlZGnRl6B15Kw+wKC7Cyvgm3ZIedu4n4S9I
jTlVlmm89g09O7z852bp2PdFbEExmKLCXC22O16PSzpddx442cEDlbflHYbsPktw2UYEY+BlSCiL
GQEpnTWs+xkVOqV9qX/LMtk9uZPsNoNN+jldJ6FtExLgL8s6SrHqReadVU7hl9SKq8chKYqd9Pty
Z9tLCESRjnmqqWzqRvfX+tRnB6fqn6mYyr2H/o/KfA8JwAszPUhHJFHj3A5XvtS5fWTRaduWRNJL
/FzDpaHhH1/NRjUFFWhbc+XVhkCEJNC1695QHLCxT0DQISf0GwuxayCJeWhX+uQsAaQB596YOv2z
7IblNqF5iqi2QFNs15zU3NGhaLXUPcNiVQwPE4K1ldH2AyqbRnuoE2ccoTTy6D1B0E/linbf5yL+
4Rv811meOvcFBJrz0Kg4aqMy2BC4Bn4EZpq3Yzfa7kWtZY+jj4ipLBvn3m8cbWtbLZJiKctdBFFt
3arFjhJht9JSIKojEuKtMAafIl7HSS7EMSja2Xo2iibfljUvuBNa2WHhjV67OvVZILXlz5Q1fI8V
DhJ55iyPvEjRjcMp6VqmvX9fIiRaO1bnAw8BhO+1wvks2ZDKFSRbeGxjGc3rDhTGziQH9UbKbLld
NH34OZSh9qlw63C9SHSMG09z/nlOmZzCXzPa5u1kifGMg6pxZROPg6Q7Y5IBx3CggddTZ5uSL2Xf
ebS0hwmBU28/iX62noZWs55Su56vWKmcs7iJtc0MsmUDmDcO3DDEMkFD8q4CoLJFXFtstUxMVy93
Xdo0xarO865JpjvTyxK6NqDcc8g0BrJksMRlv8CF4kU8m+wKmkATl9vShzBTzFJs66YA7tLqmCVC
lwy23pzz69Azoj14c1jQL+/yQr/9lthD4OucUM4XL5mu3K4Mt0XuRpx65UABErfYtd6kxR7VtPPZ
h+6/k6FOuqJHmwwppcXjX5rlMqNddGk0nfJx+QLSxpzFTIGGcUdM3DeUHtMVkwKyBche1267oE2t
bIJT5q6eH/WpohuIfzPdLsR1n4El9y/gSaarPnPTa0F+wlkvTOjcWObO03GZbgx3RGrS1tN143Ys
3W5cyp3bVJpAU12QZ2tCx0tWVGP8LWvTsCcfFqlnaHX1JZ3N0kAJV1YPfTWVZz0TDnsggt3OKUXL
6yYi1q/tnQHQSL5czqNRH2DUjmfCNAB/QKvRHjpdRxwCoIcdsyWAzFHSojnc8WlCBEhJQEzImPQG
6BpNPZQ7aZT5o97zOhX1wrbaT4xveoSo2SqabmONo/5tJkUH325SiZVmdeEh7vgwE+xS8M7G5RYO
qHtAHTxvPTm3wLwAh6zEPNTNqvCdYVrJoWKmKzuxUDWc+OY1kVPeDPmHBwsUE3x0ZW/upZYSWphZ
N5zqS0pJSxMGnZFau4RYvn3qhVDVMP2rK7p24wmWrW/HVwbxDugfkuLenLIWISts7aWOtR0EfbiH
wp7Nr3M5o3GnxnovBgVgyBLtPAqHm77GnAA7JEYfov30GiK8DKv8DMUbHnA6hxdcBshlvWLmtCNC
aTyvHbdVjnQoDBOiftmXnEOPaPt13qCdYIcYH+oF4pSM5xuzBmoNGKf47pba926xryezow07jVR5
hdHsvdiFzrwkD2MVL2tqUhH89QYMkjbQ3ofgE4UIQPzM+0w9v10TAEbdMemacEMiR7TKkBlvdE+C
+rdrRD9uzfViOUal35sIa7DbXk415ISS9n82kDHgEDNIk1UMPRFgafw1Qi4eZJNBp3fuIYrABqvu
a8sxFzpCetOtCjM+j1OnvinLrP6MJKpcsaoXX0iH67/Xg+vcA5e2pk3uEabZD/MC7cnPdlYe94EW
Q1TZQJmwbiyvXW7I7m3vUcpn26HoXaB+U1tsnAVs+0Qdcx22QJ5oj6RnQ5NxJNfz5BClWGJQ3TTf
/HYpzgFeiACZs+23m7GKBJJcr5+y7Lwrv7G9JyoC1fml4feIgFsTOt7QpNQETSqwN+EyV3s5x/4u
1eLuTHqwtM0C3tsqozYbrdqWp7iZQvsbNvIG1UK8zNeWIdPb0pZUOJO5/eK07K9WkxGbVwgN5BcE
1+4BpWz5FM4utd2m7MWjrlZIxyhq+I9eHExl2Z/HiWeBSO7kE1JbO6AhPh5yOxrOwU1l3zG5AUOP
DR5u1UtMMsiXfhSdqytbu/UMbLEy+URozBsEmF2gawRXonHAXs0DBPx10qErmpH6fRKlW2DVsklP
oB8SX1Xa/DMbXO+zWblK/rR46yjKF7TjeYorCfsse7yFpTAGBrbqtYn8v7llJkvzNEhJ8l7Vjkvy
Q85qe5g5VWyqWCyr0fA2UYcjt0uKB7DVnycyr6FgpYBQCDBE34WyJTPqp1akgkjjnAKfTjJlv7HZ
Ge8q3ykeKmKXL+SSm/sW2xeNjqiYw0israz2eqA01JaLgOOSo/2cJdyV1djae6N3vEepAZni3Ont
OMWMKMMTjPVCkxcsivkNW8X0eTJE9SltsuZz3dekJdeaDUw/wUKW7YbKBveSZWxpKI6Xt5YwxhLl
VTJ9zVoH/UZP3+IwmP3PaPTGVU95h7K8V54Ldrbfy5p66hy63cbRsqulGnLadELLdzJDkDXyqC6y
oR7JucaWdGVhELhK2QwR+JOnHeRJu7lsI6LAuzY17/j+f0hkXaueNc1fwWiB6hBKuGBV199kOkUG
CzHJI2gBwcJFBiCmq/AWNWT1DaHGVyvtxq/WPN0vvdmRy+3Ew0Yr6YKkzcLMXtOg4FPL7+nK4n+I
cYHd2aTEEFbhdDA+e/1sGYaeuntsBZpXWbs4dtwLM3OgLMHqIWKv8Dmbpmb0DdIDsWXMhDQytejM
iyb3gaMO60nkF18VUmhTR/4TFenxXK8B/vCnEIA9NfIevf4PN/fa66GS87doCaF4ZqOXcN/m9NL3
l3EHWZM7hl5j10QpBifN56aI0H3C0Wg9JANcz7Sn0G62Pnj6kj3VHDsEaWv2Dg+2ecMZ5JEJObue
6sU5YHboVnKUzrbOy/C58rNlnbejF2iNSK+cidTvlU33Z2XCEgqmzm7W0TCWd6RhR+xwtduiKCRt
v7m4DRPNuXGB+2yc1DGvAEGKX0YEV65KR1xz2GEOIUzD69ImAy23M7C/deqDgZwRSvZfUjCQYZx1
u4LpdjvUIMgWOem3WG6dIB8JIaxkVu3wwuX3khl31cOo3CKh0ncU+B+ifqFb6erOQUTVvJNj+zX2
SzfA7suKxUbwwESqBYCNhgu2cu5htIqI2OsmY/9blb/wlg9YfWX9TTRp/aXzZN9wBCDc6Fv10ro0
6j4890YwBVRLRl62znzoTW2a15B5bP8qIQbcRO7bQNcSLaTHs6acFo5mcetflXObP5QFDqLCnv1d
jPR4U1PCenDM7uc0wfvViWFct41oibAZv+OmLQ42SbY4eWwOSc1AuBy0o32R+MaW40SgmWYK1MOz
P7uF81hE7I2tkBYUu0J8WIn3vTOTfkOckEL9sr4CFUH85Dy7HEGmdLmwW/2WPRRZMC5lIq33jO+W
n4/nVmWLrdMICilZ2V5HoREMvhb+ihF939i6Zt52k/+rmSwYAnx6n8yX/jhCIxx3fos4EyuISyfH
rna6P/Wo7pDJQowjtQAo/QeAoLdVUPOFC+QjljA80z2qtToTCt+BFJiA3jlIK41iXFJXvJPNjvN4
8XfMI0QMajTfELqHzt05hsu4IJbZJ7ltMFcRureOvyX4pLZQMPLN+xXeN0VkhfsyBZmLNjINpr7X
dWq9c6D5TQYXFnvRw5RaLBlYcC91OWSr94d6K81QQ7n49cGmMuLRPQTlps9QptqgbPHzZrlUSDhy
k0Ne3lUTTcUOe/b8t0Vyrs80yLSkDmeb/vGgdhIaplYRNjtn3EUE0azSRNOvOJNaH1zfGy2PGooe
NdGVCKesY20Slul6qWutDYo5RsKTh4DAtMZL95lJRTOn/HFTzwYVxHyJL/t8mj4YX1XiXyttGF8I
+jcqTcHUjyr1c2TVtIyjLiA9hQJ8yQU6zfjp/Yeo3ofjQYTJi2kjwNJpC7x+XyaD5UL69FilpHTr
jjG7iMgV4VVu6kuwzCaK+R50C0LS9uz9oU+9P8J00DuDPFBwh9dDE+OJCBogkiqSzNta2KB/UlUI
djU9p70KDmA1xzLcvj/sqU9fWDp7c56s6Riw9f/s5IjOdyqi0tsA9FKOz2D45PiU/CKHt9Z3eX/f
H+7UBymYY3SLYAzvjXcESatuEHPMcJ20Hxqz2XH4n7YNLKcPZhlD3bA3z9K30TXQ3CMe/fiGLss/
z9JZ+vF79/JuzmH/A9wPLfIuNy4pKZN1imf0OQ5VMQk09n/x0iqtnetYwrSwi7y+u5krJEmsOj17
N7Juye2jmh8xxf79TeURqvaVTuPzOGrEmkKrt1DS/Z4FhlQRgH2shoaV1h88v1NfoaV71EAI3qTF
qJ7vH42/bEKcPiOEDkbyADbmWH11vOrr+5fz0RhHM2liS9NhoW4Dw5SXC5RoBF237w9x8uXg/TN4
OLwe0NVeX4fvp97YmrINavaul1GvmweTrPH1MozJ51hjhmnKQb+O0PVualwve3wFH81obz89oh5s
Wih8fz6li6MZzbLrXmiVj10PqzGUbeng/s6ai1xLmz2csXLz/kW/va+Mh1QVzKCNAPFYjdlwrPLm
WjTorSAyWs5868aG+8FW4u0HLuihE8lKaRc03UuKyx8viA+KA6BuDgRNRv26q7FeEP0ECJhexvuX
c2IkLgKsIzAcW5AzePQIO6JN59mrAqY2MpI0hZ9xH+o2fXx/nBOPCQenqRs8K2aul8iOP67Iqcnb
8Fu3Qr6nb9v8GfETiM1ynTT/ZLr8ny1v8+0aK14NdTRdUKMCWeUwVD/4FO5LK1oVoyvlavIHENpD
uXyabfZjJE+H7aaxqO7rbRN+cTiybuViym1K93dndpTRkFZSAMcGkh1sL60PEmfzPhrj5TLMOQfC
qheI0ugWca6S29yUqTy4Qz5djVVPBRtWTL6mzEbOpIO86/1baimd6uu5mRWcvp7OB2AI1MGvn12e
Lxqpsj33tIvlk08U85UxeHcASJPnYundQ58j7Grz8Es7ZRH+W7KnsolYELK8sInVa6Ops7XZfypg
uMOdA8pfFXf16F0uIYWlosqabZcpjzdmZTgLqcB3PFYwgQbTPWjoyzAlVFZAb3vcSOmZa8ZJN5Tw
3Atk0DYPGMPgxHy98aNxjdRx2lhcoc/dwva/gi2tf3PDsfxg0TrxruE5NFBwsGax5VebhD/etRBb
EruPmfuSat3FYPhiz1OfgghaLRkXoRiD95/E2w0PIQIumnbLR7vuH294msoahhEwTuB7SBeptxbb
JmrlhSNquUNVKC9iSq8POLOj8/dHPvH5spvTHcdEi/P2zNFG86DFvUP0YDLPnwdnNL429HsebMNJ
f74/1ImLRODBbEStg7+Ot470RTlvzn0Z4NekKwK+gtyVuidLMC3bPZLVxFt3NNhBTpgU7d8f/MR1
sq9ShC84muygj151UOs9ZaeyDDrg/btmLB8ijHRrL53bv94GWGqSMlwURi7q/qMJkRpQF1VApALT
857muRw3pgduD6u5+OvXlO0GgimEUZw+9GPVe62SHqKhz9EV9ONmcSi8ivR6HG3njMLTj7+9gZau
wGYmgUh0kY+XLWKa69LKGy7LLkSg1TM4H/hYBiGMIvsote3tB8hgbG3YGtg0tI+XrwZtSOz0BVem
WQ+x0J7QK/9IJ/EQjc4HexD1Lb+eAxmKY6nDpbG82EdnjULECSh6hBiizreCWqmPJpOE52GBkT0c
KFN+tBs9PaLPVhRLBB/d8fJi1a5XqREbYzhkfv1czcaDaEnkAPScr+LevPj7R8fGW7zsOhjx6I20
O84dWImzAObgAfB9QI7jdeLoHwzzdmOD4BR/O6Q8l93HcUFh8PQpSfijg0EztQfNLa19PbEivn8x
b2cRRjGUDwibDwFdRx/yRE5hiXU3C1pBRYtKzzpP+19u6aBsljTUvWUt5uqDWdJ8u1IyKhOHa2Mz
YbY8GhW8qPQ59mWBb89UwXOfMlxZZ8slsm04lyVNbJKCc3NFymsWr2GQQ9LqdHcnpyba5/SRz0a2
RctsN3cE0RLTXNdsDtS2AIi9fY4szvnkm6ODbbyzP/j1Jx+M56vDj+H51vGDQZIQqyDdPKA6XW7T
2U8P2kSd8/0H83aG5Rahq6SkhBHnzZazsBqWkajKg1K6ORE4Q6BnxoPnyo92LSc+WNt32NsyDzmc
YV8vzrabi7JGHU0OA0b6jFzB/eTo09n7V3NqBnLYAnhQmR2KHeqe/rEFWFLdnKJeyxAPdbhhXJap
ye7ltuvyb0Nq/f0umjMjMlGWDOU6Oz6hejJxBgRXGWfH8Ie6d23i3BZt+PT+VZ36eDy+dhdJ7gmf
1NSReLZgSgnyxPbIywV1ZoT2D5ot1Vkb2d73Ma/TPdXC7oOl6tScp7x+7KuplL059FA61WNhDVkQ
Rea1LLXnJY3O6vSxTpd7pusPRjv1wnPsMXnZOVm+KZLlXKPrkLgb1BFJO4Vju7ejmWqb92/mC2Dz
eOng7XBxtxnYzo4P/H5vopCn5B54/ag/JrFenWkojldhKoac3pw74lvx8KFVcrhu5jK7snNX7ABe
i+0yEwFtR2CojYaUnXz00GP0ffrR6dY4eeeR+KsvU9jsf16/yC0BJtjvC1abyaJNIJtnQ6r4FeF1
+8T1nvqJ6oQLufgiL0XymI1Dtw/96muMomNxanmoR5KJqCL58Ck1ggRiruP9G3niW6OnzRbUdeFH
sz98/RNzl9+AsaUKxnL5US+GPNNrxJRhjn5lfn5/rBO3AzgrH7atCrXsul+PZRqzrlueZGsfGj90
Cg6bwtafuzkvA9cv0y2lcvnBDuPER2cYdOzY0bBivSnrD20+T21UcXmp/TlOIm1totqhj9EuK4FH
/VPTjs0GNcYQ/P214rkk2J2dzdsUSwuwddJ6XRVwVrtqnLGlKp3fUo2PVnEWPc6eHX2w9z31JJXJ
03KB0gCoOXqSfCuj7KymCjQ9atazMaBKKIW8HTEcBoXDQfr9Kzyx5nCB7KEECxubRfV7/pili7C1
iA/n1mIYo3NhAR/QQSRuBIrY/2YoX/dh+rJh9I4X0drF4F6UHNEMvypv7LwhsMSVznnSG8YH09ep
d5TEYl5Pi2nlTfl7QBJXLlQGgq7oH/q4+mnbRHJ0PL8kam49ABN/fThiAsN0Ydokg1JcOXpsxkSv
zeyWMlhIkVvp7njXkgiFEdP5YKATEzMldSzIgsqzZfrqef7xvOplRAEWcgQkQvEpmqadtzQPH7wS
gj/jaFZ+NcbRO0EySpZaFmMg6DdWVpKQBWl39p3Z4+MOc1xkSaSTpjK29aYDMPepGlsXsRC92t4j
5m00etSQZUKn15pQwIGHBqww5wDXZHuAEx/fmn40rct5CL+EtV7uig5xFqdbmJBDFO5jG1f3ok+k
sxstWt2U9v3d4heIrUoDYolChe30oYH9OyIdvU5JmDtDfJqsyixpr+PJjXdG28373EaiOYi4uByg
dQIo9B+SKuvW3GEco9SK2lWMUDBAnFiscKLV27CPbcTC2XhB6BXQlARD1fu399S7ySruGrwngj7F
0fzpNF2DF453E5nwczPJZy+ury2hYQKutqE2Vv/FZ8eem80e5XsaQkfjATcqG0DAZSCbWNWcrkYz
24+y/GDz+rbkh0GeriGFP2oEb9z4Fmhr4ggAVyAiv63rpEUz6H1vsk80oS8RpIDAMb9G5He/fzfF
6XGp0nJHOVwfnyv8umgAgtrURKp5+RxPOi6h1tJuMbroOQxYnzNOYxfhVmYDAKQSkaDWl0zkDZFz
Nip/Ox21vdB77cyQFg5UhKG8cPWOficdbD/9ZhsDB/UJKWDmLtGGOCmH2ou7bCIjvMfx1629xSY4
RKYgb+VSR9uU37OReY0x0jVuiGhfdvUEyglHF/++WGzSE2S6dTXXfGyE/dGjODWnO+RCuz5tOB6I
umV/zBEkHdi4bocy0OXzTBN7NY/6LjPk8MGbdWou+mOc443RUA9FXsHEDsCX6+uSesO6iOPt+w/4
1ILogGmjr0C/DaTE64vRG7OuGqstA5pO3nomdp7D+FOVxWjqu/kD09nJwahXcmbxFYHuaBp3Wiaj
Mudb0WKn4CS67AarPkMBipZaJh/cvlMTgUPZn9UCy96bzW8+z8JJUVEFbdremp0LXzWcn6q8/SkT
NAux88GdNE69F6rnzQEWCYF73KdZujrn/rJPS4kAweVlGtCZiJA1qcVvKqHFgVU3cj3VvrhLoIMG
c4SpIaqS8tKLwIQSxjt/crEEYc8II2Iw3n/SJ38eEyJlJOq3oIFfP+kRMDKIKrY5Y1P/FH70GJvD
/Qu5+b8Y5zd1AtHGm81BR9xXXKPHCziJ1lRz5HMJ4xYSdfvBQqreluN1lOIUog1d/e2FP/jHdyhG
HwcH2stA4hmJOySuY3nbQskiKvs6r5qHIvc/KFSceoH/GPL4aJ8uVo5GTy8CbZx2UV/99K0ccbtz
aKuPwrjEqfeXEylNMraPnIWPzkVy9PCcTy5EdmnOX2GQ/RoT31kPOVGSlG+jtVZrybpgRobbqbwG
mqGUmS2iP3/oniyKKk9h43VBb+JYwNWGzyiW7X20kOrulTnI2rDzzuBte4+ezay5gvOmIlC6aQNY
jdJmZf7SR6jybgV+rNa/psQjIsWpt5ItX+INkD/g7W17zM33NaJrFntiYt5/m07dBV85dSlx8N4e
N2DhUOMxx58QLFD7FrkYoJytJxsyPjXTJ5nM4wcDnnrEypmlcisoth7f9pos+blhMxQkja+hiwMX
f7Zw+iWNKcxJLFCa9Pcv8UU7cfQio5gxuUA+F46ZR0860iDzO15eBA4pWmsiJJ17KzaIxhSzfR5X
ef5Ym4W3SS2Uky92AS+W+WPRLxIubOrvtHFEuf7+jzpx39lsKAu0jzHwzZEXmrJXkHCQBxC3rW3c
zg4ByWwb57TqnuD/LwG6yG/vj2mcKGKiSoCyoGZt983ZN5rspQ4HvuhuCZGyCnJjEaSKsy5sO6Jk
HbHiTUE5aedbHxYuSdRdhvPCMjbv/xBxYq5UvnDkGAbHHOu4vK8jjSBQJCnwLaeC1ojyNSQiX27R
Vpf2OXfG3csUNTIWK6AbOUVkQyvoo5LDO9yMYtTP5jnUP8cWG29TLvpntsVgIEZeKRxTGdRJQNVI
8n/OiLGZsoet5aTxFq2wtWm1UgaxQxDPFPfuxovOzSojBEKU0zWfLSa0mQ/hKfZ6/5Dr7hddpSK/
fwNOXT8dMDzo0Kq4r+oj+WNqpdxGGLUUXD8MufsYWVoA+CF5SgwtPvv7oRBeozXAjc6ycbQBoenU
NACEisCvBJz0xlNuvqnODn4M/uf9sV6e2/GXpqq/gtMry+Dx8b/UnLwfi4TDwUDSxIoYjhmz12IZ
OxJ5h03p5sa5AZLlRk5kLZqmFt2aUiOmQuT1roYE+HtX///4hg/wDeDRVPzmf1ACb/AN97gJTiGQ
//kf/xeBjD6MLjguQWSbCP7+Q3GgXvcv5IdoZmA70FhVXc5/I5Dtf730tjyhaq8vSYn/JiCb/7I4
wSHDUnthsAjO31Ac0AO+3qHQX2VbreuUfXjnVMf19WfkA1GXYdho55ZlDLfguortAqtzX+RLtnVV
Z1lfBvMOOcewQ+MO53+YsaEaxNVEWTVi+3eKc9EhSzYa6cEj1geb4m1aImMwwPcQMrfNZHQX1QIi
CQeQ0CKMwLLKx7HPbkaT9NdsjLy1lqksU2AEayLFfVhXCt1iZYB+Gis372VJeF1dm+6aVGao9lRY
H0qBnL1zpbUhdDr/oWv9avbEpxQSOi1/zPthfzv7s7xLwSHRrratckUUXnGXpEt/gL0L28iN4d1M
BBruBrEkmzQntHDGy7gvkLlu03SR0G6I1pBdL1BSVIuzibidV61DD22FayvcDNMEAs6dGhGvCPWZ
KVu0+lavrXBd2419obdekOfmXa2jghbSNy6LzDgvw6nYpBNxIpEnSaSLQQg1jReeSb0u4CRY1dYr
DcJKoowcuhGNPX6lNQ+rOF+klZ25tuYeyD928HyFUMYstz6bzGgCG1nCjwMfMEVbBKz3DQk7m3GO
H/3ZMD+Nhe3sKWIPX0oDW0yMW3qjz6IKr+p2JloQm3OCzbMBaKWf46IUy33Ziizrt8lYedr3LJ8M
QieqvNcWEq26tF2RSdMta8i0FrkDlmwkTrl0vmtE6V35ka9rVH4aFGct8K1xV5hdG5iuTUIlAfNk
AxqWez0VpbzTXKnLFcBXcPErb+nEsJJRYl9AzNfXqTHhfNKyReOAPVAHWqW9lV1pc4JVdaMV0wS9
u/rNqKz+QVZmvwmW/EEdPMv6N93SDUupWJeKe9kuLwxMH/eKQmK2oA3S8TaUWbErm8pzo2vhYvEY
zzDYEZSxs5a6lXd+N6sMu1HvCbTThlml21Elzgsf5vFL8h3qq5cgvMx5ycUbk3ImJQ9DPZF5hkrP
q8B33wL9J1JvfonXAyZO1F6mUvfYpKLX0fqOMD5yDrRHfGDKu7GouD6pkvuylxC/0m8wYkYNATqN
Gd6VeazVa2YSQKspqQKPYB9UIGA6m8a6qMkJRA/oDCQiqPjAvomrEmdYWR5mlS9IkhKr/uISOggd
d75vX6IIhUolzF4CCm2VVdio1MJc5Rc2KsnQUZmGciDd0HkJOuQH6JcLpQfwRuQgTioREV1AfeOQ
p/0I8RcFh9uo8ETrJUiRonsLj490xVjlLHq1S+Si/RK/GEmSGA0NAd5KV/mMZJQR1ZjaKrbReEFe
6Z2861WqI0qbCIeohQNssK/9FBN9+JIC+RII2ahsyJdZ/v8XxI8WREQk5nsL4uPPFvWP/JNoJH7/
P//GlRr/stgyk+mnG9QHX+Cj/yYaiX9ZdDx0tZ19WdUY6X/XQrVGUZFx2ekeL4aUCRQ2SWGCEBf8
FdJIbeP+2HlRSbcVaohfyCAWWuvXS6FnQGRMKs8OQNYAVIljwmSJNvvg1PKmJEB9g2t84SYhcVYx
i3/uW8N+aEwBRxEeDpVIDr0k0nhTWH0t5TDdIJkU+3xpsnZTLbL+/er+36pM7uKfl4hsG4kihDjd
57a53OzXgyONyaFAen4QWX7FItJ2I+uXwbi2nt2lhlk9Y0irfVLvErHpljn5OVGfwvraOmKTc6bC
6ZomOzmgHBWN1hz6rIqBNWDVWhP4ba/xMJPBFkXLZd+54V2Be3Hzx0t18/uB/ElTUi/dm4tAxYrO
2GfDgo/j9UXorVWLQi5+0CyTuUX8uJwVGv3VxB3nT43Qh3VoIFffasWsjMBT/WX0e29jV9HM70v8
6cYhQuVG+fBX+rAkO9+PlzNYE/kecWp2RtXAeCiSXhLtskhSvoryL7PSX54DRzfVJkKF+6ah3Fmi
72e4TPRD6nHT6gvZbEM771SKy/t3Sx2D/nipf4/E6Rh4LLnxVA1e3yx7MDoyIBhpQPodkKjFw3O8
5tBK0dzqNqz998c7+ohexkOA4WEtRaXwpoRnGl1ZFlrOeFHS3jKjdKsFsMsHNf83hz+cuwTNEyqC
5hyf0lE5wifC28tBuQStOSbsS9NfNdb7IOu8h/cv58VWdXT/EAaqvFE1L7yZFNKIJs7IOxiYC9DC
xe3ALfq8M/PMg5sLgdwdmR0QQqyId/NgexeUWDOQHgSLxX25nBc0HgHVKGSHM3ASrw22yKvBgJ4R
AWA8wFqfdwnv5qchcpHti0W3wKRDQwBfEjEIsQ4QBT0zCTrT6Z5gySTB+xcpXoqCr64SvQwOAro3
CqPs20engNAkXDFe2on2ujBWhYIDugoTqClgIHUBc+XAEJzyFpigwgry8qYB8EUA8YaCDir8IBEg
WIwkTMIGXs2TYWbJle3P1ldXoQvZQGxbYzTvDR8h16odc2PdOiFYez3zz3BR0xZRKMQ4Ks1NqfCI
iKUNVvOvTGf4zxRCMepNG6AQWEVWlzgAdGVuReQkgYZlGlskIMbY5KDcicp7aBWmMdXSYlMSfC3Z
SIffY45T66LLoj11S+CUOVDJ1aDAj4VCQA6hKt0MpgVzBHOp0zuwIqURVUHWVtkjOXFwCjiXlAou
afv1/GOe5w5OPOjJKJNiZ4d4igk/gD62ZLWz0VxwlTbw/wcOUsUTMSfZL5LfK6xlOibvtd/GJUkn
lS5WVRlPn12vzDauAmMC8M73qYJlLo3vXDsKoEmOfAnttEjGa+CyzTfQ7PazDnNTU/DNGAqnpnCc
Gns5vKgJu1K3PRSFw692jGZLssp+GrTyilxoYNxTOUL6VNBPVIY7vU4v1P3cVDlSFg6l2qpTsFAD
gK0dO+MKDpm+h9JcXFgKLqq9cEbJ5V6uaPVCH53VrkxnfVmnCk5qgpPa94slnlvc0jcAPbtyDyiH
o4XbiYfMOisV6rRV0NO+EeK5UiDULDa1jagn4PuVWbafStJh1hU2dR7NlK46BVQdIavGsbg1Q8DG
zG3DXoLDWM3aJD2Vvv4DjFuxaR2jvsVhe5lAoloTiZZthijvN73CusaF7Netrh9qk2w0cB3WKvWn
CNxMdElV7WusALGxQsWGChqbts4TUQ7PJgeWzQivZa0pxKykPENUXWtcuFM/HkqFoq0G7L2FTihh
nzYa21awBq6C13oKY2sUZUpYbDWdawpym3VTuZ4V+FZTCNxawXAB+VtroNPADFq9GXi5BgKEWIYI
6Yg8B5rumCSbXiF2267Tzu2lggOgALztZM/P6djptz2qKY/UV8Xq1c20vl4oFzFNdQYH3tmw9nE5
5YGhUL9uxefiaHMF4s1vAK/hzh05iMdknq4WGWMc0NPyeztY0eeUZI4fDlSWz2Jox0PhecM+G3yo
qFENVkHX6l0js3Bth/qw7w2+L+gM9Qq08RwJ0jzcztiXie8uDXItzA+FHhXERyj03KCXZ6hh4z2u
yHprQZxap3MfrnzRJzuDTvlFMhHETPK8VFHt5YVCsNX/w9657baNJGH4VYK5l0DxKAI7AdaW48TO
2JmMJ5nNjcBIikQdSImkDtTT79fslkPSsjc7nYvGYhu5iWUXm6Xq6jr+NYj9w+YmXFuLATBN5XXH
p4J0k5PXB3mv/LYrsn16Z5XT5YAKAyYe70rrIkvtxaAKVcdTbo7ekRAbkzfXV9YOpETeOLsJfPzx
PUUHA3tmlXjbVv75GO7de1rErLsS2OjtgHm+/uzCIiA36c0pmAmX9FQyFDgbzYLD9I2fxsEnsLWT
9wlh5IeOhX2xTNez+wWlYZdDOmK4L5iuyWCXObsDH4+6ZZJiVwfQsz8up+7mr/ncWQwWNH4P4g52
YcdbAxi7AENq7wJ1DVjA9lNa5Mt3m9jLx8fOzGKKh4vuyXhJ0IOPv/nLdHhzDF32VTrrO2cGPE2Q
Z9xce4dhn/RuM/c9Ff3yNJJcHYGQuxfzkpiL6thXGzpwrkghTu+PgCgxAts98jd2uMw/TylsBxHP
YSeLbWhd73ZUDA87vhh7g7vM/LzF3LsiNOPd91AMl8ckj6/XhX18a83pwwkD0CexVbzL9dAPGau1
zG52PvLac2blN2zg3ad4l6HXU3tzM6fQmnnypDKve6DJXQ+TjncLMnrnY8kDZoMOYzMujsNgw7YB
hPuyB0tGjKqdFR+tAMhs5gAyQteyNwMyAb2/KI1gVAeIfcFuk17ngAjuQZKxnFvvYF0TuMA7z7YO
1SIb9816tjm8Wy1skc2az96kznB2lSbbh96wY1/uC1LB3mLPIMvY+pANk3B3sZhNd9fZelfOrmF/
sBgxFHgze5/lq80OafYIixwS5jUWKxA0M4fxP+/D4cpbo1mZDHiR9G13dnfY24fV8f8R3B+asuFQ
goIh83wE93OZEkifNhxW+TfKYa0itLRpgJWKjU6iCVdEOayUzAk4XcDGHiO0dX/VogSTzDIT7Ch2
+w7Ba3VpWaRKxSJvgZFM8P/1PxreW976f90RapnaeHFgQFOciw9EIRjh5aZpP9zue7E33Ozvtqvx
NAf1dPm1xo0znpaw+mpW4ZMHCN+ilmLJDrTdrQ88oD/3L6i4vdiGUby7i0kArsYvP6qqQWo8C1eI
gICNkU1/+JMW55LbiZwZcKZzbwng55okL8FsvwSi0l5svC/5/DDtj2bpsF9YWCtMQztepkuvjJMb
mjY209U4lSG76dadkTO6ZoyddV2CMEEamFFUq/fbzAXw9NbyydIuGQ0xzB76oBre+oCCDh/KTfFm
bsfeDWU5FOwwRj0mNjfcUCfIwE2GmzkZR9je+R2sov3OCQvQeFZggfyxCe3pLsNkTHZBOmATXFIg
DuL4JFv7Juut4z/Lw5JRssPNlvC16Dl+s2IkgbO6DYiUDjwg/+76gC7sv3CP+xdEAVcgnBUMlqfv
0HXu3U6wPt7Oi3DW+WNvMRMouQIkaRgS70PXgmcH+HkWq2rz/5kwl3oRkZa5Soq4KH/fTrLy4yQH
1O3xFIlPP1CdUjykf++XTsfxPKHGMM0RExwLsYNpnCZ1nVJ18TS0ULWlar8vUVhGvNZ2DFK4E3Y9
XHgxrJI2Uxb1mkvGRKqPOyETM3uUDzHVDv3CQlXwwBqLnmPCy+8nufny7zTeIBqjUAdxXmTxqGjw
gKp5Nv0jXGjR+M4F1+rSgCPaldQiN1/nQhB0iQaAxkTXYLVQvGZxwcNt02SCE3RplYALQIFVq8UE
StWZCYUfT/pScsE0JlA+IaoqtETB8bpgNpDNIP1fLa6uhiiE3R7XSZ/mJsklri6zRMEhTcyFrccF
4uk+ZfQU7Z+VBdSCQ4UKB4I2DbGMOxBsXBT5aXHB7nc9Ebonga1WUxb6ImMeOCAmiR59ltRDBilH
vj1d3ejY3YBSRlrDWyeh73cZQyG6ZpQMSAVk0NvbDl+dpgy4NrMyQtsV73n6jhv6wOtiwFs0KKsL
0jh9AA9Ew6zWSXD6SDqVJOIGrFbrbgj7XUK/dHvSuVgtZMUsrUiPlahQ0eICZgJ9CKTyamZAXRbQ
B3zioBG+G1NmcYE0p0gL6nIBt1AYhUriOfcNLnBDkqxxRFJILtNkoceBlXas9JAfTfCnhvOzJiNq
0Xcp5XfD8zdkn7SzK7K9+LonvWGWLACFJaDw9GTB7fYDNwgJOMivGuFqyILXBWwgDEKMymoZpx25
I0Rlmh4XrK5o0BNlB/K7xvCocyFwu8QZKYY72RHGOVECZ1KTCVwRdLUgCA5v13j7ABdSFHg7AlWL
ZdzbA2Ui6hW0ZADviWgZpZg+wi5W6yQEfWbgElcTqDPVMs5WRGELCCotLrgMCauyvTSkVKtlM6J5
GSCM4rRceVTkAw2yGXuhvvPkdkV5gt0/mYRtJhDgxaIWKBnShzSOCTQA29oupId7gGcgZjRXq6UU
cR+ohgJMM1CGtXFcEGBUut4T7gMvSHCN66FabbWAKAhYnmqKMUfPpJMgMIg19QHhRXHziwohKQTw
s343IAQcE3TFybuSUmcQF0BKEI0UWlqRq5FrARYopWe1jkJIHIHiQLq2lYFgHBcEMpuu3wAXCCNQ
V0Vd07m7oW8RXsR5om/gUVbMOhHgKfd1bUVhJnm2QPhpnoTAx3eEM4+BdvPsA79qkNY6CS6WMIi4
2FtKHba40A/xF0S5LHg41TKOC8SYRW+zHhewkgivWtjK8iS0uID8E34VJsTJYageaJBWlF1xWkwQ
BwHEec8C1q9a3P/1q4Gi6y5l1yL3ZNrb08/Ul5vSiB+QsKew3AIj7awMhD1SUtRe0n8qPzfOaxJQ
k7o3oyuMQHDcqXQ4KwSh26UGn0IZ1R9g0BEgoBhqCwEiTpOeK4DXz52BEKdSFnQodwpFYdaVKFoS
tSMHDpED7j0CUpILsLWuCTAMaENGWxKwqpZxQSSaLkThs54+5LsGNwMQ/u8ptQYXPExl5kowx0Jy
yTgj0XbJgmhywUUWSK4SPqZYvFpNWZABBNWRY9hZYG65ro3s9rpeAJwS4ANnFUJAhoG2BExo4759
h+lzuuFk3EUmM9A9ZKvXbzlKojSOSCq5SN84HUB6SdTJ6ekA3p/omPtYfNCKFtBL3WVuPcECFVQx
L2bSY3aCJhcIIhIQEWk2oNLEat0HPYtCFBe3HHyo6lEGWQWE/LRdRGJGYGACe0pT0Ln3Dx2sAixH
akjl58adhR6Vo5pC4JBZwj+w6CiX90DrKIiYCTgFAjdDMsE4hQgAn8Bd0FIIVckVAE+WACGpWwO8
uDAXhO8khcBATUCHrubri9oTAk/kzpQx0HKUCRfAY8IyIBVVy7iTwK0Q6oaMsImAcsNPPBkFLX0Y
CKOBO5MQs+SCZLtBWpEkq3YxFgpBwORSfagK71pcAJ6x28NZIuFg3FkAaULgXmmpAkJnJFCtgNKL
swqx1yO2RtwsIMlYPcqk7x+3RtsqQMqpPRXW4aOU1zUiJYm4BYwwOZ0S43TBOdyfZ+q1ny07QQpA
HabAE2ejWu3cIqFDdA4xFZXRNkgKBJqCrpfsegSMRPK0VmhWlwI/7NoUvLkYUJI/xlmICrhCVxfQ
oMGAMq+lBPEPAWr3mR6gIsvmqQJRTKqrCvECAe0IQb6Sq2UbiguRph8QsJTdIHWvQUcBdDltA5nO
DEwjmh9OxlHTQgw8cgh0igns9WoZJwrCf9GUBJ/4MGV2gcVA0GohWnV1ALpL1yYsw/Q780KnZ5oI
/+vrgOpkBtpy6SlXsB0wsYgqMrhEtL1JBv24afADx+WxG+pyFi/HVR9UPMnPtUs99wunDqCnn6vu
n3fjX38RbU6NXxR4QvLZk6pBS/z/dePOrAopah+eCiuq56g/Vy/49NGNZ53e6vTDt/Eki+i2LqsP
SrXNu2hFN9U/l9HXaBXV25MIaaN9vu/k118a+6zJ/38gnC9adMXh0aabxcc0aRKuCqD0CS+iJI/y
0xbF1yijArqUL6Nl/C0F4b+xa9n/pE07XaZZNE7ru5apTn3KSTIZFfFoWzSIVyFjXeKDyTLaR9mk
TlneMNqUVcPdq/TbK5pet6uvTbbLulHdp4BQkMXjxvep2nd0KV9P0mza3LIq/tal/BaOx3Gd4yre
o0v43TiaNQRQOY/adAHHTZhy3tiybAfQJp2M46ilRWTxmDbldN8UCxle1SV7+1Q3ySYZbcIQ2I4W
ZYPJMjmoS/p9CrrKEzbLSgRd2r9FcdLQHspV06eblcsoGdfZoYqo9EnneTSabfNJUTRkWlVtatOP
Rwx7iprt1rJjQp80d0GeFg3JVtUU+rTzPOYfQ1AaTO9VwdifQZ1RBW3SogxEmzT4ji0dwiQ6kUvS
pXw3+ZpFLeuJshoRkNInvYua95bKAuoT3r96G63WOZi4jYOp4sk/g/7NJMsn5YkJlZ0te2F+BvHf
Jod41LjGVAz4ZxD/V5otWvsWhQfapNMM2O3LKEu5KZuHUzaW/5wHDKJF++zLmkJd8vcMUztxQbpN
SMvpB2chWB+DUC/5HveLJRZJ06tRxU/aO84m0zaiRVVDokv4wyRJmAq4i1puAnMNBFiELvmPs3Q8
efUuf3K3yeCWLnmJ/35OEFW51c95wFNBVBFqXfIPcH+S55OG5lI9Jfq0D02vUsEd6NL9s4hmJ8EQ
h0eVs+iSfQG5+DFy8fdCAp9iPJuWeKtGNt1Nf464d5Jp0Tyaqj9Mm/gkL16d3bzsMdCmH+ejFOS3
huXmyNp1bdrPw3q9+G2eizQ99vo8jT+dwHHO/VkzuCZ+Y7ScRNnrfwMAAP//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absolute">
    <xdr:from>
      <xdr:col>5</xdr:col>
      <xdr:colOff>803025</xdr:colOff>
      <xdr:row>1</xdr:row>
      <xdr:rowOff>6600</xdr:rowOff>
    </xdr:from>
    <xdr:to>
      <xdr:col>7</xdr:col>
      <xdr:colOff>504600</xdr:colOff>
      <xdr:row>4</xdr:row>
      <xdr:rowOff>190275</xdr:rowOff>
    </xdr:to>
    <xdr:grpSp>
      <xdr:nvGrpSpPr>
        <xdr:cNvPr id="9" name="Group 8">
          <a:extLst>
            <a:ext uri="{FF2B5EF4-FFF2-40B4-BE49-F238E27FC236}">
              <a16:creationId xmlns:a16="http://schemas.microsoft.com/office/drawing/2014/main" id="{8777877C-08BA-39A8-700B-0A1AE62F5054}"/>
            </a:ext>
          </a:extLst>
        </xdr:cNvPr>
        <xdr:cNvGrpSpPr/>
      </xdr:nvGrpSpPr>
      <xdr:grpSpPr>
        <a:xfrm>
          <a:off x="4689225" y="197100"/>
          <a:ext cx="2473350" cy="1269525"/>
          <a:chOff x="4689225" y="197100"/>
          <a:chExt cx="2473350" cy="1269525"/>
        </a:xfrm>
      </xdr:grpSpPr>
      <xdr:sp macro="" textlink="">
        <xdr:nvSpPr>
          <xdr:cNvPr id="2" name="Rectangle: Top Corners Rounded 1">
            <a:extLst>
              <a:ext uri="{FF2B5EF4-FFF2-40B4-BE49-F238E27FC236}">
                <a16:creationId xmlns:a16="http://schemas.microsoft.com/office/drawing/2014/main" id="{A1626FF4-81D3-1BCC-2B13-D4B1607C0AB2}"/>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Top Corners Rounded 5">
            <a:extLst>
              <a:ext uri="{FF2B5EF4-FFF2-40B4-BE49-F238E27FC236}">
                <a16:creationId xmlns:a16="http://schemas.microsoft.com/office/drawing/2014/main" id="{A7C41C83-0E7F-150E-9168-A2E9F70EA45C}"/>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8" name="Straight Connector 7">
            <a:extLst>
              <a:ext uri="{FF2B5EF4-FFF2-40B4-BE49-F238E27FC236}">
                <a16:creationId xmlns:a16="http://schemas.microsoft.com/office/drawing/2014/main" id="{803CA391-7922-5A85-1A62-9B1CEA503F56}"/>
              </a:ext>
            </a:extLst>
          </xdr:cNvPr>
          <xdr:cNvCxnSpPr/>
        </xdr:nvCxnSpPr>
        <xdr:spPr>
          <a:xfrm>
            <a:off x="5381625" y="35242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7</xdr:col>
      <xdr:colOff>793500</xdr:colOff>
      <xdr:row>1</xdr:row>
      <xdr:rowOff>6600</xdr:rowOff>
    </xdr:from>
    <xdr:to>
      <xdr:col>9</xdr:col>
      <xdr:colOff>95025</xdr:colOff>
      <xdr:row>4</xdr:row>
      <xdr:rowOff>190275</xdr:rowOff>
    </xdr:to>
    <xdr:grpSp>
      <xdr:nvGrpSpPr>
        <xdr:cNvPr id="10" name="Group 9">
          <a:extLst>
            <a:ext uri="{FF2B5EF4-FFF2-40B4-BE49-F238E27FC236}">
              <a16:creationId xmlns:a16="http://schemas.microsoft.com/office/drawing/2014/main" id="{856BC1B4-1DFC-819F-083D-93EAA46B4C28}"/>
            </a:ext>
          </a:extLst>
        </xdr:cNvPr>
        <xdr:cNvGrpSpPr/>
      </xdr:nvGrpSpPr>
      <xdr:grpSpPr>
        <a:xfrm>
          <a:off x="7451475" y="197100"/>
          <a:ext cx="2473350" cy="1269525"/>
          <a:chOff x="4689225" y="197100"/>
          <a:chExt cx="2473350" cy="1269525"/>
        </a:xfrm>
      </xdr:grpSpPr>
      <xdr:sp macro="" textlink="">
        <xdr:nvSpPr>
          <xdr:cNvPr id="11" name="Rectangle: Top Corners Rounded 10">
            <a:extLst>
              <a:ext uri="{FF2B5EF4-FFF2-40B4-BE49-F238E27FC236}">
                <a16:creationId xmlns:a16="http://schemas.microsoft.com/office/drawing/2014/main" id="{EEB796D4-2F21-8E5C-D814-18F0D9E9337B}"/>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Top Corners Rounded 11">
            <a:extLst>
              <a:ext uri="{FF2B5EF4-FFF2-40B4-BE49-F238E27FC236}">
                <a16:creationId xmlns:a16="http://schemas.microsoft.com/office/drawing/2014/main" id="{BEE199FE-80DF-7382-3724-DE656DB3E97F}"/>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3" name="Straight Connector 12">
            <a:extLst>
              <a:ext uri="{FF2B5EF4-FFF2-40B4-BE49-F238E27FC236}">
                <a16:creationId xmlns:a16="http://schemas.microsoft.com/office/drawing/2014/main" id="{DE43C933-7DC8-9C20-21C5-8E9A1E39EFE9}"/>
              </a:ext>
            </a:extLst>
          </xdr:cNvPr>
          <xdr:cNvCxnSpPr/>
        </xdr:nvCxnSpPr>
        <xdr:spPr>
          <a:xfrm>
            <a:off x="5400675" y="33337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9</xdr:col>
      <xdr:colOff>326775</xdr:colOff>
      <xdr:row>1</xdr:row>
      <xdr:rowOff>25650</xdr:rowOff>
    </xdr:from>
    <xdr:to>
      <xdr:col>13</xdr:col>
      <xdr:colOff>361725</xdr:colOff>
      <xdr:row>5</xdr:row>
      <xdr:rowOff>18825</xdr:rowOff>
    </xdr:to>
    <xdr:grpSp>
      <xdr:nvGrpSpPr>
        <xdr:cNvPr id="14" name="Group 13">
          <a:extLst>
            <a:ext uri="{FF2B5EF4-FFF2-40B4-BE49-F238E27FC236}">
              <a16:creationId xmlns:a16="http://schemas.microsoft.com/office/drawing/2014/main" id="{257C028B-6499-5641-D2B6-32F485FFF163}"/>
            </a:ext>
          </a:extLst>
        </xdr:cNvPr>
        <xdr:cNvGrpSpPr/>
      </xdr:nvGrpSpPr>
      <xdr:grpSpPr>
        <a:xfrm>
          <a:off x="10156575" y="216150"/>
          <a:ext cx="2473350" cy="1269525"/>
          <a:chOff x="4689225" y="197100"/>
          <a:chExt cx="2473350" cy="1269525"/>
        </a:xfrm>
      </xdr:grpSpPr>
      <xdr:sp macro="" textlink="">
        <xdr:nvSpPr>
          <xdr:cNvPr id="15" name="Rectangle: Top Corners Rounded 14">
            <a:extLst>
              <a:ext uri="{FF2B5EF4-FFF2-40B4-BE49-F238E27FC236}">
                <a16:creationId xmlns:a16="http://schemas.microsoft.com/office/drawing/2014/main" id="{DC04A244-440B-CB31-FD50-2A99F8536AAF}"/>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FAEC0400-3000-00EA-D249-299B20F098F6}"/>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7" name="Straight Connector 16">
            <a:extLst>
              <a:ext uri="{FF2B5EF4-FFF2-40B4-BE49-F238E27FC236}">
                <a16:creationId xmlns:a16="http://schemas.microsoft.com/office/drawing/2014/main" id="{3FC8A626-4B6C-C528-AC33-C5A1DEBACB04}"/>
              </a:ext>
            </a:extLst>
          </xdr:cNvPr>
          <xdr:cNvCxnSpPr/>
        </xdr:nvCxnSpPr>
        <xdr:spPr>
          <a:xfrm>
            <a:off x="5334000" y="35242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14</xdr:col>
      <xdr:colOff>383925</xdr:colOff>
      <xdr:row>1</xdr:row>
      <xdr:rowOff>63750</xdr:rowOff>
    </xdr:from>
    <xdr:to>
      <xdr:col>18</xdr:col>
      <xdr:colOff>418875</xdr:colOff>
      <xdr:row>5</xdr:row>
      <xdr:rowOff>56925</xdr:rowOff>
    </xdr:to>
    <xdr:grpSp>
      <xdr:nvGrpSpPr>
        <xdr:cNvPr id="18" name="Group 17">
          <a:extLst>
            <a:ext uri="{FF2B5EF4-FFF2-40B4-BE49-F238E27FC236}">
              <a16:creationId xmlns:a16="http://schemas.microsoft.com/office/drawing/2014/main" id="{09F87B47-BC1B-1EC6-0016-318797864478}"/>
            </a:ext>
          </a:extLst>
        </xdr:cNvPr>
        <xdr:cNvGrpSpPr/>
      </xdr:nvGrpSpPr>
      <xdr:grpSpPr>
        <a:xfrm>
          <a:off x="13261725" y="254250"/>
          <a:ext cx="2473350" cy="1269525"/>
          <a:chOff x="4689225" y="197100"/>
          <a:chExt cx="2473350" cy="1269525"/>
        </a:xfrm>
      </xdr:grpSpPr>
      <xdr:sp macro="" textlink="">
        <xdr:nvSpPr>
          <xdr:cNvPr id="19" name="Rectangle: Top Corners Rounded 18">
            <a:extLst>
              <a:ext uri="{FF2B5EF4-FFF2-40B4-BE49-F238E27FC236}">
                <a16:creationId xmlns:a16="http://schemas.microsoft.com/office/drawing/2014/main" id="{3861BC61-63A4-D2BD-B7E3-11C5D7F9B28D}"/>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Top Corners Rounded 19">
            <a:extLst>
              <a:ext uri="{FF2B5EF4-FFF2-40B4-BE49-F238E27FC236}">
                <a16:creationId xmlns:a16="http://schemas.microsoft.com/office/drawing/2014/main" id="{E5656B93-93AA-9C8D-07DF-A30296DBE04C}"/>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1" name="Straight Connector 20">
            <a:extLst>
              <a:ext uri="{FF2B5EF4-FFF2-40B4-BE49-F238E27FC236}">
                <a16:creationId xmlns:a16="http://schemas.microsoft.com/office/drawing/2014/main" id="{7C41C954-095A-DCBF-E91F-435F674560D3}"/>
              </a:ext>
            </a:extLst>
          </xdr:cNvPr>
          <xdr:cNvCxnSpPr/>
        </xdr:nvCxnSpPr>
        <xdr:spPr>
          <a:xfrm>
            <a:off x="5314950" y="323850"/>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0</xdr:colOff>
      <xdr:row>6</xdr:row>
      <xdr:rowOff>38099</xdr:rowOff>
    </xdr:from>
    <xdr:to>
      <xdr:col>2</xdr:col>
      <xdr:colOff>487500</xdr:colOff>
      <xdr:row>60</xdr:row>
      <xdr:rowOff>0</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592C3B3E-0866-4099-9B77-64E9F649A49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1695449"/>
              <a:ext cx="1440000" cy="10248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495300</xdr:colOff>
      <xdr:row>1</xdr:row>
      <xdr:rowOff>209550</xdr:rowOff>
    </xdr:from>
    <xdr:to>
      <xdr:col>7</xdr:col>
      <xdr:colOff>200025</xdr:colOff>
      <xdr:row>2</xdr:row>
      <xdr:rowOff>38100</xdr:rowOff>
    </xdr:to>
    <xdr:sp macro="" textlink="Analysis!B4">
      <xdr:nvSpPr>
        <xdr:cNvPr id="23" name="TextBox 22">
          <a:extLst>
            <a:ext uri="{FF2B5EF4-FFF2-40B4-BE49-F238E27FC236}">
              <a16:creationId xmlns:a16="http://schemas.microsoft.com/office/drawing/2014/main" id="{88B24698-C27B-ED08-B8DD-73D88D62869C}"/>
            </a:ext>
          </a:extLst>
        </xdr:cNvPr>
        <xdr:cNvSpPr txBox="1"/>
      </xdr:nvSpPr>
      <xdr:spPr>
        <a:xfrm>
          <a:off x="53816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FDABD5-3E41-48F8-AE09-12492C5EB1D7}" type="TxLink">
            <a:rPr lang="en-US" sz="2800" b="0" i="0" u="none" strike="noStrike">
              <a:solidFill>
                <a:srgbClr val="7030A0"/>
              </a:solidFill>
              <a:latin typeface="Aptos Narrow"/>
            </a:rPr>
            <a:pPr algn="ctr"/>
            <a:t> 120 </a:t>
          </a:fld>
          <a:endParaRPr lang="en-US" sz="2800">
            <a:solidFill>
              <a:srgbClr val="7030A0"/>
            </a:solidFill>
          </a:endParaRPr>
        </a:p>
      </xdr:txBody>
    </xdr:sp>
    <xdr:clientData/>
  </xdr:twoCellAnchor>
  <xdr:twoCellAnchor editAs="absolute">
    <xdr:from>
      <xdr:col>6</xdr:col>
      <xdr:colOff>504824</xdr:colOff>
      <xdr:row>2</xdr:row>
      <xdr:rowOff>114300</xdr:rowOff>
    </xdr:from>
    <xdr:to>
      <xdr:col>7</xdr:col>
      <xdr:colOff>352425</xdr:colOff>
      <xdr:row>4</xdr:row>
      <xdr:rowOff>9525</xdr:rowOff>
    </xdr:to>
    <xdr:sp macro="" textlink="">
      <xdr:nvSpPr>
        <xdr:cNvPr id="24" name="TextBox 23">
          <a:extLst>
            <a:ext uri="{FF2B5EF4-FFF2-40B4-BE49-F238E27FC236}">
              <a16:creationId xmlns:a16="http://schemas.microsoft.com/office/drawing/2014/main" id="{14A92398-63B8-B2CC-0F6F-703B1F949B29}"/>
            </a:ext>
          </a:extLst>
        </xdr:cNvPr>
        <xdr:cNvSpPr txBox="1"/>
      </xdr:nvSpPr>
      <xdr:spPr>
        <a:xfrm>
          <a:off x="5391149" y="895350"/>
          <a:ext cx="1619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BURN BEDS ADULT</a:t>
          </a:r>
        </a:p>
      </xdr:txBody>
    </xdr:sp>
    <xdr:clientData/>
  </xdr:twoCellAnchor>
  <xdr:twoCellAnchor editAs="absolute">
    <xdr:from>
      <xdr:col>8</xdr:col>
      <xdr:colOff>9525</xdr:colOff>
      <xdr:row>1</xdr:row>
      <xdr:rowOff>209550</xdr:rowOff>
    </xdr:from>
    <xdr:to>
      <xdr:col>9</xdr:col>
      <xdr:colOff>0</xdr:colOff>
      <xdr:row>2</xdr:row>
      <xdr:rowOff>38100</xdr:rowOff>
    </xdr:to>
    <xdr:sp macro="" textlink="Analysis!B5">
      <xdr:nvSpPr>
        <xdr:cNvPr id="25" name="TextBox 24">
          <a:extLst>
            <a:ext uri="{FF2B5EF4-FFF2-40B4-BE49-F238E27FC236}">
              <a16:creationId xmlns:a16="http://schemas.microsoft.com/office/drawing/2014/main" id="{227A36C7-A6DC-5694-B705-086E5D9158F4}"/>
            </a:ext>
          </a:extLst>
        </xdr:cNvPr>
        <xdr:cNvSpPr txBox="1"/>
      </xdr:nvSpPr>
      <xdr:spPr>
        <a:xfrm>
          <a:off x="83534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541D1BC-E525-46B8-8211-09C5783E7455}" type="TxLink">
            <a:rPr lang="en-US" sz="2800" b="0" i="0" u="none" strike="noStrike">
              <a:solidFill>
                <a:srgbClr val="7030A0"/>
              </a:solidFill>
              <a:latin typeface="Aptos Narrow"/>
              <a:ea typeface="+mn-ea"/>
              <a:cs typeface="+mn-cs"/>
            </a:rPr>
            <a:pPr marL="0" indent="0" algn="ctr"/>
            <a:t> 89 </a:t>
          </a:fld>
          <a:endParaRPr lang="en-US" sz="2800" b="0" i="0" u="none" strike="noStrike">
            <a:solidFill>
              <a:srgbClr val="7030A0"/>
            </a:solidFill>
            <a:latin typeface="Aptos Narrow"/>
            <a:ea typeface="+mn-ea"/>
            <a:cs typeface="+mn-cs"/>
          </a:endParaRPr>
        </a:p>
      </xdr:txBody>
    </xdr:sp>
    <xdr:clientData/>
  </xdr:twoCellAnchor>
  <xdr:twoCellAnchor editAs="absolute">
    <xdr:from>
      <xdr:col>7</xdr:col>
      <xdr:colOff>1485900</xdr:colOff>
      <xdr:row>2</xdr:row>
      <xdr:rowOff>114300</xdr:rowOff>
    </xdr:from>
    <xdr:to>
      <xdr:col>9</xdr:col>
      <xdr:colOff>9524</xdr:colOff>
      <xdr:row>4</xdr:row>
      <xdr:rowOff>9525</xdr:rowOff>
    </xdr:to>
    <xdr:sp macro="" textlink="">
      <xdr:nvSpPr>
        <xdr:cNvPr id="26" name="TextBox 25">
          <a:extLst>
            <a:ext uri="{FF2B5EF4-FFF2-40B4-BE49-F238E27FC236}">
              <a16:creationId xmlns:a16="http://schemas.microsoft.com/office/drawing/2014/main" id="{BAF7B079-5EBC-5E8B-B458-FF434C52F212}"/>
            </a:ext>
          </a:extLst>
        </xdr:cNvPr>
        <xdr:cNvSpPr txBox="1"/>
      </xdr:nvSpPr>
      <xdr:spPr>
        <a:xfrm>
          <a:off x="8143875" y="895350"/>
          <a:ext cx="16954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BURN BEDS PEDS</a:t>
          </a:r>
        </a:p>
      </xdr:txBody>
    </xdr:sp>
    <xdr:clientData/>
  </xdr:twoCellAnchor>
  <xdr:twoCellAnchor editAs="absolute">
    <xdr:from>
      <xdr:col>11</xdr:col>
      <xdr:colOff>9525</xdr:colOff>
      <xdr:row>1</xdr:row>
      <xdr:rowOff>209550</xdr:rowOff>
    </xdr:from>
    <xdr:to>
      <xdr:col>13</xdr:col>
      <xdr:colOff>266700</xdr:colOff>
      <xdr:row>2</xdr:row>
      <xdr:rowOff>38100</xdr:rowOff>
    </xdr:to>
    <xdr:sp macro="" textlink="Analysis!B6">
      <xdr:nvSpPr>
        <xdr:cNvPr id="27" name="TextBox 26">
          <a:extLst>
            <a:ext uri="{FF2B5EF4-FFF2-40B4-BE49-F238E27FC236}">
              <a16:creationId xmlns:a16="http://schemas.microsoft.com/office/drawing/2014/main" id="{98F31C96-A8B1-B71A-8C07-2B752C0959E2}"/>
            </a:ext>
          </a:extLst>
        </xdr:cNvPr>
        <xdr:cNvSpPr txBox="1"/>
      </xdr:nvSpPr>
      <xdr:spPr>
        <a:xfrm>
          <a:off x="110585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3F7B82D-ADEC-43A2-A012-1F7A8D9CA6CE}" type="TxLink">
            <a:rPr lang="en-US" sz="2800" b="0" i="0" u="none" strike="noStrike">
              <a:solidFill>
                <a:srgbClr val="7030A0"/>
              </a:solidFill>
              <a:latin typeface="Aptos Narrow"/>
              <a:ea typeface="+mn-ea"/>
              <a:cs typeface="+mn-cs"/>
            </a:rPr>
            <a:pPr marL="0" indent="0" algn="ctr"/>
            <a:t> 2,080 </a:t>
          </a:fld>
          <a:endParaRPr lang="en-US" sz="2800" b="0" i="0" u="none" strike="noStrike">
            <a:solidFill>
              <a:srgbClr val="7030A0"/>
            </a:solidFill>
            <a:latin typeface="Aptos Narrow"/>
            <a:ea typeface="+mn-ea"/>
            <a:cs typeface="+mn-cs"/>
          </a:endParaRPr>
        </a:p>
      </xdr:txBody>
    </xdr:sp>
    <xdr:clientData/>
  </xdr:twoCellAnchor>
  <xdr:twoCellAnchor editAs="absolute">
    <xdr:from>
      <xdr:col>10</xdr:col>
      <xdr:colOff>314325</xdr:colOff>
      <xdr:row>2</xdr:row>
      <xdr:rowOff>114300</xdr:rowOff>
    </xdr:from>
    <xdr:to>
      <xdr:col>13</xdr:col>
      <xdr:colOff>276224</xdr:colOff>
      <xdr:row>4</xdr:row>
      <xdr:rowOff>9525</xdr:rowOff>
    </xdr:to>
    <xdr:sp macro="" textlink="">
      <xdr:nvSpPr>
        <xdr:cNvPr id="28" name="TextBox 27">
          <a:extLst>
            <a:ext uri="{FF2B5EF4-FFF2-40B4-BE49-F238E27FC236}">
              <a16:creationId xmlns:a16="http://schemas.microsoft.com/office/drawing/2014/main" id="{A0559809-32BB-B29C-CC3A-CA308312C780}"/>
            </a:ext>
          </a:extLst>
        </xdr:cNvPr>
        <xdr:cNvSpPr txBox="1"/>
      </xdr:nvSpPr>
      <xdr:spPr>
        <a:xfrm>
          <a:off x="10753725" y="895350"/>
          <a:ext cx="17906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7030A0"/>
              </a:solidFill>
            </a:rPr>
            <a:t>DEDICATED </a:t>
          </a:r>
          <a:r>
            <a:rPr lang="en-US" sz="1400">
              <a:solidFill>
                <a:srgbClr val="7030A0"/>
              </a:solidFill>
            </a:rPr>
            <a:t>BURN BEDS</a:t>
          </a:r>
        </a:p>
      </xdr:txBody>
    </xdr:sp>
    <xdr:clientData/>
  </xdr:twoCellAnchor>
  <xdr:twoCellAnchor editAs="absolute">
    <xdr:from>
      <xdr:col>15</xdr:col>
      <xdr:colOff>352425</xdr:colOff>
      <xdr:row>1</xdr:row>
      <xdr:rowOff>238125</xdr:rowOff>
    </xdr:from>
    <xdr:to>
      <xdr:col>18</xdr:col>
      <xdr:colOff>0</xdr:colOff>
      <xdr:row>2</xdr:row>
      <xdr:rowOff>66675</xdr:rowOff>
    </xdr:to>
    <xdr:sp macro="" textlink="Analysis!B7">
      <xdr:nvSpPr>
        <xdr:cNvPr id="29" name="TextBox 28">
          <a:extLst>
            <a:ext uri="{FF2B5EF4-FFF2-40B4-BE49-F238E27FC236}">
              <a16:creationId xmlns:a16="http://schemas.microsoft.com/office/drawing/2014/main" id="{1DEDF2C2-0089-43A9-3F20-D877F58E5EBF}"/>
            </a:ext>
          </a:extLst>
        </xdr:cNvPr>
        <xdr:cNvSpPr txBox="1"/>
      </xdr:nvSpPr>
      <xdr:spPr>
        <a:xfrm>
          <a:off x="13839825" y="428625"/>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682966-624D-4303-86F7-2D183E03191D}" type="TxLink">
            <a:rPr lang="en-US" sz="2800" b="0" i="0" u="none" strike="noStrike">
              <a:solidFill>
                <a:srgbClr val="7030A0"/>
              </a:solidFill>
              <a:latin typeface="Aptos Narrow"/>
              <a:ea typeface="+mn-ea"/>
              <a:cs typeface="+mn-cs"/>
            </a:rPr>
            <a:pPr marL="0" indent="0" algn="ctr"/>
            <a:t> 288,443 </a:t>
          </a:fld>
          <a:endParaRPr lang="en-US" sz="2800" b="0" i="0" u="none" strike="noStrike">
            <a:solidFill>
              <a:srgbClr val="7030A0"/>
            </a:solidFill>
            <a:latin typeface="Aptos Narrow"/>
            <a:ea typeface="+mn-ea"/>
            <a:cs typeface="+mn-cs"/>
          </a:endParaRPr>
        </a:p>
      </xdr:txBody>
    </xdr:sp>
    <xdr:clientData/>
  </xdr:twoCellAnchor>
  <xdr:twoCellAnchor editAs="absolute">
    <xdr:from>
      <xdr:col>15</xdr:col>
      <xdr:colOff>228599</xdr:colOff>
      <xdr:row>2</xdr:row>
      <xdr:rowOff>114300</xdr:rowOff>
    </xdr:from>
    <xdr:to>
      <xdr:col>17</xdr:col>
      <xdr:colOff>485774</xdr:colOff>
      <xdr:row>4</xdr:row>
      <xdr:rowOff>9525</xdr:rowOff>
    </xdr:to>
    <xdr:sp macro="" textlink="">
      <xdr:nvSpPr>
        <xdr:cNvPr id="30" name="TextBox 29">
          <a:extLst>
            <a:ext uri="{FF2B5EF4-FFF2-40B4-BE49-F238E27FC236}">
              <a16:creationId xmlns:a16="http://schemas.microsoft.com/office/drawing/2014/main" id="{88E27AD1-E1D8-AA30-E613-A6B1C343D162}"/>
            </a:ext>
          </a:extLst>
        </xdr:cNvPr>
        <xdr:cNvSpPr txBox="1"/>
      </xdr:nvSpPr>
      <xdr:spPr>
        <a:xfrm>
          <a:off x="13715999" y="895350"/>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TOTAL</a:t>
          </a:r>
          <a:r>
            <a:rPr lang="en-US" sz="1400" baseline="0">
              <a:solidFill>
                <a:srgbClr val="7030A0"/>
              </a:solidFill>
            </a:rPr>
            <a:t> </a:t>
          </a:r>
          <a:r>
            <a:rPr lang="en-US" sz="1400">
              <a:solidFill>
                <a:srgbClr val="7030A0"/>
              </a:solidFill>
            </a:rPr>
            <a:t>BEDS</a:t>
          </a:r>
        </a:p>
      </xdr:txBody>
    </xdr:sp>
    <xdr:clientData/>
  </xdr:twoCellAnchor>
  <xdr:twoCellAnchor editAs="absolute">
    <xdr:from>
      <xdr:col>5</xdr:col>
      <xdr:colOff>990600</xdr:colOff>
      <xdr:row>1</xdr:row>
      <xdr:rowOff>447675</xdr:rowOff>
    </xdr:from>
    <xdr:to>
      <xdr:col>6</xdr:col>
      <xdr:colOff>428625</xdr:colOff>
      <xdr:row>2</xdr:row>
      <xdr:rowOff>295275</xdr:rowOff>
    </xdr:to>
    <xdr:pic>
      <xdr:nvPicPr>
        <xdr:cNvPr id="32" name="Picture 31">
          <a:extLst>
            <a:ext uri="{FF2B5EF4-FFF2-40B4-BE49-F238E27FC236}">
              <a16:creationId xmlns:a16="http://schemas.microsoft.com/office/drawing/2014/main" id="{A3F3B8B2-9FB3-D8D6-BE7D-2D0F5EAE7728}"/>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876800" y="638175"/>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14</xdr:col>
      <xdr:colOff>533400</xdr:colOff>
      <xdr:row>1</xdr:row>
      <xdr:rowOff>571500</xdr:rowOff>
    </xdr:from>
    <xdr:to>
      <xdr:col>15</xdr:col>
      <xdr:colOff>361950</xdr:colOff>
      <xdr:row>3</xdr:row>
      <xdr:rowOff>114300</xdr:rowOff>
    </xdr:to>
    <xdr:pic>
      <xdr:nvPicPr>
        <xdr:cNvPr id="36" name="Picture 35">
          <a:extLst>
            <a:ext uri="{FF2B5EF4-FFF2-40B4-BE49-F238E27FC236}">
              <a16:creationId xmlns:a16="http://schemas.microsoft.com/office/drawing/2014/main" id="{026895E0-5308-4B8A-914C-7B7986FD2CDA}"/>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3411200" y="76200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9</xdr:col>
      <xdr:colOff>485775</xdr:colOff>
      <xdr:row>1</xdr:row>
      <xdr:rowOff>533400</xdr:rowOff>
    </xdr:from>
    <xdr:to>
      <xdr:col>10</xdr:col>
      <xdr:colOff>314325</xdr:colOff>
      <xdr:row>3</xdr:row>
      <xdr:rowOff>76200</xdr:rowOff>
    </xdr:to>
    <xdr:pic>
      <xdr:nvPicPr>
        <xdr:cNvPr id="37" name="Picture 36">
          <a:extLst>
            <a:ext uri="{FF2B5EF4-FFF2-40B4-BE49-F238E27FC236}">
              <a16:creationId xmlns:a16="http://schemas.microsoft.com/office/drawing/2014/main" id="{0BADBFB3-E764-4B19-B478-E24AC889A6E6}"/>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315575" y="72390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7</xdr:col>
      <xdr:colOff>1047750</xdr:colOff>
      <xdr:row>1</xdr:row>
      <xdr:rowOff>514350</xdr:rowOff>
    </xdr:from>
    <xdr:to>
      <xdr:col>7</xdr:col>
      <xdr:colOff>1485900</xdr:colOff>
      <xdr:row>3</xdr:row>
      <xdr:rowOff>57150</xdr:rowOff>
    </xdr:to>
    <xdr:pic>
      <xdr:nvPicPr>
        <xdr:cNvPr id="38" name="Picture 37">
          <a:extLst>
            <a:ext uri="{FF2B5EF4-FFF2-40B4-BE49-F238E27FC236}">
              <a16:creationId xmlns:a16="http://schemas.microsoft.com/office/drawing/2014/main" id="{62DA259A-4F70-421E-AD7F-8A5F18B771B1}"/>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705725" y="70485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485774</xdr:colOff>
      <xdr:row>6</xdr:row>
      <xdr:rowOff>19050</xdr:rowOff>
    </xdr:from>
    <xdr:to>
      <xdr:col>7</xdr:col>
      <xdr:colOff>1657350</xdr:colOff>
      <xdr:row>8</xdr:row>
      <xdr:rowOff>19050</xdr:rowOff>
    </xdr:to>
    <xdr:sp macro="" textlink="">
      <xdr:nvSpPr>
        <xdr:cNvPr id="39" name="Rectangle: Rounded Corners 38">
          <a:extLst>
            <a:ext uri="{FF2B5EF4-FFF2-40B4-BE49-F238E27FC236}">
              <a16:creationId xmlns:a16="http://schemas.microsoft.com/office/drawing/2014/main" id="{9468B653-D534-6865-53CA-9ADBA16D613F}"/>
            </a:ext>
          </a:extLst>
        </xdr:cNvPr>
        <xdr:cNvSpPr/>
      </xdr:nvSpPr>
      <xdr:spPr>
        <a:xfrm>
          <a:off x="1438274" y="1676400"/>
          <a:ext cx="6438901" cy="381000"/>
        </a:xfrm>
        <a:prstGeom prst="roundRect">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7030A0"/>
              </a:solidFill>
            </a:rPr>
            <a:t>Number</a:t>
          </a:r>
          <a:r>
            <a:rPr lang="en-US" sz="1800" baseline="0">
              <a:solidFill>
                <a:srgbClr val="7030A0"/>
              </a:solidFill>
            </a:rPr>
            <a:t> of Burn Beds per state</a:t>
          </a:r>
          <a:endParaRPr lang="en-US" sz="1800">
            <a:solidFill>
              <a:srgbClr val="7030A0"/>
            </a:solidFill>
          </a:endParaRPr>
        </a:p>
      </xdr:txBody>
    </xdr:sp>
    <xdr:clientData/>
  </xdr:twoCellAnchor>
  <xdr:twoCellAnchor>
    <xdr:from>
      <xdr:col>7</xdr:col>
      <xdr:colOff>1628775</xdr:colOff>
      <xdr:row>6</xdr:row>
      <xdr:rowOff>19050</xdr:rowOff>
    </xdr:from>
    <xdr:to>
      <xdr:col>13</xdr:col>
      <xdr:colOff>590550</xdr:colOff>
      <xdr:row>20</xdr:row>
      <xdr:rowOff>95250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885F558-11CC-41FE-9314-56A01A165A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86750" y="1676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3</xdr:row>
      <xdr:rowOff>47624</xdr:rowOff>
    </xdr:from>
    <xdr:to>
      <xdr:col>4</xdr:col>
      <xdr:colOff>1009649</xdr:colOff>
      <xdr:row>6</xdr:row>
      <xdr:rowOff>52124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F04DAF1-A2B2-4B34-8BA6-39CB8DF48A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33474"/>
              <a:ext cx="3819524" cy="57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20</xdr:row>
      <xdr:rowOff>95250</xdr:rowOff>
    </xdr:from>
    <xdr:to>
      <xdr:col>13</xdr:col>
      <xdr:colOff>457200</xdr:colOff>
      <xdr:row>35</xdr:row>
      <xdr:rowOff>133349</xdr:rowOff>
    </xdr:to>
    <xdr:graphicFrame macro="">
      <xdr:nvGraphicFramePr>
        <xdr:cNvPr id="5" name="Chart 4">
          <a:extLst>
            <a:ext uri="{FF2B5EF4-FFF2-40B4-BE49-F238E27FC236}">
              <a16:creationId xmlns:a16="http://schemas.microsoft.com/office/drawing/2014/main" id="{52CABFF8-3BAF-44A9-9012-352E008C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xdr:colOff>
      <xdr:row>21</xdr:row>
      <xdr:rowOff>47625</xdr:rowOff>
    </xdr:from>
    <xdr:to>
      <xdr:col>11</xdr:col>
      <xdr:colOff>381000</xdr:colOff>
      <xdr:row>22</xdr:row>
      <xdr:rowOff>47625</xdr:rowOff>
    </xdr:to>
    <xdr:sp macro="" textlink="Analysis!AG5">
      <xdr:nvSpPr>
        <xdr:cNvPr id="7" name="TextBox 6">
          <a:extLst>
            <a:ext uri="{FF2B5EF4-FFF2-40B4-BE49-F238E27FC236}">
              <a16:creationId xmlns:a16="http://schemas.microsoft.com/office/drawing/2014/main" id="{36EB6B9F-A59A-73A2-5C9D-542878991AD3}"/>
            </a:ext>
          </a:extLst>
        </xdr:cNvPr>
        <xdr:cNvSpPr txBox="1"/>
      </xdr:nvSpPr>
      <xdr:spPr>
        <a:xfrm>
          <a:off x="10487025" y="4562475"/>
          <a:ext cx="9429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C92921-2D51-4100-B026-86DE80708467}" type="TxLink">
            <a:rPr lang="en-US" sz="1100" b="1" i="0" u="none" strike="noStrike">
              <a:solidFill>
                <a:srgbClr val="7030A0"/>
              </a:solidFill>
              <a:latin typeface="Aptos Narrow"/>
            </a:rPr>
            <a:pPr/>
            <a:t>South(847)</a:t>
          </a:fld>
          <a:endParaRPr lang="en-US" sz="1100" b="1">
            <a:solidFill>
              <a:srgbClr val="7030A0"/>
            </a:solidFill>
          </a:endParaRPr>
        </a:p>
      </xdr:txBody>
    </xdr:sp>
    <xdr:clientData/>
  </xdr:twoCellAnchor>
  <xdr:twoCellAnchor>
    <xdr:from>
      <xdr:col>10</xdr:col>
      <xdr:colOff>57150</xdr:colOff>
      <xdr:row>22</xdr:row>
      <xdr:rowOff>95250</xdr:rowOff>
    </xdr:from>
    <xdr:to>
      <xdr:col>11</xdr:col>
      <xdr:colOff>571500</xdr:colOff>
      <xdr:row>23</xdr:row>
      <xdr:rowOff>133350</xdr:rowOff>
    </xdr:to>
    <xdr:sp macro="" textlink="Analysis!AG6">
      <xdr:nvSpPr>
        <xdr:cNvPr id="31" name="TextBox 30">
          <a:extLst>
            <a:ext uri="{FF2B5EF4-FFF2-40B4-BE49-F238E27FC236}">
              <a16:creationId xmlns:a16="http://schemas.microsoft.com/office/drawing/2014/main" id="{7CFA57AA-95E1-4DA1-B31B-C0F17A93B766}"/>
            </a:ext>
          </a:extLst>
        </xdr:cNvPr>
        <xdr:cNvSpPr txBox="1"/>
      </xdr:nvSpPr>
      <xdr:spPr>
        <a:xfrm>
          <a:off x="10496550" y="4800600"/>
          <a:ext cx="1123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8D2077F-F332-4F3B-A45B-2C9CE8746219}" type="TxLink">
            <a:rPr lang="en-US" sz="1100" b="1" i="0" u="none" strike="noStrike">
              <a:solidFill>
                <a:srgbClr val="7030A0"/>
              </a:solidFill>
              <a:latin typeface="Aptos Narrow"/>
            </a:rPr>
            <a:pPr/>
            <a:t>Midwest(513)</a:t>
          </a:fld>
          <a:endParaRPr lang="en-US" sz="1100" b="1">
            <a:solidFill>
              <a:srgbClr val="7030A0"/>
            </a:solidFill>
          </a:endParaRPr>
        </a:p>
      </xdr:txBody>
    </xdr:sp>
    <xdr:clientData/>
  </xdr:twoCellAnchor>
  <xdr:twoCellAnchor>
    <xdr:from>
      <xdr:col>10</xdr:col>
      <xdr:colOff>47625</xdr:colOff>
      <xdr:row>23</xdr:row>
      <xdr:rowOff>142875</xdr:rowOff>
    </xdr:from>
    <xdr:to>
      <xdr:col>11</xdr:col>
      <xdr:colOff>476250</xdr:colOff>
      <xdr:row>24</xdr:row>
      <xdr:rowOff>142875</xdr:rowOff>
    </xdr:to>
    <xdr:sp macro="" textlink="Analysis!AG7">
      <xdr:nvSpPr>
        <xdr:cNvPr id="33" name="TextBox 32">
          <a:extLst>
            <a:ext uri="{FF2B5EF4-FFF2-40B4-BE49-F238E27FC236}">
              <a16:creationId xmlns:a16="http://schemas.microsoft.com/office/drawing/2014/main" id="{EC4E8476-38D5-4606-993B-F0059923E26E}"/>
            </a:ext>
          </a:extLst>
        </xdr:cNvPr>
        <xdr:cNvSpPr txBox="1"/>
      </xdr:nvSpPr>
      <xdr:spPr>
        <a:xfrm>
          <a:off x="10487025" y="5038725"/>
          <a:ext cx="10382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0EDAF0-D652-4814-B29E-50F51F856E32}" type="TxLink">
            <a:rPr lang="en-US" sz="1100" b="1" i="0" u="none" strike="noStrike">
              <a:solidFill>
                <a:srgbClr val="7030A0"/>
              </a:solidFill>
              <a:latin typeface="Aptos Narrow"/>
            </a:rPr>
            <a:pPr/>
            <a:t>West(406)</a:t>
          </a:fld>
          <a:endParaRPr lang="en-US" sz="1100" b="1">
            <a:solidFill>
              <a:srgbClr val="7030A0"/>
            </a:solidFill>
          </a:endParaRPr>
        </a:p>
      </xdr:txBody>
    </xdr:sp>
    <xdr:clientData/>
  </xdr:twoCellAnchor>
  <xdr:twoCellAnchor>
    <xdr:from>
      <xdr:col>10</xdr:col>
      <xdr:colOff>38100</xdr:colOff>
      <xdr:row>24</xdr:row>
      <xdr:rowOff>171450</xdr:rowOff>
    </xdr:from>
    <xdr:to>
      <xdr:col>11</xdr:col>
      <xdr:colOff>590550</xdr:colOff>
      <xdr:row>26</xdr:row>
      <xdr:rowOff>0</xdr:rowOff>
    </xdr:to>
    <xdr:sp macro="" textlink="Analysis!AG8">
      <xdr:nvSpPr>
        <xdr:cNvPr id="34" name="TextBox 33">
          <a:extLst>
            <a:ext uri="{FF2B5EF4-FFF2-40B4-BE49-F238E27FC236}">
              <a16:creationId xmlns:a16="http://schemas.microsoft.com/office/drawing/2014/main" id="{9557723E-F6F4-432F-A016-3EC164EA5308}"/>
            </a:ext>
          </a:extLst>
        </xdr:cNvPr>
        <xdr:cNvSpPr txBox="1"/>
      </xdr:nvSpPr>
      <xdr:spPr>
        <a:xfrm>
          <a:off x="10477500" y="5257800"/>
          <a:ext cx="11620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1AEB450-F213-4083-ABA7-68D61064714A}" type="TxLink">
            <a:rPr lang="en-US" sz="1100" b="1" i="0" u="none" strike="noStrike">
              <a:solidFill>
                <a:srgbClr val="7030A0"/>
              </a:solidFill>
              <a:latin typeface="Aptos Narrow"/>
            </a:rPr>
            <a:pPr/>
            <a:t>Northeast(314)</a:t>
          </a:fld>
          <a:endParaRPr lang="en-US" sz="1100" b="1">
            <a:solidFill>
              <a:srgbClr val="7030A0"/>
            </a:solidFill>
          </a:endParaRPr>
        </a:p>
      </xdr:txBody>
    </xdr:sp>
    <xdr:clientData/>
  </xdr:twoCellAnchor>
  <xdr:twoCellAnchor>
    <xdr:from>
      <xdr:col>15</xdr:col>
      <xdr:colOff>0</xdr:colOff>
      <xdr:row>22</xdr:row>
      <xdr:rowOff>0</xdr:rowOff>
    </xdr:from>
    <xdr:to>
      <xdr:col>22</xdr:col>
      <xdr:colOff>304800</xdr:colOff>
      <xdr:row>36</xdr:row>
      <xdr:rowOff>76200</xdr:rowOff>
    </xdr:to>
    <xdr:graphicFrame macro="">
      <xdr:nvGraphicFramePr>
        <xdr:cNvPr id="35" name="Chart 34">
          <a:extLst>
            <a:ext uri="{FF2B5EF4-FFF2-40B4-BE49-F238E27FC236}">
              <a16:creationId xmlns:a16="http://schemas.microsoft.com/office/drawing/2014/main" id="{8C5186B8-02D1-4A92-94F3-C2348E16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590550</xdr:colOff>
      <xdr:row>6</xdr:row>
      <xdr:rowOff>28575</xdr:rowOff>
    </xdr:from>
    <xdr:to>
      <xdr:col>22</xdr:col>
      <xdr:colOff>381000</xdr:colOff>
      <xdr:row>20</xdr:row>
      <xdr:rowOff>104775</xdr:rowOff>
    </xdr:to>
    <xdr:graphicFrame macro="">
      <xdr:nvGraphicFramePr>
        <xdr:cNvPr id="40" name="Chart 39">
          <a:extLst>
            <a:ext uri="{FF2B5EF4-FFF2-40B4-BE49-F238E27FC236}">
              <a16:creationId xmlns:a16="http://schemas.microsoft.com/office/drawing/2014/main" id="{D6E2E934-2AD2-43F4-8CC7-D88EF1EE1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476250</xdr:colOff>
      <xdr:row>20</xdr:row>
      <xdr:rowOff>66674</xdr:rowOff>
    </xdr:from>
    <xdr:to>
      <xdr:col>22</xdr:col>
      <xdr:colOff>457200</xdr:colOff>
      <xdr:row>36</xdr:row>
      <xdr:rowOff>114299</xdr:rowOff>
    </xdr:to>
    <xdr:graphicFrame macro="">
      <xdr:nvGraphicFramePr>
        <xdr:cNvPr id="41" name="Chart 40">
          <a:extLst>
            <a:ext uri="{FF2B5EF4-FFF2-40B4-BE49-F238E27FC236}">
              <a16:creationId xmlns:a16="http://schemas.microsoft.com/office/drawing/2014/main" id="{311EC709-1D1E-420E-A0DD-1C402C21B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400050</xdr:colOff>
      <xdr:row>1</xdr:row>
      <xdr:rowOff>119062</xdr:rowOff>
    </xdr:from>
    <xdr:to>
      <xdr:col>15</xdr:col>
      <xdr:colOff>95250</xdr:colOff>
      <xdr:row>16</xdr:row>
      <xdr:rowOff>4762</xdr:rowOff>
    </xdr:to>
    <xdr:graphicFrame macro="">
      <xdr:nvGraphicFramePr>
        <xdr:cNvPr id="11" name="Chart 10">
          <a:extLst>
            <a:ext uri="{FF2B5EF4-FFF2-40B4-BE49-F238E27FC236}">
              <a16:creationId xmlns:a16="http://schemas.microsoft.com/office/drawing/2014/main" id="{B61C5572-5E04-B404-E3BE-7EF6B3E1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xdr:colOff>
      <xdr:row>11</xdr:row>
      <xdr:rowOff>52387</xdr:rowOff>
    </xdr:from>
    <xdr:to>
      <xdr:col>13</xdr:col>
      <xdr:colOff>381000</xdr:colOff>
      <xdr:row>25</xdr:row>
      <xdr:rowOff>128587</xdr:rowOff>
    </xdr:to>
    <xdr:graphicFrame macro="">
      <xdr:nvGraphicFramePr>
        <xdr:cNvPr id="2" name="Chart 1">
          <a:extLst>
            <a:ext uri="{FF2B5EF4-FFF2-40B4-BE49-F238E27FC236}">
              <a16:creationId xmlns:a16="http://schemas.microsoft.com/office/drawing/2014/main" id="{E1E972F3-D8E5-629A-B107-D345014EA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333374</xdr:colOff>
      <xdr:row>2</xdr:row>
      <xdr:rowOff>0</xdr:rowOff>
    </xdr:from>
    <xdr:to>
      <xdr:col>2</xdr:col>
      <xdr:colOff>2247899</xdr:colOff>
      <xdr:row>9</xdr:row>
      <xdr:rowOff>9525</xdr:rowOff>
    </xdr:to>
    <mc:AlternateContent xmlns:mc="http://schemas.openxmlformats.org/markup-compatibility/2006" xmlns:a14="http://schemas.microsoft.com/office/drawing/2010/main">
      <mc:Choice Requires="a14">
        <xdr:graphicFrame macro="">
          <xdr:nvGraphicFramePr>
            <xdr:cNvPr id="5" name="ABA_VERIFIED">
              <a:extLst>
                <a:ext uri="{FF2B5EF4-FFF2-40B4-BE49-F238E27FC236}">
                  <a16:creationId xmlns:a16="http://schemas.microsoft.com/office/drawing/2014/main" id="{558F61C6-48E5-3B88-9DE2-5C128A2FA7CE}"/>
                </a:ext>
              </a:extLst>
            </xdr:cNvPr>
            <xdr:cNvGraphicFramePr/>
          </xdr:nvGraphicFramePr>
          <xdr:xfrm>
            <a:off x="0" y="0"/>
            <a:ext cx="0" cy="0"/>
          </xdr:xfrm>
          <a:graphic>
            <a:graphicData uri="http://schemas.microsoft.com/office/drawing/2010/slicer">
              <sle:slicer xmlns:sle="http://schemas.microsoft.com/office/drawing/2010/slicer" name="ABA_VERIFIED"/>
            </a:graphicData>
          </a:graphic>
        </xdr:graphicFrame>
      </mc:Choice>
      <mc:Fallback xmlns="">
        <xdr:sp macro="" textlink="">
          <xdr:nvSpPr>
            <xdr:cNvPr id="0" name=""/>
            <xdr:cNvSpPr>
              <a:spLocks noTextEdit="1"/>
            </xdr:cNvSpPr>
          </xdr:nvSpPr>
          <xdr:spPr>
            <a:xfrm>
              <a:off x="2181224" y="381000"/>
              <a:ext cx="1914525"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247650</xdr:colOff>
      <xdr:row>1</xdr:row>
      <xdr:rowOff>147637</xdr:rowOff>
    </xdr:from>
    <xdr:to>
      <xdr:col>13</xdr:col>
      <xdr:colOff>57150</xdr:colOff>
      <xdr:row>16</xdr:row>
      <xdr:rowOff>33337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0CAD1E6-485C-A738-A6FE-39C5E1352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382500" y="3381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295275</xdr:colOff>
      <xdr:row>11</xdr:row>
      <xdr:rowOff>114300</xdr:rowOff>
    </xdr:from>
    <xdr:to>
      <xdr:col>2</xdr:col>
      <xdr:colOff>1371601</xdr:colOff>
      <xdr:row>20</xdr:row>
      <xdr:rowOff>38100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1EE1B53-1EDC-D7D0-67DE-EEC7C4F00D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43125" y="2209800"/>
              <a:ext cx="1076326"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495300</xdr:colOff>
      <xdr:row>15</xdr:row>
      <xdr:rowOff>38100</xdr:rowOff>
    </xdr:from>
    <xdr:to>
      <xdr:col>30</xdr:col>
      <xdr:colOff>285750</xdr:colOff>
      <xdr:row>30</xdr:row>
      <xdr:rowOff>76199</xdr:rowOff>
    </xdr:to>
    <xdr:graphicFrame macro="">
      <xdr:nvGraphicFramePr>
        <xdr:cNvPr id="9" name="Chart 8">
          <a:extLst>
            <a:ext uri="{FF2B5EF4-FFF2-40B4-BE49-F238E27FC236}">
              <a16:creationId xmlns:a16="http://schemas.microsoft.com/office/drawing/2014/main" id="{DB9458B6-E5E2-5CD0-82E4-E17BA53F9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39</xdr:col>
      <xdr:colOff>495300</xdr:colOff>
      <xdr:row>11</xdr:row>
      <xdr:rowOff>9525</xdr:rowOff>
    </xdr:from>
    <xdr:to>
      <xdr:col>46</xdr:col>
      <xdr:colOff>86779</xdr:colOff>
      <xdr:row>30</xdr:row>
      <xdr:rowOff>57662</xdr:rowOff>
    </xdr:to>
    <xdr:pic>
      <xdr:nvPicPr>
        <xdr:cNvPr id="10" name="Picture 9">
          <a:extLst>
            <a:ext uri="{FF2B5EF4-FFF2-40B4-BE49-F238E27FC236}">
              <a16:creationId xmlns:a16="http://schemas.microsoft.com/office/drawing/2014/main" id="{0C319E94-C1B9-90D2-F8FB-2CED4E34B031}"/>
            </a:ext>
          </a:extLst>
        </xdr:cNvPr>
        <xdr:cNvPicPr>
          <a:picLocks noChangeAspect="1"/>
        </xdr:cNvPicPr>
      </xdr:nvPicPr>
      <xdr:blipFill>
        <a:blip xmlns:r="http://schemas.openxmlformats.org/officeDocument/2006/relationships" r:embed="rId3"/>
        <a:stretch>
          <a:fillRect/>
        </a:stretch>
      </xdr:blipFill>
      <xdr:spPr>
        <a:xfrm>
          <a:off x="46501050" y="2105025"/>
          <a:ext cx="7554379" cy="3667637"/>
        </a:xfrm>
        <a:prstGeom prst="rect">
          <a:avLst/>
        </a:prstGeom>
      </xdr:spPr>
    </xdr:pic>
    <xdr:clientData/>
  </xdr:twoCellAnchor>
  <xdr:twoCellAnchor>
    <xdr:from>
      <xdr:col>31</xdr:col>
      <xdr:colOff>157162</xdr:colOff>
      <xdr:row>15</xdr:row>
      <xdr:rowOff>23812</xdr:rowOff>
    </xdr:from>
    <xdr:to>
      <xdr:col>34</xdr:col>
      <xdr:colOff>2557462</xdr:colOff>
      <xdr:row>29</xdr:row>
      <xdr:rowOff>100012</xdr:rowOff>
    </xdr:to>
    <xdr:graphicFrame macro="">
      <xdr:nvGraphicFramePr>
        <xdr:cNvPr id="7" name="Chart 6">
          <a:extLst>
            <a:ext uri="{FF2B5EF4-FFF2-40B4-BE49-F238E27FC236}">
              <a16:creationId xmlns:a16="http://schemas.microsoft.com/office/drawing/2014/main" id="{407311A1-55ED-1C33-1E21-28AD79249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9525</xdr:colOff>
      <xdr:row>18</xdr:row>
      <xdr:rowOff>4762</xdr:rowOff>
    </xdr:from>
    <xdr:to>
      <xdr:col>51</xdr:col>
      <xdr:colOff>66675</xdr:colOff>
      <xdr:row>32</xdr:row>
      <xdr:rowOff>80962</xdr:rowOff>
    </xdr:to>
    <xdr:graphicFrame macro="">
      <xdr:nvGraphicFramePr>
        <xdr:cNvPr id="2" name="Chart 1">
          <a:extLst>
            <a:ext uri="{FF2B5EF4-FFF2-40B4-BE49-F238E27FC236}">
              <a16:creationId xmlns:a16="http://schemas.microsoft.com/office/drawing/2014/main" id="{3BA994BD-5CC6-80BE-D7AB-C9F56FC6A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85725</xdr:colOff>
      <xdr:row>34</xdr:row>
      <xdr:rowOff>76200</xdr:rowOff>
    </xdr:from>
    <xdr:to>
      <xdr:col>51</xdr:col>
      <xdr:colOff>142875</xdr:colOff>
      <xdr:row>48</xdr:row>
      <xdr:rowOff>152400</xdr:rowOff>
    </xdr:to>
    <xdr:graphicFrame macro="">
      <xdr:nvGraphicFramePr>
        <xdr:cNvPr id="12" name="Chart 11">
          <a:extLst>
            <a:ext uri="{FF2B5EF4-FFF2-40B4-BE49-F238E27FC236}">
              <a16:creationId xmlns:a16="http://schemas.microsoft.com/office/drawing/2014/main" id="{CCA860FC-8315-4417-B570-3471B6C94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21</xdr:col>
      <xdr:colOff>266700</xdr:colOff>
      <xdr:row>21</xdr:row>
      <xdr:rowOff>80962</xdr:rowOff>
    </xdr:from>
    <xdr:to>
      <xdr:col>28</xdr:col>
      <xdr:colOff>571500</xdr:colOff>
      <xdr:row>35</xdr:row>
      <xdr:rowOff>157162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75C97CF-5365-37D8-461B-1B83FE20CD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144500" y="42910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95249</xdr:colOff>
      <xdr:row>1</xdr:row>
      <xdr:rowOff>100012</xdr:rowOff>
    </xdr:from>
    <xdr:to>
      <xdr:col>31</xdr:col>
      <xdr:colOff>114300</xdr:colOff>
      <xdr:row>24</xdr:row>
      <xdr:rowOff>38100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AAD7CED-EFA0-A864-1A94-A921FE009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753849" y="500062"/>
              <a:ext cx="7334251" cy="4319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onif\Downloads\us_states_regions.xlsx" TargetMode="External"/><Relationship Id="rId1" Type="http://schemas.openxmlformats.org/officeDocument/2006/relationships/externalLinkPath" Target="file:///C:\Users\bonif\Downloads\us_states_reg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 Regions"/>
    </sheetNames>
    <sheetDataSet>
      <sheetData sheetId="0">
        <row r="1">
          <cell r="A1" t="str">
            <v>State</v>
          </cell>
          <cell r="B1" t="str">
            <v>Region</v>
          </cell>
        </row>
        <row r="2">
          <cell r="A2" t="str">
            <v>Texas</v>
          </cell>
          <cell r="B2" t="str">
            <v>South</v>
          </cell>
        </row>
        <row r="3">
          <cell r="A3" t="str">
            <v>New York</v>
          </cell>
          <cell r="B3" t="str">
            <v>Northeast</v>
          </cell>
        </row>
        <row r="4">
          <cell r="A4" t="str">
            <v>California</v>
          </cell>
          <cell r="B4" t="str">
            <v>West</v>
          </cell>
        </row>
        <row r="5">
          <cell r="A5" t="str">
            <v>Georgia</v>
          </cell>
          <cell r="B5" t="str">
            <v>South</v>
          </cell>
        </row>
        <row r="6">
          <cell r="A6" t="str">
            <v>Ohio</v>
          </cell>
          <cell r="B6" t="str">
            <v>Midwest</v>
          </cell>
        </row>
        <row r="7">
          <cell r="A7" t="str">
            <v>Missouri</v>
          </cell>
          <cell r="B7" t="str">
            <v>Midwest</v>
          </cell>
        </row>
        <row r="8">
          <cell r="A8" t="str">
            <v>Florida</v>
          </cell>
          <cell r="B8" t="str">
            <v>South</v>
          </cell>
        </row>
        <row r="9">
          <cell r="A9" t="str">
            <v>Pennsylvania</v>
          </cell>
          <cell r="B9" t="str">
            <v>Northeast</v>
          </cell>
        </row>
        <row r="10">
          <cell r="A10" t="str">
            <v>Arizona</v>
          </cell>
          <cell r="B10" t="str">
            <v>West</v>
          </cell>
        </row>
        <row r="11">
          <cell r="A11" t="str">
            <v>Illinois</v>
          </cell>
          <cell r="B11" t="str">
            <v>Midwest</v>
          </cell>
        </row>
        <row r="12">
          <cell r="A12" t="str">
            <v>Michigan</v>
          </cell>
          <cell r="B12" t="str">
            <v>Midwest</v>
          </cell>
        </row>
        <row r="13">
          <cell r="A13" t="str">
            <v>Virginia</v>
          </cell>
          <cell r="B13" t="str">
            <v>South</v>
          </cell>
        </row>
        <row r="14">
          <cell r="A14" t="str">
            <v>North Carolina</v>
          </cell>
          <cell r="B14" t="str">
            <v>South</v>
          </cell>
        </row>
        <row r="15">
          <cell r="A15" t="str">
            <v>Alabama</v>
          </cell>
          <cell r="B15" t="str">
            <v>South</v>
          </cell>
        </row>
        <row r="16">
          <cell r="A16" t="str">
            <v>Colorado</v>
          </cell>
          <cell r="B16" t="str">
            <v>West</v>
          </cell>
        </row>
        <row r="17">
          <cell r="A17" t="str">
            <v>Massachusetts</v>
          </cell>
          <cell r="B17" t="str">
            <v>Northeast</v>
          </cell>
        </row>
        <row r="18">
          <cell r="A18" t="str">
            <v>Tennessee</v>
          </cell>
          <cell r="B18" t="str">
            <v>South</v>
          </cell>
        </row>
        <row r="19">
          <cell r="A19" t="str">
            <v>Minnesota</v>
          </cell>
          <cell r="B19" t="str">
            <v>Midwest</v>
          </cell>
        </row>
        <row r="20">
          <cell r="A20" t="str">
            <v>Louisiana</v>
          </cell>
          <cell r="B20" t="str">
            <v>South</v>
          </cell>
        </row>
        <row r="21">
          <cell r="A21" t="str">
            <v>Indiana</v>
          </cell>
          <cell r="B21" t="str">
            <v>Midwest</v>
          </cell>
        </row>
        <row r="22">
          <cell r="A22" t="str">
            <v>District of Columbia</v>
          </cell>
          <cell r="B22" t="str">
            <v>South</v>
          </cell>
        </row>
        <row r="23">
          <cell r="A23" t="str">
            <v>Washington</v>
          </cell>
          <cell r="B23" t="str">
            <v>West</v>
          </cell>
        </row>
        <row r="24">
          <cell r="A24" t="str">
            <v>Oklahoma</v>
          </cell>
          <cell r="B24" t="str">
            <v>South</v>
          </cell>
        </row>
        <row r="25">
          <cell r="A25" t="str">
            <v>Nevada</v>
          </cell>
          <cell r="B25" t="str">
            <v>West</v>
          </cell>
        </row>
        <row r="26">
          <cell r="A26" t="str">
            <v>Wisconsin</v>
          </cell>
          <cell r="B26" t="str">
            <v>Midwest</v>
          </cell>
        </row>
        <row r="27">
          <cell r="A27" t="str">
            <v>Kansas</v>
          </cell>
          <cell r="B27" t="str">
            <v>Midwest</v>
          </cell>
        </row>
        <row r="28">
          <cell r="A28" t="str">
            <v>South Carolina</v>
          </cell>
          <cell r="B28" t="str">
            <v>South</v>
          </cell>
        </row>
        <row r="29">
          <cell r="A29" t="str">
            <v>Maryland</v>
          </cell>
          <cell r="B29" t="str">
            <v>South</v>
          </cell>
        </row>
        <row r="30">
          <cell r="A30" t="str">
            <v>Iowa</v>
          </cell>
          <cell r="B30" t="str">
            <v>Midwest</v>
          </cell>
        </row>
        <row r="31">
          <cell r="A31" t="str">
            <v>Nebraska</v>
          </cell>
          <cell r="B31" t="str">
            <v>Midwest</v>
          </cell>
        </row>
        <row r="32">
          <cell r="A32" t="str">
            <v>Kentucky</v>
          </cell>
          <cell r="B32" t="str">
            <v>South</v>
          </cell>
        </row>
        <row r="33">
          <cell r="A33" t="str">
            <v>Oregon</v>
          </cell>
          <cell r="B33" t="str">
            <v>West</v>
          </cell>
        </row>
        <row r="34">
          <cell r="A34" t="str">
            <v>Idaho</v>
          </cell>
          <cell r="B34" t="str">
            <v>West</v>
          </cell>
        </row>
        <row r="35">
          <cell r="A35" t="str">
            <v>Utah</v>
          </cell>
          <cell r="B35" t="str">
            <v>West</v>
          </cell>
        </row>
        <row r="36">
          <cell r="A36" t="str">
            <v>New Jersey</v>
          </cell>
          <cell r="B36" t="str">
            <v>Northeast</v>
          </cell>
        </row>
        <row r="37">
          <cell r="A37" t="str">
            <v>New Mexico</v>
          </cell>
          <cell r="B37" t="str">
            <v>West</v>
          </cell>
        </row>
        <row r="38">
          <cell r="A38" t="str">
            <v>Arkansas</v>
          </cell>
          <cell r="B38" t="str">
            <v>South</v>
          </cell>
        </row>
        <row r="39">
          <cell r="A39" t="str">
            <v>Vermont</v>
          </cell>
          <cell r="B39" t="str">
            <v>Northeast</v>
          </cell>
        </row>
        <row r="40">
          <cell r="A40" t="str">
            <v>Connecticut</v>
          </cell>
          <cell r="B40" t="str">
            <v>Northeast</v>
          </cell>
        </row>
        <row r="41">
          <cell r="A41" t="str">
            <v>Hawaii</v>
          </cell>
          <cell r="B41" t="str">
            <v>West</v>
          </cell>
        </row>
        <row r="42">
          <cell r="A42" t="str">
            <v>Maine</v>
          </cell>
          <cell r="B42" t="str">
            <v>Northeast</v>
          </cell>
        </row>
        <row r="43">
          <cell r="A43" t="str">
            <v>West Virginia</v>
          </cell>
          <cell r="B43" t="str">
            <v>South</v>
          </cell>
        </row>
        <row r="44">
          <cell r="A44" t="str">
            <v>Delaware</v>
          </cell>
          <cell r="B44" t="str">
            <v>South</v>
          </cell>
        </row>
        <row r="45">
          <cell r="A45" t="str">
            <v>North Dakota</v>
          </cell>
          <cell r="B45" t="str">
            <v>Midwest</v>
          </cell>
        </row>
        <row r="46">
          <cell r="A46" t="str">
            <v>Rhode Island</v>
          </cell>
          <cell r="B46" t="str">
            <v>Northeast</v>
          </cell>
        </row>
        <row r="47">
          <cell r="A47" t="str">
            <v>Mississippi</v>
          </cell>
          <cell r="B47" t="str">
            <v>South</v>
          </cell>
        </row>
        <row r="48">
          <cell r="A48" t="str">
            <v>Alaska</v>
          </cell>
          <cell r="B48" t="str">
            <v>West</v>
          </cell>
        </row>
        <row r="49">
          <cell r="A49" t="str">
            <v>New Hampshire</v>
          </cell>
          <cell r="B49" t="str">
            <v>Northeast</v>
          </cell>
        </row>
        <row r="50">
          <cell r="A50" t="str">
            <v>Montana</v>
          </cell>
          <cell r="B50" t="str">
            <v>West</v>
          </cell>
        </row>
        <row r="51">
          <cell r="A51" t="str">
            <v>South Dakota</v>
          </cell>
          <cell r="B51" t="str">
            <v>Midwest</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0.632052083332" createdVersion="8" refreshedVersion="8" minRefreshableVersion="3" recordCount="635" xr:uid="{96BE9921-5BEB-40C4-98B4-AB125EEDF673}">
  <cacheSource type="worksheet">
    <worksheetSource name="Burndata"/>
  </cacheSource>
  <cacheFields count="24">
    <cacheField name="STATE_FULL" numFmtId="0">
      <sharedItems count="51">
        <s v="Alaska"/>
        <s v="Alabam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Minnesota " u="1"/>
      </sharedItems>
    </cacheField>
    <cacheField name="STATE" numFmtId="0">
      <sharedItems count="50">
        <s v="AK"/>
        <s v="AL"/>
        <s v="AZ"/>
        <s v="AR"/>
        <s v="CA"/>
        <s v="CO"/>
        <s v="CT"/>
        <s v="DE"/>
        <s v="DC"/>
        <s v="FL"/>
        <s v="GA"/>
        <s v="HI"/>
        <s v="ID"/>
        <s v="IL"/>
        <s v="IN"/>
        <s v="IA"/>
        <s v="KS"/>
        <s v="KY"/>
        <s v="LA"/>
        <s v="ME"/>
        <s v="MD"/>
        <s v="MA"/>
        <s v="MI"/>
        <s v="MN"/>
        <s v="MS"/>
        <s v="MO"/>
        <s v="MT"/>
        <s v="NE"/>
        <s v="NV"/>
        <s v="NH"/>
        <s v="NJ"/>
        <s v="NM"/>
        <s v="NY"/>
        <s v="NC"/>
        <s v="ND"/>
        <s v="OH"/>
        <s v="OK"/>
        <s v="OR"/>
        <s v="PA"/>
        <s v="RI"/>
        <s v="SC"/>
        <s v="SD"/>
        <s v="TN"/>
        <s v="TX"/>
        <s v="UT"/>
        <s v="VT"/>
        <s v="VA"/>
        <s v="WA"/>
        <s v="WV"/>
        <s v="WI"/>
      </sharedItems>
    </cacheField>
    <cacheField name="COUNTY" numFmtId="0">
      <sharedItems count="304">
        <s v="Anchorage"/>
        <s v="Houston"/>
        <s v="Jefferson"/>
        <s v="Madison"/>
        <s v="Mobile"/>
        <s v="Montgomery"/>
        <s v="Coconino"/>
        <s v="Maricopa"/>
        <s v="Pima"/>
        <s v="Garland"/>
        <s v="Pulaski"/>
        <s v="Washington"/>
        <s v="Alameda"/>
        <s v="Butte "/>
        <s v="Contra Costa"/>
        <s v="Fresno"/>
        <s v="Kern"/>
        <s v="Los Angeles"/>
        <s v="Los Angeles "/>
        <s v="Madera"/>
        <s v="Monterey "/>
        <s v="Orange"/>
        <s v="Orange "/>
        <s v="Placer"/>
        <s v="Riverside"/>
        <s v="Riverside "/>
        <s v="Sacramento "/>
        <s v="San Bernardino"/>
        <s v="San Diego"/>
        <s v="San Francisco "/>
        <s v="San Joaquin"/>
        <s v="Santa Clara"/>
        <s v="Santa Barbara"/>
        <s v="Santa Clara "/>
        <s v="Shasta"/>
        <s v="Solano"/>
        <s v="Sonoma"/>
        <s v="Stanislaus"/>
        <s v="Ventura"/>
        <s v="Ventura "/>
        <s v="Adams"/>
        <s v="Arapahoe"/>
        <s v="Boulder"/>
        <s v="Denver"/>
        <s v="Douglas"/>
        <s v="El Paso"/>
        <s v="Larimer"/>
        <s v="Mesa"/>
        <s v="Weld"/>
        <s v="Fairfield"/>
        <s v="Hartford"/>
        <s v="New Haven"/>
        <s v="New Castle"/>
        <s v="District of Columbia"/>
        <s v="Alachua"/>
        <s v="Bay"/>
        <s v="Brevard"/>
        <s v="Broward"/>
        <s v="Clay"/>
        <s v="Duval"/>
        <s v="Escambia"/>
        <s v="Hillsborough"/>
        <s v="Lee"/>
        <s v="Leon"/>
        <s v="Manatee"/>
        <s v="Marion"/>
        <s v="Miami-Dade"/>
        <s v="Okaloosa"/>
        <s v="Osceola"/>
        <s v="Palm Beach"/>
        <s v="Pasco"/>
        <s v="Pinellas"/>
        <s v="Polk"/>
        <s v="Sarasota"/>
        <s v="Seminole"/>
        <s v="St. Lucie"/>
        <s v="Volusia"/>
        <s v="Clarke"/>
        <s v="Chatham"/>
        <s v="DeKalb"/>
        <s v="Fulton"/>
        <s v="Richmond"/>
        <s v="Cobb"/>
        <s v="Muscogee"/>
        <s v="Hall"/>
        <s v="Gwinnett"/>
        <s v="Bibb"/>
        <s v="Floyd"/>
        <s v="Honolulu"/>
        <s v="Ada"/>
        <s v="Bannock"/>
        <s v="Idaho Falls"/>
        <s v="Champaign"/>
        <s v="Cook"/>
        <s v="DuPage"/>
        <s v="Jackson"/>
        <s v="Kanakee"/>
        <s v="Kane"/>
        <s v="Lake"/>
        <s v="Macon"/>
        <s v="Marris"/>
        <s v="McHenry"/>
        <s v="McLean"/>
        <s v="Peoria"/>
        <s v="Rock Island"/>
        <s v="Sangamon"/>
        <s v="Will"/>
        <s v="Winnebago"/>
        <s v="Allen"/>
        <s v="St. Joseph"/>
        <s v="Vanderburgh"/>
        <s v="Johnson"/>
        <s v="Woodbury"/>
        <s v="Sedgwick"/>
        <s v="Shawnee"/>
        <s v="Wyandotte"/>
        <s v="Fayette "/>
        <s v="Pike"/>
        <s v="Caddo"/>
        <s v="East Baton Rouge"/>
        <s v="Lafayette Parish"/>
        <s v="Orleans Parish"/>
        <s v="Rapides"/>
        <s v="St. Tammany Parish"/>
        <s v="_x0009_Tangipahoa Parish"/>
        <s v="Cumberland"/>
        <s v="Penobscot"/>
        <s v="Baltimore City"/>
        <s v="Prince George's "/>
        <s v="Bristol"/>
        <s v="Hampden"/>
        <s v="Middlesex"/>
        <s v="Norfolk"/>
        <s v="Suffolk"/>
        <s v="Emmet"/>
        <s v="Genesee"/>
        <s v="Grand Traverse"/>
        <s v="Ingham"/>
        <s v="Kalamazoo"/>
        <s v="Kent"/>
        <s v="Lapeer"/>
        <s v="Macomb"/>
        <s v="Marquette"/>
        <s v="Midland"/>
        <s v="Muskegon"/>
        <s v="Oakland"/>
        <s v="Saginaw"/>
        <s v="Washtenaw"/>
        <s v="Wayne"/>
        <s v="Anoka"/>
        <s v="St. Louis"/>
        <s v="Hennepin"/>
        <s v="Olmsted"/>
        <s v="Stearns"/>
        <s v="Ramsey"/>
        <s v="Forrest"/>
        <s v="Harrison"/>
        <s v="Hinds"/>
        <s v="Pontotoc"/>
        <s v="Boone"/>
        <s v="Buchanan"/>
        <s v="Greene"/>
        <s v="Jasper"/>
        <s v="St. Louis "/>
        <s v="Cascade"/>
        <s v="Missoula"/>
        <s v="Yellowstone"/>
        <s v="Buffalo"/>
        <s v="Lancaster"/>
        <s v="Sioux"/>
        <s v="Clark"/>
        <s v="Washoe"/>
        <s v="Grafton"/>
        <s v="Merrimack"/>
        <s v="Rockingham"/>
        <s v="Atlantic"/>
        <s v="Bergen"/>
        <s v="Camden"/>
        <s v="Essex"/>
        <s v="Hudson"/>
        <s v="Mercer"/>
        <s v="Monmouth"/>
        <s v="Morris"/>
        <s v="Passaic"/>
        <s v="Bernalillo"/>
        <s v="Albany"/>
        <s v="Bronx"/>
        <s v="Broome"/>
        <s v="Dutchess"/>
        <s v="Erie"/>
        <s v="Kings"/>
        <s v="Monroe"/>
        <s v="Nassau"/>
        <s v="New York"/>
        <s v="New York_x0009_"/>
        <s v="Onondaga"/>
        <s v="Queens"/>
        <s v="Westchester"/>
        <s v="Buncombe"/>
        <s v="Durham"/>
        <s v="Forsyth"/>
        <s v="Guilford"/>
        <s v="Mecklenburg"/>
        <s v="New Hanover"/>
        <s v="Pitt"/>
        <s v="Wake"/>
        <s v="Burleigh"/>
        <s v="Cass"/>
        <s v="Grand Forks"/>
        <s v="Ward"/>
        <s v="Cuyahoga"/>
        <s v="Franklin"/>
        <s v="Hamilton"/>
        <s v="Lucas"/>
        <s v="Mahoning"/>
        <s v="Richland"/>
        <s v="Stark"/>
        <s v="Summit"/>
        <s v="Oklahoma"/>
        <s v="Tulsa"/>
        <s v="Benton"/>
        <s v="Deschutes"/>
        <s v="Lane"/>
        <s v="Multnomah"/>
        <s v="Allegheny"/>
        <s v="Berks"/>
        <s v="Blair"/>
        <s v="Bradford"/>
        <s v="Bucks"/>
        <s v="Cambria"/>
        <s v="Chester"/>
        <s v="Dauphin"/>
        <s v="Delaware"/>
        <s v="Lackawanna "/>
        <s v="Lehigh"/>
        <s v="Luzerne"/>
        <s v="Montour"/>
        <s v="Northampton"/>
        <s v="Philadelphia"/>
        <s v="Williamsport"/>
        <s v="York"/>
        <s v="Providence"/>
        <s v="Charleston"/>
        <s v="Florence"/>
        <s v="Greenville"/>
        <s v="Horry"/>
        <s v="Spartanburg"/>
        <s v="Meade"/>
        <s v="Minnehaha"/>
        <s v="Davidson"/>
        <s v="Knox"/>
        <s v="Shelby"/>
        <s v="Sullivan"/>
        <s v="Bell"/>
        <s v="Bexar"/>
        <s v="Brazos"/>
        <s v="Cameron"/>
        <s v="Collin"/>
        <s v="Dallas"/>
        <s v="Denton"/>
        <s v="Galveston"/>
        <s v="Harris"/>
        <s v="Hays"/>
        <s v="Hidalgo"/>
        <s v="Lubbock"/>
        <s v="McLennan"/>
        <s v="Nueces"/>
        <s v="Smith"/>
        <s v="Tarrant"/>
        <s v="Travis"/>
        <s v="Wichita"/>
        <s v="Williamson"/>
        <s v="Salt Lake"/>
        <s v="Utah"/>
        <s v="Weber"/>
        <s v="Chittenden"/>
        <s v="Arlington"/>
        <s v="Charlottesville"/>
        <s v="Fairfax"/>
        <s v="Fredericksburg"/>
        <s v="Henrico"/>
        <s v="Lynchburg"/>
        <s v="Newport News"/>
        <s v="Richmond City"/>
        <s v="Roanoke City"/>
        <s v="Winchester"/>
        <s v="King"/>
        <s v="Pierce"/>
        <s v="Snohomish"/>
        <s v="Spokane"/>
        <s v="Whatcom"/>
        <s v="Cabell"/>
        <s v="Kanawha "/>
        <s v="Monongalia "/>
        <s v="Ohio"/>
        <s v="Brown"/>
        <s v="Dane"/>
        <s v="Eau Claire"/>
        <s v="La Crosse"/>
        <s v="Marathon"/>
        <s v="Milwaukee"/>
        <s v="Rock"/>
        <s v="Waukesha"/>
        <s v="Wood"/>
      </sharedItems>
    </cacheField>
    <cacheField name="ADDRESS" numFmtId="0">
      <sharedItems/>
    </cacheField>
    <cacheField name="CITY" numFmtId="0">
      <sharedItems/>
    </cacheField>
    <cacheField name="ZIP_CODE" numFmtId="0">
      <sharedItems containsMixedTypes="1" containsNumber="1" containsInteger="1" minValue="10016" maxValue="99508"/>
    </cacheField>
    <cacheField name="AHA_ID(American Hospital Association Identifier)" numFmtId="0">
      <sharedItems containsString="0" containsBlank="1" containsNumber="1" containsInteger="1" minValue="6110050" maxValue="6950410"/>
    </cacheField>
    <cacheField name="HOSPITAL_NAME" numFmtId="0">
      <sharedItems/>
    </cacheField>
    <cacheField name="TOTAL_BEDS(Total staffed hospital beds)" numFmtId="0">
      <sharedItems containsSemiMixedTypes="0" containsString="0" containsNumber="1" containsInteger="1" minValue="6" maxValue="1573" count="450">
        <n v="173"/>
        <n v="401"/>
        <n v="387"/>
        <n v="1157"/>
        <n v="351"/>
        <n v="958"/>
        <n v="214"/>
        <n v="492"/>
        <n v="268"/>
        <n v="338"/>
        <n v="595"/>
        <n v="188"/>
        <n v="605"/>
        <n v="698"/>
        <n v="594"/>
        <n v="204"/>
        <n v="262"/>
        <n v="403"/>
        <n v="544"/>
        <n v="341"/>
        <n v="584"/>
        <n v="486"/>
        <n v="254"/>
        <n v="336"/>
        <n v="522"/>
        <n v="740"/>
        <n v="600"/>
        <n v="342"/>
        <n v="438"/>
        <n v="122"/>
        <n v="191"/>
        <n v="229"/>
        <n v="420"/>
        <n v="852"/>
        <n v="372"/>
        <n v="368"/>
        <n v="889"/>
        <n v="379"/>
        <n v="412"/>
        <n v="323"/>
        <n v="377"/>
        <n v="445"/>
        <n v="225"/>
        <n v="436"/>
        <n v="318"/>
        <n v="394"/>
        <n v="453"/>
        <n v="238"/>
        <n v="619"/>
        <n v="538"/>
        <n v="307"/>
        <n v="208"/>
        <n v="161"/>
        <n v="275"/>
        <n v="418"/>
        <n v="334"/>
        <n v="282"/>
        <n v="328"/>
        <n v="367"/>
        <n v="373"/>
        <n v="439"/>
        <n v="370"/>
        <n v="241"/>
        <n v="634"/>
        <n v="80"/>
        <n v="456"/>
        <n v="533"/>
        <n v="288"/>
        <n v="326"/>
        <n v="426"/>
        <n v="392"/>
        <n v="459"/>
        <n v="723"/>
        <n v="297"/>
        <n v="239"/>
        <n v="110"/>
        <n v="602"/>
        <n v="430"/>
        <n v="481"/>
        <n v="247"/>
        <n v="260"/>
        <n v="144"/>
        <n v="190"/>
        <n v="283"/>
        <n v="461"/>
        <n v="220"/>
        <n v="382"/>
        <n v="434"/>
        <n v="825"/>
        <n v="147"/>
        <n v="389"/>
        <n v="346"/>
        <n v="231"/>
        <n v="234"/>
        <n v="157"/>
        <n v="525"/>
        <n v="284"/>
        <n v="163"/>
        <n v="552"/>
        <n v="512"/>
        <n v="115"/>
        <n v="237"/>
        <n v="166"/>
        <n v="310"/>
        <n v="369"/>
        <n v="501"/>
        <n v="366"/>
        <n v="473"/>
        <n v="305"/>
        <n v="185"/>
        <n v="867"/>
        <n v="617"/>
        <n v="357"/>
        <n v="1573"/>
        <n v="573"/>
        <n v="1140"/>
        <n v="137"/>
        <n v="926"/>
        <n v="371"/>
        <n v="300"/>
        <n v="1162"/>
        <n v="202"/>
        <n v="514"/>
        <n v="797"/>
        <n v="716"/>
        <n v="331"/>
        <n v="365"/>
        <n v="695"/>
        <n v="216"/>
        <n v="264"/>
        <n v="566"/>
        <n v="1041"/>
        <n v="774"/>
        <n v="414"/>
        <n v="772"/>
        <n v="383"/>
        <n v="447"/>
        <n v="1550"/>
        <n v="309"/>
        <n v="407"/>
        <n v="192"/>
        <n v="267"/>
        <n v="808"/>
        <n v="523"/>
        <n v="460"/>
        <n v="290"/>
        <n v="480"/>
        <n v="259"/>
        <n v="864"/>
        <n v="839"/>
        <n v="221"/>
        <n v="398"/>
        <n v="563"/>
        <n v="433"/>
        <n v="360"/>
        <n v="762"/>
        <n v="295"/>
        <n v="961"/>
        <n v="273"/>
        <n v="520"/>
        <n v="354"/>
        <n v="583"/>
        <n v="887"/>
        <n v="388"/>
        <n v="637"/>
        <n v="633"/>
        <n v="304"/>
        <n v="612"/>
        <n v="450"/>
        <n v="159"/>
        <n v="187"/>
        <n v="579"/>
        <n v="327"/>
        <n v="547"/>
        <n v="788"/>
        <n v="196"/>
        <n v="374"/>
        <n v="638"/>
        <n v="376"/>
        <n v="509"/>
        <n v="197"/>
        <n v="397"/>
        <n v="364"/>
        <n v="228"/>
        <n v="894"/>
        <n v="811"/>
        <n v="143"/>
        <n v="276"/>
        <n v="293"/>
        <n v="132"/>
        <n v="182"/>
        <n v="255"/>
        <n v="292"/>
        <n v="184"/>
        <n v="210"/>
        <n v="139"/>
        <n v="114"/>
        <n v="89"/>
        <n v="128"/>
        <n v="179"/>
        <n v="149"/>
        <n v="649"/>
        <n v="353"/>
        <n v="150"/>
        <n v="493"/>
        <n v="457"/>
        <n v="485"/>
        <n v="316"/>
        <n v="138"/>
        <n v="396"/>
        <n v="781"/>
        <n v="836"/>
        <n v="315"/>
        <n v="802"/>
        <n v="449"/>
        <n v="350"/>
        <n v="875"/>
        <n v="343"/>
        <n v="613"/>
        <n v="760"/>
        <n v="586"/>
        <n v="910"/>
        <n v="945"/>
        <n v="404"/>
        <n v="348"/>
        <n v="452"/>
        <n v="988"/>
        <n v="527"/>
        <n v="6"/>
        <n v="446"/>
        <n v="362"/>
        <n v="167"/>
        <n v="330"/>
        <n v="411"/>
        <n v="1091"/>
        <n v="483"/>
        <n v="244"/>
        <n v="230"/>
        <n v="205"/>
        <n v="408"/>
        <n v="673"/>
        <n v="415"/>
        <n v="793"/>
        <n v="999"/>
        <n v="30"/>
        <n v="410"/>
        <n v="443"/>
        <n v="442"/>
        <n v="733"/>
        <n v="475"/>
        <n v="356"/>
        <n v="435"/>
        <n v="303"/>
        <n v="1398"/>
        <n v="222"/>
        <n v="361"/>
        <n v="324"/>
        <n v="329"/>
        <n v="530"/>
        <n v="1098"/>
        <n v="497"/>
        <n v="643"/>
        <n v="548"/>
        <n v="1107"/>
        <n v="615"/>
        <n v="193"/>
        <n v="632"/>
        <n v="227"/>
        <n v="877"/>
        <n v="271"/>
        <n v="380"/>
        <n v="257"/>
        <n v="165"/>
        <n v="429"/>
        <n v="484"/>
        <n v="743"/>
        <n v="1265"/>
        <n v="489"/>
        <n v="722"/>
        <n v="640"/>
        <n v="352"/>
        <n v="177"/>
        <n v="431"/>
        <n v="596"/>
        <n v="886"/>
        <n v="590"/>
        <n v="249"/>
        <n v="422"/>
        <n v="285"/>
        <n v="542"/>
        <n v="1405"/>
        <n v="402"/>
        <n v="979"/>
        <n v="195"/>
        <n v="286"/>
        <n v="391"/>
        <n v="145"/>
        <n v="718"/>
        <n v="16"/>
        <n v="701"/>
        <n v="564"/>
        <n v="296"/>
        <n v="540"/>
        <n v="635"/>
        <n v="518"/>
        <n v="12"/>
        <n v="332"/>
        <n v="265"/>
        <n v="965"/>
        <n v="646"/>
        <n v="693"/>
        <n v="650"/>
        <n v="556"/>
        <n v="766"/>
        <n v="347"/>
        <n v="280"/>
        <n v="243"/>
        <n v="711"/>
        <n v="591"/>
        <n v="627"/>
        <n v="455"/>
        <n v="756"/>
        <n v="495"/>
        <n v="269"/>
        <n v="912"/>
        <n v="862"/>
        <n v="272"/>
        <n v="752"/>
        <n v="535"/>
        <n v="545"/>
        <n v="472"/>
        <n v="470"/>
        <n v="537"/>
        <n v="624"/>
        <n v="770"/>
        <n v="957"/>
        <n v="885"/>
        <n v="628"/>
        <n v="874"/>
        <n v="800"/>
        <n v="905"/>
        <n v="974"/>
        <n v="567"/>
        <n v="242"/>
        <n v="133"/>
        <n v="251"/>
        <n v="425"/>
        <n v="500"/>
        <n v="488"/>
        <n v="626"/>
        <n v="1032"/>
        <n v="900"/>
        <n v="233"/>
        <n v="1059"/>
        <n v="670"/>
        <n v="726"/>
        <n v="794"/>
        <n v="224"/>
        <n v="155"/>
        <n v="970"/>
        <n v="476"/>
        <n v="289"/>
        <n v="532"/>
        <n v="680"/>
        <n v="749"/>
        <n v="20"/>
        <n v="226"/>
        <n v="378"/>
        <n v="454"/>
        <n v="554"/>
        <n v="576"/>
        <n v="349"/>
        <n v="14"/>
        <n v="714"/>
        <n v="169"/>
        <n v="625"/>
        <n v="779"/>
        <n v="291"/>
        <n v="665"/>
        <n v="400"/>
        <n v="108"/>
        <n v="344"/>
        <n v="189"/>
        <n v="258"/>
        <n v="719"/>
        <n v="865"/>
        <n v="250"/>
        <n v="517"/>
        <n v="746"/>
        <n v="641"/>
        <n v="417"/>
        <n v="897"/>
        <n v="710"/>
        <n v="631"/>
        <n v="636"/>
        <n v="700"/>
        <n v="432"/>
        <n v="557"/>
        <n v="1008"/>
        <n v="490"/>
        <n v="899"/>
        <n v="870"/>
        <n v="888"/>
        <n v="666"/>
        <n v="558"/>
        <n v="1004"/>
        <n v="973"/>
        <n v="112"/>
        <n v="441"/>
        <n v="977"/>
        <n v="236"/>
        <n v="302"/>
        <n v="248"/>
        <n v="211"/>
        <n v="325"/>
        <n v="181"/>
        <n v="175"/>
        <n v="94"/>
        <n v="152"/>
        <n v="317"/>
        <n v="504"/>
        <n v="395"/>
        <n v="232"/>
        <n v="321"/>
        <n v="620"/>
        <n v="671"/>
        <n v="923"/>
        <n v="571"/>
        <n v="340"/>
        <n v="358"/>
        <n v="206"/>
        <n v="466"/>
        <n v="820"/>
        <n v="703"/>
        <n v="413"/>
        <n v="240"/>
        <n v="405"/>
        <n v="82"/>
        <n v="491"/>
        <n v="644"/>
        <n v="253"/>
        <n v="956"/>
        <n v="393"/>
        <n v="690"/>
        <n v="223"/>
        <n v="440"/>
        <n v="471"/>
        <n v="306"/>
        <n v="702"/>
        <n v="117"/>
      </sharedItems>
    </cacheField>
    <cacheField name="BURN_BEDS(beds dedicated to burn care)" numFmtId="0">
      <sharedItems containsString="0" containsBlank="1" containsNumber="1" containsInteger="1" minValue="3" maxValue="99"/>
    </cacheField>
    <cacheField name="TRAUMA_ADULT" numFmtId="0">
      <sharedItems containsString="0" containsBlank="1" containsNumber="1" containsInteger="1" minValue="1" maxValue="1" count="2">
        <n v="1"/>
        <m/>
      </sharedItems>
    </cacheField>
    <cacheField name="TRAUMA_PEDS" numFmtId="0">
      <sharedItems containsString="0" containsBlank="1" containsNumber="1" containsInteger="1" minValue="1" maxValue="1"/>
    </cacheField>
    <cacheField name="BURN_ADULT" numFmtId="0">
      <sharedItems containsString="0" containsBlank="1" containsNumber="1" containsInteger="1" minValue="1" maxValue="1"/>
    </cacheField>
    <cacheField name="BURN_PEDS" numFmtId="0">
      <sharedItems containsString="0" containsBlank="1" containsNumber="1" containsInteger="1" minValue="1" maxValue="1"/>
    </cacheField>
    <cacheField name="ACS_VERIFIED" numFmtId="0">
      <sharedItems containsBlank="1"/>
    </cacheField>
    <cacheField name="ADULT_TRAUMA_L1" numFmtId="0">
      <sharedItems containsString="0" containsBlank="1" containsNumber="1" containsInteger="1" minValue="1" maxValue="1"/>
    </cacheField>
    <cacheField name="ADULT_TRAUMA_L2" numFmtId="0">
      <sharedItems containsString="0" containsBlank="1" containsNumber="1" containsInteger="1" minValue="1" maxValue="1"/>
    </cacheField>
    <cacheField name="PEDS_TRAUMA_L1" numFmtId="0">
      <sharedItems containsString="0" containsBlank="1" containsNumber="1" containsInteger="1" minValue="1" maxValue="1"/>
    </cacheField>
    <cacheField name="PEDS_TRAUMA_L2" numFmtId="0">
      <sharedItems containsString="0" containsBlank="1" containsNumber="1" containsInteger="1" minValue="1" maxValue="1"/>
    </cacheField>
    <cacheField name="ABA_VERIFIED" numFmtId="0">
      <sharedItems containsBlank="1" count="6">
        <s v="No data"/>
        <s v="No"/>
        <s v="Yes"/>
        <m u="1"/>
        <s v="No " u="1"/>
        <s v="Yes " u="1"/>
      </sharedItems>
    </cacheField>
    <cacheField name="TC_STATE_DESIGNATED" numFmtId="0">
      <sharedItems containsBlank="1"/>
    </cacheField>
    <cacheField name="BC_STATE_DESIGNATED" numFmtId="0">
      <sharedItems containsBlank="1"/>
    </cacheField>
    <cacheField name="PHONE" numFmtId="0">
      <sharedItems/>
    </cacheField>
    <cacheField name="region" numFmtId="0">
      <sharedItems count="4">
        <s v="West"/>
        <s v="South"/>
        <s v="Northeast"/>
        <s v="Midwest"/>
      </sharedItems>
    </cacheField>
  </cacheFields>
  <extLst>
    <ext xmlns:x14="http://schemas.microsoft.com/office/spreadsheetml/2009/9/main" uri="{725AE2AE-9491-48be-B2B4-4EB974FC3084}">
      <x14:pivotCacheDefinition pivotCacheId="661489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2.434829050922" createdVersion="8" refreshedVersion="8" minRefreshableVersion="3" recordCount="50" xr:uid="{5BADCC31-3EAE-408B-9553-EF935A4270B2}">
  <cacheSource type="worksheet">
    <worksheetSource name="Table24"/>
  </cacheSource>
  <cacheFields count="5">
    <cacheField name="State" numFmtId="0">
      <sharedItems count="50">
        <s v="Texas"/>
        <s v="New York"/>
        <s v="California"/>
        <s v="Georgia"/>
        <s v="Ohio"/>
        <s v="Missouri"/>
        <s v="Florida"/>
        <s v="Pennsylvania"/>
        <s v="Arizona"/>
        <s v="Illinois"/>
        <s v="Michigan"/>
        <s v="Virginia"/>
        <s v="North Carolina"/>
        <s v="Alabama"/>
        <s v="Colorado"/>
        <s v="Massachusetts"/>
        <s v="Tennessee"/>
        <s v="Minnesota"/>
        <s v="Louisiana"/>
        <s v="Indiana"/>
        <s v="District of Columbia"/>
        <s v="Washington"/>
        <s v="Oklahoma"/>
        <s v="Nevada"/>
        <s v="Wisconsin"/>
        <s v="Kansas"/>
        <s v="South Carolina"/>
        <s v="Maryland"/>
        <s v="Iowa"/>
        <s v="Nebraska"/>
        <s v="Kentucky"/>
        <s v="Oregon"/>
        <s v="Idaho"/>
        <s v="Utah"/>
        <s v="New Jersey"/>
        <s v="New Mexico"/>
        <s v="Arkansas"/>
        <s v="Vermont"/>
        <s v="Connecticut"/>
        <s v="Hawaii"/>
        <s v="Maine"/>
        <s v="West Virginia"/>
        <s v="Delaware"/>
        <s v="North Dakota"/>
        <s v="Rhode Island"/>
        <s v="Mississippi"/>
        <s v="Alaska"/>
        <s v="New Hampshire"/>
        <s v="Montana"/>
        <s v="South Dakota"/>
      </sharedItems>
    </cacheField>
    <cacheField name="Dedicated Burn Beds" numFmtId="0">
      <sharedItems containsSemiMixedTypes="0" containsString="0" containsNumber="1" containsInteger="1" minValue="0" maxValue="206"/>
    </cacheField>
    <cacheField name="Total population" numFmtId="164">
      <sharedItems containsSemiMixedTypes="0" containsString="0" containsNumber="1" containsInteger="1" minValue="644663" maxValue="39355309"/>
    </cacheField>
    <cacheField name="Normalization" numFmtId="4">
      <sharedItems containsSemiMixedTypes="0" containsString="0" containsNumber="1" minValue="0" maxValue="5.9108045181613074"/>
    </cacheField>
    <cacheField name="Regi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2.446284722224" createdVersion="8" refreshedVersion="8" minRefreshableVersion="3" recordCount="50" xr:uid="{1A700555-B22F-47FB-8A10-F3274B50BD7E}">
  <cacheSource type="worksheet">
    <worksheetSource name="Table24"/>
  </cacheSource>
  <cacheFields count="5">
    <cacheField name="State" numFmtId="0">
      <sharedItems/>
    </cacheField>
    <cacheField name="Dedicated Burn Beds" numFmtId="0">
      <sharedItems containsSemiMixedTypes="0" containsString="0" containsNumber="1" containsInteger="1" minValue="0" maxValue="206" count="34">
        <n v="206"/>
        <n v="143"/>
        <n v="140"/>
        <n v="129"/>
        <n v="94"/>
        <n v="93"/>
        <n v="85"/>
        <n v="83"/>
        <n v="80"/>
        <n v="77"/>
        <n v="69"/>
        <n v="68"/>
        <n v="60"/>
        <n v="52"/>
        <n v="51"/>
        <n v="50"/>
        <n v="47"/>
        <n v="41"/>
        <n v="40"/>
        <n v="33"/>
        <n v="31"/>
        <n v="28"/>
        <n v="25"/>
        <n v="20"/>
        <n v="17"/>
        <n v="16"/>
        <n v="15"/>
        <n v="12"/>
        <n v="10"/>
        <n v="9"/>
        <n v="7"/>
        <n v="6"/>
        <n v="4"/>
        <n v="0"/>
      </sharedItems>
    </cacheField>
    <cacheField name="Total population" numFmtId="164">
      <sharedItems containsSemiMixedTypes="0" containsString="0" containsNumber="1" containsInteger="1" minValue="644663" maxValue="39355309"/>
    </cacheField>
    <cacheField name="Normalization" numFmtId="4">
      <sharedItems containsSemiMixedTypes="0" containsString="0" containsNumber="1" minValue="0" maxValue="5.9108045181613074"/>
    </cacheField>
    <cacheField name="Region" numFmtId="0">
      <sharedItems count="4">
        <s v="South"/>
        <s v="Northeast"/>
        <s v="West"/>
        <s v="Midwe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x v="0"/>
    <x v="0"/>
    <x v="0"/>
    <s v="4315 Diplomacy Dr"/>
    <s v="Anchorage"/>
    <n v="99508"/>
    <n v="6940010"/>
    <s v="Alaska Native Medical Center"/>
    <x v="0"/>
    <m/>
    <x v="0"/>
    <n v="1"/>
    <m/>
    <m/>
    <s v="Yes"/>
    <m/>
    <n v="1"/>
    <m/>
    <n v="1"/>
    <x v="0"/>
    <s v="Yes"/>
    <m/>
    <s v="(907) 563-2662"/>
    <x v="0"/>
  </r>
  <r>
    <x v="0"/>
    <x v="0"/>
    <x v="0"/>
    <s v="3200 Providence Dr"/>
    <s v="Anchorage"/>
    <n v="99508"/>
    <n v="6940020"/>
    <s v="Providence Alaska Medical Center/Children's Hospital at Providence"/>
    <x v="1"/>
    <m/>
    <x v="0"/>
    <n v="1"/>
    <m/>
    <m/>
    <s v="Yes"/>
    <m/>
    <n v="1"/>
    <m/>
    <n v="1"/>
    <x v="0"/>
    <s v="Yes"/>
    <m/>
    <s v="(907) 562-2211"/>
    <x v="0"/>
  </r>
  <r>
    <x v="1"/>
    <x v="1"/>
    <x v="1"/>
    <s v="1108 Ross Clark Cir"/>
    <s v="Dothan"/>
    <n v="36301"/>
    <n v="6530373"/>
    <s v="Southeast Alabama Medical Center"/>
    <x v="2"/>
    <m/>
    <x v="0"/>
    <m/>
    <m/>
    <m/>
    <s v="No"/>
    <m/>
    <n v="1"/>
    <m/>
    <m/>
    <x v="0"/>
    <s v="Yes "/>
    <m/>
    <s v="(334) 793-8111"/>
    <x v="1"/>
  </r>
  <r>
    <x v="1"/>
    <x v="1"/>
    <x v="2"/>
    <s v="619 19th St S"/>
    <s v="Birmingham"/>
    <n v="35233"/>
    <n v="6530304"/>
    <s v="University of Alabama at Birmingham Hospital (UAB Burn Center)"/>
    <x v="3"/>
    <n v="28"/>
    <x v="0"/>
    <m/>
    <n v="1"/>
    <m/>
    <s v="Yes"/>
    <n v="1"/>
    <m/>
    <m/>
    <m/>
    <x v="1"/>
    <s v="Yes "/>
    <s v="No"/>
    <s v="(205) 934-3411"/>
    <x v="1"/>
  </r>
  <r>
    <x v="1"/>
    <x v="1"/>
    <x v="2"/>
    <s v="1600 7th Ave South"/>
    <s v="Birmingham"/>
    <n v="35233"/>
    <n v="6530170"/>
    <s v="Children's of Alabama (Children's of Alabama Burn Center)"/>
    <x v="4"/>
    <n v="6"/>
    <x v="1"/>
    <n v="1"/>
    <m/>
    <n v="1"/>
    <s v="No"/>
    <m/>
    <m/>
    <n v="1"/>
    <m/>
    <x v="1"/>
    <s v="Yes "/>
    <s v="No"/>
    <s v="(205) 638-9100"/>
    <x v="1"/>
  </r>
  <r>
    <x v="1"/>
    <x v="1"/>
    <x v="3"/>
    <s v="101 Sivley Rd"/>
    <s v="Huntsville"/>
    <n v="35801"/>
    <n v="6530510"/>
    <s v="Huntsville Hospital "/>
    <x v="5"/>
    <m/>
    <x v="0"/>
    <m/>
    <m/>
    <m/>
    <s v="No"/>
    <n v="1"/>
    <m/>
    <m/>
    <m/>
    <x v="0"/>
    <s v="Yes "/>
    <m/>
    <s v="(256) 265-1000"/>
    <x v="1"/>
  </r>
  <r>
    <x v="1"/>
    <x v="1"/>
    <x v="4"/>
    <s v="2451 University Hospital Dr"/>
    <s v="Mobile"/>
    <n v="36617"/>
    <n v="6530600"/>
    <s v="USA Health University Hospital (Arnold Luterman Regional Burn Center)"/>
    <x v="6"/>
    <n v="18"/>
    <x v="0"/>
    <m/>
    <n v="1"/>
    <m/>
    <s v="No"/>
    <n v="1"/>
    <m/>
    <m/>
    <m/>
    <x v="1"/>
    <s v="Yes "/>
    <s v="No"/>
    <s v="(251) 471-7000"/>
    <x v="1"/>
  </r>
  <r>
    <x v="1"/>
    <x v="1"/>
    <x v="5"/>
    <s v="2105 E South Blvd"/>
    <s v="Montgomery"/>
    <n v="36116"/>
    <n v="6530705"/>
    <s v="Baptist Medical Center South "/>
    <x v="7"/>
    <m/>
    <x v="0"/>
    <m/>
    <m/>
    <m/>
    <s v="No"/>
    <m/>
    <n v="1"/>
    <m/>
    <m/>
    <x v="0"/>
    <s v="Yes "/>
    <m/>
    <s v="(334) 288-2100"/>
    <x v="1"/>
  </r>
  <r>
    <x v="2"/>
    <x v="2"/>
    <x v="6"/>
    <s v="1200 N Beaver St"/>
    <s v="Flagstaff"/>
    <n v="86001"/>
    <n v="6860021"/>
    <s v="Flagstaff Medical Center"/>
    <x v="8"/>
    <m/>
    <x v="0"/>
    <m/>
    <m/>
    <m/>
    <s v="Yes"/>
    <m/>
    <n v="1"/>
    <m/>
    <m/>
    <x v="0"/>
    <s v="Yes"/>
    <m/>
    <s v="(928) 779-3366"/>
    <x v="0"/>
  </r>
  <r>
    <x v="2"/>
    <x v="2"/>
    <x v="7"/>
    <s v="1955 W Frye Rd"/>
    <s v="Chandler"/>
    <n v="85224"/>
    <n v="6860028"/>
    <s v="Chandler Regional Medical Center"/>
    <x v="9"/>
    <m/>
    <x v="0"/>
    <m/>
    <m/>
    <m/>
    <s v="Yes"/>
    <n v="1"/>
    <m/>
    <m/>
    <m/>
    <x v="0"/>
    <s v="Yes"/>
    <m/>
    <s v="(480) 728-3000"/>
    <x v="0"/>
  </r>
  <r>
    <x v="2"/>
    <x v="2"/>
    <x v="7"/>
    <s v="5555 W Thunderbird Rd"/>
    <s v="Glendale"/>
    <n v="85306"/>
    <n v="6860013"/>
    <s v="Banner Thunderbird Medical Center"/>
    <x v="10"/>
    <m/>
    <x v="0"/>
    <m/>
    <m/>
    <m/>
    <s v="Yes"/>
    <m/>
    <n v="1"/>
    <m/>
    <m/>
    <x v="0"/>
    <s v="Yes"/>
    <m/>
    <s v="(602) 865-5555"/>
    <x v="0"/>
  </r>
  <r>
    <x v="2"/>
    <x v="2"/>
    <x v="7"/>
    <s v="13677 W McDowell Rd"/>
    <s v="Goodyear"/>
    <n v="85395"/>
    <n v="6860027"/>
    <s v="Abrazo West Campus"/>
    <x v="11"/>
    <m/>
    <x v="0"/>
    <m/>
    <m/>
    <m/>
    <s v="Yes"/>
    <m/>
    <n v="1"/>
    <m/>
    <m/>
    <x v="0"/>
    <s v="Yes"/>
    <m/>
    <s v="(623) 882-1500"/>
    <x v="0"/>
  </r>
  <r>
    <x v="2"/>
    <x v="2"/>
    <x v="7"/>
    <s v="1400 S Dobson Rd"/>
    <s v="Mesa"/>
    <n v="85202"/>
    <n v="6860016"/>
    <s v="Banner Desert Medical Center/Banner Children's at Desert"/>
    <x v="12"/>
    <m/>
    <x v="0"/>
    <n v="1"/>
    <m/>
    <m/>
    <s v="Yes"/>
    <m/>
    <n v="1"/>
    <m/>
    <n v="1"/>
    <x v="0"/>
    <s v="Yes"/>
    <m/>
    <s v="(480) 412-3000"/>
    <x v="0"/>
  </r>
  <r>
    <x v="2"/>
    <x v="2"/>
    <x v="7"/>
    <s v="1111 E McDowell Rd"/>
    <s v="Phoenix"/>
    <n v="85006"/>
    <n v="6860250"/>
    <s v="Banner University Medical Center - Phoenix"/>
    <x v="13"/>
    <m/>
    <x v="0"/>
    <m/>
    <m/>
    <m/>
    <s v="Yes"/>
    <n v="1"/>
    <m/>
    <m/>
    <m/>
    <x v="0"/>
    <s v="Yes"/>
    <m/>
    <s v="(602) 239-2000"/>
    <x v="0"/>
  </r>
  <r>
    <x v="2"/>
    <x v="2"/>
    <x v="7"/>
    <s v="350 W Thomas Rd"/>
    <s v="Phoenix"/>
    <n v="85013"/>
    <n v="6860280"/>
    <s v="St. Joseph's Hospital and Medical Center"/>
    <x v="14"/>
    <m/>
    <x v="0"/>
    <m/>
    <m/>
    <m/>
    <s v="Yes"/>
    <n v="1"/>
    <m/>
    <m/>
    <m/>
    <x v="0"/>
    <s v="Yes"/>
    <m/>
    <s v="(602) 406-3000"/>
    <x v="0"/>
  </r>
  <r>
    <x v="2"/>
    <x v="2"/>
    <x v="7"/>
    <s v="19829 North 27th Ave"/>
    <s v="Phoenix"/>
    <n v="85027"/>
    <n v="6860325"/>
    <s v="HonorHealth Deer Valley Medical Center"/>
    <x v="15"/>
    <m/>
    <x v="0"/>
    <m/>
    <m/>
    <m/>
    <s v="Yes"/>
    <m/>
    <n v="1"/>
    <m/>
    <m/>
    <x v="0"/>
    <s v="Yes"/>
    <m/>
    <s v="(623) 879-6100"/>
    <x v="0"/>
  </r>
  <r>
    <x v="2"/>
    <x v="2"/>
    <x v="7"/>
    <s v="250 E Dunlap Ave"/>
    <s v="Phoenix"/>
    <n v="85020"/>
    <n v="6860253"/>
    <s v="HonorHealth John C. Lincoln Medical Center"/>
    <x v="16"/>
    <m/>
    <x v="0"/>
    <m/>
    <m/>
    <m/>
    <s v="Yes"/>
    <n v="1"/>
    <m/>
    <m/>
    <m/>
    <x v="0"/>
    <s v="Yes"/>
    <m/>
    <s v="(602) 943-2381"/>
    <x v="0"/>
  </r>
  <r>
    <x v="2"/>
    <x v="2"/>
    <x v="7"/>
    <s v="1919 E Thomas Rd"/>
    <s v="Phoenix"/>
    <n v="85016"/>
    <n v="6860210"/>
    <s v="Phoenix Children's Hospital"/>
    <x v="17"/>
    <m/>
    <x v="1"/>
    <n v="1"/>
    <m/>
    <m/>
    <s v="Yes"/>
    <m/>
    <m/>
    <n v="1"/>
    <m/>
    <x v="0"/>
    <s v="Yes"/>
    <m/>
    <s v="(602) 933-1000"/>
    <x v="0"/>
  </r>
  <r>
    <x v="2"/>
    <x v="2"/>
    <x v="7"/>
    <s v="2601 E Roosevelt St"/>
    <s v="Phoenix"/>
    <n v="85008"/>
    <n v="6860255"/>
    <s v="Valleywise Health (Arizona Burn Center)"/>
    <x v="18"/>
    <n v="45"/>
    <x v="0"/>
    <m/>
    <n v="1"/>
    <n v="1"/>
    <s v="Yes"/>
    <n v="1"/>
    <m/>
    <m/>
    <m/>
    <x v="2"/>
    <s v="Yes"/>
    <s v="No"/>
    <s v="(602) 344-5011"/>
    <x v="0"/>
  </r>
  <r>
    <x v="2"/>
    <x v="2"/>
    <x v="7"/>
    <s v="7400 E Osborn Rd"/>
    <s v="Scottsdale"/>
    <n v="85251"/>
    <n v="6860376"/>
    <s v="HonorHealth Scottsdale Osborn Medical Center"/>
    <x v="19"/>
    <m/>
    <x v="0"/>
    <m/>
    <m/>
    <m/>
    <s v="Yes"/>
    <n v="1"/>
    <m/>
    <m/>
    <m/>
    <x v="0"/>
    <s v="Yes"/>
    <m/>
    <s v="(480) 882-4000"/>
    <x v="0"/>
  </r>
  <r>
    <x v="2"/>
    <x v="2"/>
    <x v="8"/>
    <s v="1501 N Campbell Ave"/>
    <s v="Tucson"/>
    <n v="85719"/>
    <n v="6860516"/>
    <s v="Banner University Medical Center - Tucson (Burn Unit at Banner)"/>
    <x v="20"/>
    <n v="35"/>
    <x v="0"/>
    <n v="1"/>
    <n v="1"/>
    <n v="1"/>
    <s v="Yes"/>
    <n v="1"/>
    <m/>
    <m/>
    <n v="1"/>
    <x v="1"/>
    <s v="Yes"/>
    <s v="No"/>
    <s v="(520) 694-0111"/>
    <x v="0"/>
  </r>
  <r>
    <x v="2"/>
    <x v="2"/>
    <x v="8"/>
    <s v="350 N Wilmot Rd"/>
    <s v="Tucson"/>
    <n v="85718"/>
    <n v="6860460"/>
    <s v="Carondelet St. Joseph's Hospital"/>
    <x v="21"/>
    <m/>
    <x v="0"/>
    <m/>
    <m/>
    <m/>
    <s v="No"/>
    <n v="1"/>
    <m/>
    <m/>
    <m/>
    <x v="0"/>
    <s v="Yes"/>
    <m/>
    <s v="(520) 873-3000"/>
    <x v="0"/>
  </r>
  <r>
    <x v="3"/>
    <x v="3"/>
    <x v="9"/>
    <s v="300 Werner St"/>
    <s v="Hot Springs"/>
    <n v="71913"/>
    <n v="6710300"/>
    <s v="CHI St. Vincent Hospital Hot Springs"/>
    <x v="22"/>
    <m/>
    <x v="0"/>
    <m/>
    <m/>
    <m/>
    <s v="No"/>
    <m/>
    <n v="1"/>
    <m/>
    <m/>
    <x v="0"/>
    <s v="Yes"/>
    <m/>
    <s v="(501) 622-1000"/>
    <x v="1"/>
  </r>
  <r>
    <x v="3"/>
    <x v="3"/>
    <x v="10"/>
    <s v="1 Children's Way"/>
    <s v="Little Rock "/>
    <n v="72202"/>
    <n v="6710340"/>
    <s v="Arkansas Children's Hospital (Arkansas Children's Hospital Burn Center)"/>
    <x v="23"/>
    <n v="10"/>
    <x v="1"/>
    <n v="1"/>
    <n v="1"/>
    <n v="1"/>
    <s v="Yes"/>
    <m/>
    <m/>
    <n v="1"/>
    <m/>
    <x v="1"/>
    <s v="Yes"/>
    <s v="No"/>
    <s v="(501) 364-1323"/>
    <x v="1"/>
  </r>
  <r>
    <x v="3"/>
    <x v="3"/>
    <x v="10"/>
    <s v="4301 W Markham St"/>
    <s v="Little Rock "/>
    <n v="72205"/>
    <n v="6710440"/>
    <s v="UAMS Medical Center"/>
    <x v="24"/>
    <m/>
    <x v="0"/>
    <m/>
    <m/>
    <m/>
    <s v="Yes"/>
    <n v="1"/>
    <m/>
    <m/>
    <m/>
    <x v="0"/>
    <s v="Yes"/>
    <m/>
    <s v="(501) 686-7000"/>
    <x v="1"/>
  </r>
  <r>
    <x v="3"/>
    <x v="3"/>
    <x v="10"/>
    <s v="9601 Baptist Health Dr"/>
    <s v="Little Rock"/>
    <n v="72205"/>
    <n v="6710335"/>
    <s v="Baptist Health Medical Center"/>
    <x v="25"/>
    <m/>
    <x v="0"/>
    <m/>
    <m/>
    <m/>
    <s v="No"/>
    <m/>
    <n v="1"/>
    <m/>
    <m/>
    <x v="0"/>
    <s v="Yes"/>
    <m/>
    <s v="(501) 202-2000"/>
    <x v="1"/>
  </r>
  <r>
    <x v="3"/>
    <x v="3"/>
    <x v="10"/>
    <s v="2 St Vincent Circle"/>
    <s v="Little Rock"/>
    <n v="72205"/>
    <n v="6710400"/>
    <s v="CHI St. Vincent Infirmary "/>
    <x v="26"/>
    <m/>
    <x v="0"/>
    <m/>
    <m/>
    <m/>
    <s v="No"/>
    <m/>
    <n v="1"/>
    <m/>
    <m/>
    <x v="0"/>
    <s v="Yes"/>
    <m/>
    <s v="(501) 552-3000"/>
    <x v="1"/>
  </r>
  <r>
    <x v="3"/>
    <x v="3"/>
    <x v="11"/>
    <s v="3215 N Northhills Blvd"/>
    <s v="Fayetteville"/>
    <n v="72703"/>
    <n v="6710195"/>
    <s v="Washington Regional Medical Center"/>
    <x v="27"/>
    <m/>
    <x v="0"/>
    <m/>
    <m/>
    <m/>
    <s v="No"/>
    <m/>
    <n v="1"/>
    <m/>
    <m/>
    <x v="0"/>
    <s v="Yes"/>
    <m/>
    <s v="(479) 463-1000"/>
    <x v="1"/>
  </r>
  <r>
    <x v="4"/>
    <x v="4"/>
    <x v="12"/>
    <s v="1411 East 31st St"/>
    <s v="Oakland"/>
    <n v="94602"/>
    <n v="6930275"/>
    <s v="Highland Hospital"/>
    <x v="28"/>
    <m/>
    <x v="0"/>
    <m/>
    <m/>
    <m/>
    <s v="Yes"/>
    <n v="1"/>
    <m/>
    <m/>
    <m/>
    <x v="0"/>
    <s v="Yes"/>
    <m/>
    <s v="(510) 437-4800"/>
    <x v="0"/>
  </r>
  <r>
    <x v="4"/>
    <x v="4"/>
    <x v="12"/>
    <s v="20103 Lake Chabot Rd"/>
    <s v="Castro Valley"/>
    <n v="94546"/>
    <n v="6930133"/>
    <s v="Sutter Health Eden Medical Center"/>
    <x v="29"/>
    <m/>
    <x v="0"/>
    <m/>
    <m/>
    <m/>
    <s v="Yes"/>
    <m/>
    <n v="1"/>
    <m/>
    <m/>
    <x v="0"/>
    <s v="Yes"/>
    <m/>
    <s v="(510) 537-1234"/>
    <x v="0"/>
  </r>
  <r>
    <x v="4"/>
    <x v="4"/>
    <x v="12"/>
    <s v="747 52nd St"/>
    <s v="Oakland"/>
    <n v="94609"/>
    <n v="6932180"/>
    <s v="UCSF Benioff Children's Hospital Oakland"/>
    <x v="30"/>
    <m/>
    <x v="1"/>
    <n v="1"/>
    <m/>
    <m/>
    <s v="Yes"/>
    <m/>
    <m/>
    <n v="1"/>
    <m/>
    <x v="0"/>
    <s v="Yes"/>
    <m/>
    <s v="(510) 428-3000"/>
    <x v="0"/>
  </r>
  <r>
    <x v="4"/>
    <x v="4"/>
    <x v="13"/>
    <s v="1531 Esplanade"/>
    <s v="Chico"/>
    <n v="95926"/>
    <n v="6930096"/>
    <s v="Enloe Medical Center"/>
    <x v="31"/>
    <m/>
    <x v="0"/>
    <m/>
    <m/>
    <m/>
    <s v="Yes"/>
    <m/>
    <n v="1"/>
    <m/>
    <m/>
    <x v="0"/>
    <s v="Yes"/>
    <m/>
    <s v="(530) 332-7300"/>
    <x v="0"/>
  </r>
  <r>
    <x v="4"/>
    <x v="4"/>
    <x v="14"/>
    <s v="1601 Ygnacio Valley Rd"/>
    <s v="Walnut Creek"/>
    <n v="94598"/>
    <n v="6933853"/>
    <s v="John Muir Medical Center, Walnut Creek"/>
    <x v="32"/>
    <m/>
    <x v="0"/>
    <m/>
    <m/>
    <m/>
    <s v="Yes"/>
    <m/>
    <n v="1"/>
    <m/>
    <m/>
    <x v="0"/>
    <s v="Yes"/>
    <m/>
    <s v="(925) 939-3000"/>
    <x v="0"/>
  </r>
  <r>
    <x v="4"/>
    <x v="4"/>
    <x v="15"/>
    <s v="2823 Fresno St"/>
    <s v="Fresno"/>
    <n v="93721"/>
    <n v="6930790"/>
    <s v="Community Regional Medical Center (Leon S. Peters Burn Center)"/>
    <x v="33"/>
    <n v="10"/>
    <x v="0"/>
    <m/>
    <n v="1"/>
    <n v="1"/>
    <s v="Yes"/>
    <n v="1"/>
    <m/>
    <m/>
    <m/>
    <x v="2"/>
    <s v="Yes"/>
    <s v="Yes"/>
    <s v="(559) 459-6000"/>
    <x v="0"/>
  </r>
  <r>
    <x v="4"/>
    <x v="4"/>
    <x v="16"/>
    <s v="420 34th St"/>
    <s v="Bakersfield"/>
    <n v="93301"/>
    <n v="6930079"/>
    <s v="The Grossman Burn Center at Bakersfield Memorial Hospital "/>
    <x v="34"/>
    <n v="7"/>
    <x v="1"/>
    <m/>
    <n v="1"/>
    <n v="1"/>
    <m/>
    <m/>
    <m/>
    <m/>
    <m/>
    <x v="2"/>
    <m/>
    <s v="Yes"/>
    <s v="(661) 323-2876"/>
    <x v="0"/>
  </r>
  <r>
    <x v="4"/>
    <x v="4"/>
    <x v="17"/>
    <s v="1600 West Avenue J"/>
    <s v="Lancaster"/>
    <n v="93534"/>
    <n v="6931178"/>
    <s v="Antelope Valley Hospital "/>
    <x v="35"/>
    <m/>
    <x v="0"/>
    <m/>
    <m/>
    <m/>
    <s v="Yes"/>
    <m/>
    <n v="1"/>
    <m/>
    <m/>
    <x v="0"/>
    <s v="Yes"/>
    <m/>
    <s v="(661) 949-5000"/>
    <x v="0"/>
  </r>
  <r>
    <x v="4"/>
    <x v="4"/>
    <x v="17"/>
    <s v="8700 Beverly Blvd"/>
    <s v="West Hollywood"/>
    <n v="90048"/>
    <n v="6930444"/>
    <s v="Cedar-Sinai Medical Center"/>
    <x v="36"/>
    <m/>
    <x v="0"/>
    <m/>
    <m/>
    <m/>
    <s v="Yes"/>
    <n v="1"/>
    <m/>
    <m/>
    <m/>
    <x v="0"/>
    <s v="Yes"/>
    <m/>
    <s v="(310) 423-5000"/>
    <x v="0"/>
  </r>
  <r>
    <x v="4"/>
    <x v="4"/>
    <x v="17"/>
    <s v="4650 Sunset Blvd"/>
    <s v="Los Angeles "/>
    <n v="90027"/>
    <n v="6931470"/>
    <s v="Children's Hospital Los Angeles"/>
    <x v="37"/>
    <m/>
    <x v="1"/>
    <n v="1"/>
    <m/>
    <m/>
    <s v="Yes"/>
    <m/>
    <m/>
    <n v="1"/>
    <m/>
    <x v="0"/>
    <s v="Yes"/>
    <m/>
    <s v="(323) 660-2450"/>
    <x v="0"/>
  </r>
  <r>
    <x v="4"/>
    <x v="4"/>
    <x v="17"/>
    <s v="1798 North Garey Ave"/>
    <s v="Pomona"/>
    <n v="91767"/>
    <n v="6932450"/>
    <s v="Pomona Valley Hospital Medical Center"/>
    <x v="38"/>
    <m/>
    <x v="0"/>
    <m/>
    <m/>
    <m/>
    <s v="Yes"/>
    <m/>
    <n v="1"/>
    <m/>
    <m/>
    <x v="0"/>
    <s v="Yes"/>
    <m/>
    <s v="(909) 865-9500"/>
    <x v="0"/>
  </r>
  <r>
    <x v="4"/>
    <x v="4"/>
    <x v="17"/>
    <s v="3630 East Imperial Hwy"/>
    <s v="Lynwood"/>
    <n v="90262"/>
    <n v="6931790"/>
    <s v="St. Francis Medical Center Lynwood"/>
    <x v="39"/>
    <m/>
    <x v="0"/>
    <m/>
    <m/>
    <m/>
    <s v="Yes"/>
    <m/>
    <n v="1"/>
    <m/>
    <m/>
    <x v="0"/>
    <s v="Yes"/>
    <m/>
    <s v="(310) 900-8900"/>
    <x v="0"/>
  </r>
  <r>
    <x v="4"/>
    <x v="4"/>
    <x v="17"/>
    <s v="15031 Rinaldi St"/>
    <s v="Mission Hills"/>
    <n v="91345"/>
    <n v="6932860"/>
    <s v="Providence Holy Cross Medical Center"/>
    <x v="40"/>
    <m/>
    <x v="0"/>
    <m/>
    <m/>
    <m/>
    <s v="Yes"/>
    <m/>
    <n v="1"/>
    <m/>
    <m/>
    <x v="0"/>
    <s v="Yes"/>
    <m/>
    <s v="(818) 365-8051"/>
    <x v="0"/>
  </r>
  <r>
    <x v="4"/>
    <x v="4"/>
    <x v="17"/>
    <s v="757 Westwood Plaza"/>
    <s v="Los Angeles"/>
    <n v="90095"/>
    <n v="6931755"/>
    <s v="Ronald Reagan UCLA Medical Center"/>
    <x v="41"/>
    <m/>
    <x v="0"/>
    <m/>
    <m/>
    <m/>
    <s v="Yes"/>
    <n v="1"/>
    <m/>
    <m/>
    <m/>
    <x v="0"/>
    <s v="Yes"/>
    <m/>
    <s v="(310) 825-9111"/>
    <x v="0"/>
  </r>
  <r>
    <x v="4"/>
    <x v="4"/>
    <x v="17"/>
    <s v="7300 Medical Center Dr"/>
    <s v="West Hills"/>
    <n v="91307"/>
    <n v="6930379"/>
    <s v="The Grossman Burn Center at West Hills Hospital &amp; Medical Center "/>
    <x v="42"/>
    <n v="8"/>
    <x v="1"/>
    <m/>
    <n v="1"/>
    <m/>
    <m/>
    <m/>
    <m/>
    <m/>
    <m/>
    <x v="2"/>
    <m/>
    <s v="Yes"/>
    <s v="(818) 676-4177"/>
    <x v="0"/>
  </r>
  <r>
    <x v="4"/>
    <x v="4"/>
    <x v="17"/>
    <s v="3330 Lomita Blvd"/>
    <s v="Torrance"/>
    <n v="90505"/>
    <n v="6933679"/>
    <s v="Torrance Memorial Burn Center"/>
    <x v="43"/>
    <n v="12"/>
    <x v="1"/>
    <m/>
    <n v="1"/>
    <n v="1"/>
    <m/>
    <m/>
    <m/>
    <m/>
    <m/>
    <x v="2"/>
    <m/>
    <s v="Yes"/>
    <s v="(310) 517-4622"/>
    <x v="0"/>
  </r>
  <r>
    <x v="4"/>
    <x v="4"/>
    <x v="18"/>
    <s v="1401 S Grand Ave"/>
    <s v="Los Angeles"/>
    <n v="90015"/>
    <n v="6931440"/>
    <s v="California Hospital Medical Center"/>
    <x v="44"/>
    <m/>
    <x v="0"/>
    <m/>
    <m/>
    <m/>
    <s v="Yes"/>
    <m/>
    <n v="1"/>
    <m/>
    <m/>
    <x v="0"/>
    <s v="Yes"/>
    <m/>
    <s v="(213) 748-2411"/>
    <x v="0"/>
  </r>
  <r>
    <x v="4"/>
    <x v="4"/>
    <x v="18"/>
    <s v="18300 Roscoe Blvd"/>
    <s v="Northridge "/>
    <n v="91335"/>
    <n v="6932118"/>
    <s v="Northridge Hospital Medical Center"/>
    <x v="45"/>
    <m/>
    <x v="0"/>
    <m/>
    <m/>
    <m/>
    <s v="Yes"/>
    <m/>
    <n v="1"/>
    <m/>
    <m/>
    <x v="0"/>
    <s v="Yes"/>
    <m/>
    <s v="(818) 885-8500"/>
    <x v="0"/>
  </r>
  <r>
    <x v="4"/>
    <x v="4"/>
    <x v="18"/>
    <s v="1000 W Carson St"/>
    <s v="Torrance"/>
    <n v="90502"/>
    <n v="6933683"/>
    <s v="Harbor-UCLA Medical Center"/>
    <x v="46"/>
    <m/>
    <x v="0"/>
    <m/>
    <m/>
    <m/>
    <s v="Yes"/>
    <n v="1"/>
    <m/>
    <m/>
    <m/>
    <x v="0"/>
    <s v="Yes"/>
    <m/>
    <s v="(310)222-2345"/>
    <x v="0"/>
  </r>
  <r>
    <x v="4"/>
    <x v="4"/>
    <x v="18"/>
    <s v="23845 McBean Pkwy"/>
    <s v="Valencia"/>
    <n v="91355"/>
    <n v="6933488"/>
    <s v="Henry Mayo Newhall Hospital"/>
    <x v="47"/>
    <m/>
    <x v="0"/>
    <m/>
    <m/>
    <m/>
    <s v="Yes"/>
    <m/>
    <n v="1"/>
    <m/>
    <m/>
    <x v="0"/>
    <s v="Yes"/>
    <m/>
    <s v="(661) 200-2000"/>
    <x v="0"/>
  </r>
  <r>
    <x v="4"/>
    <x v="4"/>
    <x v="18"/>
    <s v="100 W California Blvd"/>
    <s v="Pasadena"/>
    <n v="91105"/>
    <n v="6932350"/>
    <s v="Huntington Hospital"/>
    <x v="48"/>
    <m/>
    <x v="0"/>
    <m/>
    <m/>
    <m/>
    <s v="Yes"/>
    <m/>
    <n v="1"/>
    <m/>
    <m/>
    <x v="0"/>
    <s v="Yes"/>
    <m/>
    <s v="(626) 397-5000"/>
    <x v="0"/>
  </r>
  <r>
    <x v="4"/>
    <x v="4"/>
    <x v="18"/>
    <s v="1200 N State St"/>
    <s v="Los Angeles"/>
    <n v="90033"/>
    <n v="6931580"/>
    <s v="LAC + USC Medical Center (LAC + USC Regional Burn Center)"/>
    <x v="49"/>
    <n v="20"/>
    <x v="0"/>
    <m/>
    <n v="1"/>
    <n v="1"/>
    <s v="Yes"/>
    <n v="1"/>
    <m/>
    <m/>
    <m/>
    <x v="2"/>
    <s v="Yes"/>
    <s v="Yes"/>
    <s v="(323) 409-1000"/>
    <x v="0"/>
  </r>
  <r>
    <x v="4"/>
    <x v="4"/>
    <x v="18"/>
    <s v="2801 Atlantic Ave"/>
    <s v="Long Beach"/>
    <n v="90806"/>
    <n v="6931370"/>
    <s v="Long Beach Medical Center"/>
    <x v="38"/>
    <m/>
    <x v="0"/>
    <m/>
    <m/>
    <m/>
    <s v="Yes"/>
    <m/>
    <n v="1"/>
    <m/>
    <m/>
    <x v="0"/>
    <s v="Yes"/>
    <m/>
    <s v="(562) 933-2000"/>
    <x v="0"/>
  </r>
  <r>
    <x v="4"/>
    <x v="4"/>
    <x v="18"/>
    <s v="1050 Linden Ave"/>
    <s v="Long Beach"/>
    <n v="90813"/>
    <n v="6931360"/>
    <s v="St. Mary Medical Center Long Beach"/>
    <x v="50"/>
    <m/>
    <x v="0"/>
    <m/>
    <m/>
    <m/>
    <s v="Yes"/>
    <m/>
    <n v="1"/>
    <m/>
    <m/>
    <x v="0"/>
    <s v="Yes"/>
    <m/>
    <s v="(562) 491-9000"/>
    <x v="0"/>
  </r>
  <r>
    <x v="4"/>
    <x v="4"/>
    <x v="19"/>
    <s v="9300 Valley Children's Place"/>
    <s v="Madera"/>
    <n v="93636"/>
    <n v="6930814"/>
    <s v="Valley Children's Healthcare"/>
    <x v="51"/>
    <m/>
    <x v="1"/>
    <n v="1"/>
    <m/>
    <m/>
    <s v="Yes"/>
    <m/>
    <m/>
    <m/>
    <n v="1"/>
    <x v="0"/>
    <s v="Yes"/>
    <m/>
    <s v="(559) 353-3000"/>
    <x v="0"/>
  </r>
  <r>
    <x v="4"/>
    <x v="4"/>
    <x v="20"/>
    <s v="1441 Constitution Blvd"/>
    <s v="Salinas "/>
    <n v="93906"/>
    <n v="6932720"/>
    <s v="Natividad Medical Center"/>
    <x v="52"/>
    <m/>
    <x v="0"/>
    <m/>
    <m/>
    <m/>
    <s v="Yes"/>
    <m/>
    <n v="1"/>
    <m/>
    <m/>
    <x v="0"/>
    <s v="Yes"/>
    <m/>
    <s v="(831) 647-7611"/>
    <x v="0"/>
  </r>
  <r>
    <x v="4"/>
    <x v="4"/>
    <x v="21"/>
    <s v="27700 Medical Center Rd"/>
    <s v="Mission Viejo"/>
    <n v="92691"/>
    <n v="6931915"/>
    <s v="Providence Mission Hospital"/>
    <x v="53"/>
    <m/>
    <x v="0"/>
    <n v="1"/>
    <m/>
    <m/>
    <s v="Yes"/>
    <m/>
    <n v="1"/>
    <m/>
    <n v="1"/>
    <x v="0"/>
    <s v="Yes"/>
    <m/>
    <s v="(949) 364-1400"/>
    <x v="0"/>
  </r>
  <r>
    <x v="4"/>
    <x v="4"/>
    <x v="21"/>
    <s v="101 The City Dr South"/>
    <s v="Orange"/>
    <n v="92868"/>
    <n v="6932290"/>
    <s v="UC Irvine Health (UCI Regional Burn Center)"/>
    <x v="54"/>
    <n v="8"/>
    <x v="0"/>
    <n v="1"/>
    <n v="1"/>
    <n v="1"/>
    <s v="Yes"/>
    <n v="1"/>
    <m/>
    <m/>
    <n v="1"/>
    <x v="2"/>
    <s v="Yes"/>
    <s v="Yes"/>
    <s v="(714) 456-6011"/>
    <x v="0"/>
  </r>
  <r>
    <x v="4"/>
    <x v="4"/>
    <x v="22"/>
    <s v="1201 West La Veta Ave"/>
    <s v="Orange"/>
    <n v="92868"/>
    <n v="6932287"/>
    <s v="Children's Hospital of Orange County"/>
    <x v="55"/>
    <m/>
    <x v="1"/>
    <n v="1"/>
    <m/>
    <m/>
    <s v="Yes"/>
    <m/>
    <m/>
    <m/>
    <n v="1"/>
    <x v="0"/>
    <s v="Yes"/>
    <m/>
    <s v="(714) 997-3000"/>
    <x v="0"/>
  </r>
  <r>
    <x v="4"/>
    <x v="4"/>
    <x v="22"/>
    <s v="1001 North Tustin Ave"/>
    <s v="Santa Ana"/>
    <n v="92705"/>
    <n v="6933377"/>
    <s v="Orange County Global Medical Center (Orange County Burn Center)"/>
    <x v="56"/>
    <n v="7"/>
    <x v="0"/>
    <m/>
    <n v="1"/>
    <n v="1"/>
    <s v="Yes"/>
    <m/>
    <n v="1"/>
    <m/>
    <m/>
    <x v="1"/>
    <s v="Yes"/>
    <s v="Yes"/>
    <s v="(714) 953-3500"/>
    <x v="0"/>
  </r>
  <r>
    <x v="4"/>
    <x v="4"/>
    <x v="23"/>
    <s v="1 Medical Plaza Dr"/>
    <s v="Roseville"/>
    <n v="95661"/>
    <n v="6932645"/>
    <s v="Sutter Roseville Medical Center"/>
    <x v="57"/>
    <m/>
    <x v="0"/>
    <m/>
    <m/>
    <m/>
    <s v="Yes"/>
    <m/>
    <n v="1"/>
    <m/>
    <m/>
    <x v="0"/>
    <s v="Yes"/>
    <m/>
    <s v="(916) 781-1000"/>
    <x v="0"/>
  </r>
  <r>
    <x v="4"/>
    <x v="4"/>
    <x v="24"/>
    <s v="1150 N Indian Canyon Dr"/>
    <s v="Palm Springs"/>
    <n v="92262"/>
    <n v="6932325"/>
    <s v="Desert Regional Medical Center"/>
    <x v="58"/>
    <m/>
    <x v="0"/>
    <m/>
    <m/>
    <m/>
    <s v="Yes"/>
    <m/>
    <n v="1"/>
    <m/>
    <m/>
    <x v="0"/>
    <s v="Yes"/>
    <m/>
    <s v="(760) 323-6511"/>
    <x v="0"/>
  </r>
  <r>
    <x v="4"/>
    <x v="4"/>
    <x v="25"/>
    <s v="4445 Magnolia Ave"/>
    <s v="Riverside "/>
    <n v="92501"/>
    <n v="6932585"/>
    <s v="HCA Riverside Community Hospital"/>
    <x v="59"/>
    <m/>
    <x v="0"/>
    <m/>
    <m/>
    <m/>
    <s v="Yes"/>
    <m/>
    <n v="1"/>
    <m/>
    <m/>
    <x v="0"/>
    <s v="Yes"/>
    <m/>
    <s v="(951) 788-3000"/>
    <x v="0"/>
  </r>
  <r>
    <x v="4"/>
    <x v="4"/>
    <x v="25"/>
    <s v="36485 Inland Valley Rd"/>
    <s v="Wildomar"/>
    <n v="92595"/>
    <n v="6930640"/>
    <s v="Inland Valley Medical Center"/>
    <x v="29"/>
    <m/>
    <x v="0"/>
    <m/>
    <m/>
    <m/>
    <s v="Yes"/>
    <m/>
    <n v="1"/>
    <m/>
    <m/>
    <x v="0"/>
    <s v="Yes"/>
    <m/>
    <s v="(951) 677-1111"/>
    <x v="0"/>
  </r>
  <r>
    <x v="4"/>
    <x v="4"/>
    <x v="25"/>
    <s v="26520 Cactus Avenue"/>
    <s v="Moreno Valley"/>
    <n v="92555"/>
    <n v="6930110"/>
    <s v="Riverside University Health System Medical Center"/>
    <x v="60"/>
    <m/>
    <x v="0"/>
    <m/>
    <m/>
    <m/>
    <s v="Yes"/>
    <n v="1"/>
    <m/>
    <m/>
    <m/>
    <x v="0"/>
    <s v="Yes"/>
    <m/>
    <s v="(951) 486-4000"/>
    <x v="0"/>
  </r>
  <r>
    <x v="4"/>
    <x v="4"/>
    <x v="26"/>
    <s v="6501 Coyle Ave"/>
    <s v="Carmichael"/>
    <n v="95608"/>
    <n v="6930037"/>
    <s v="Mercy San Juan Medical Center"/>
    <x v="61"/>
    <m/>
    <x v="0"/>
    <m/>
    <m/>
    <m/>
    <s v="Yes"/>
    <m/>
    <n v="1"/>
    <m/>
    <m/>
    <x v="0"/>
    <s v="Yes"/>
    <m/>
    <s v="(916) 537-5000"/>
    <x v="0"/>
  </r>
  <r>
    <x v="4"/>
    <x v="4"/>
    <x v="26"/>
    <s v="6600 Bruceville Rd"/>
    <s v="Sacramento"/>
    <n v="95823"/>
    <n v="6932673"/>
    <s v="Kaiser Permanente South Sacramento Medical Center"/>
    <x v="62"/>
    <m/>
    <x v="0"/>
    <m/>
    <m/>
    <m/>
    <s v="Yes"/>
    <m/>
    <n v="1"/>
    <m/>
    <m/>
    <x v="0"/>
    <s v="Yes"/>
    <m/>
    <s v="(916) 688-2430"/>
    <x v="0"/>
  </r>
  <r>
    <x v="4"/>
    <x v="4"/>
    <x v="26"/>
    <s v="2315 Stockton Blvd"/>
    <s v="Sacramento"/>
    <n v="95817"/>
    <n v="6932680"/>
    <s v="UC Davis Medical Center (UC Davis Regional Burn Center)"/>
    <x v="63"/>
    <n v="12"/>
    <x v="0"/>
    <n v="1"/>
    <n v="1"/>
    <m/>
    <s v="Yes"/>
    <n v="1"/>
    <m/>
    <n v="1"/>
    <m/>
    <x v="2"/>
    <s v="Yes"/>
    <s v="Yes"/>
    <s v="(916) 734-2011"/>
    <x v="0"/>
  </r>
  <r>
    <x v="4"/>
    <x v="4"/>
    <x v="26"/>
    <s v="2425 Stockton Blvd"/>
    <s v="Sacramento"/>
    <n v="95817"/>
    <n v="6933080"/>
    <s v="Shriners Burn Center at Shriners Hospitals for Children - Nothern California"/>
    <x v="64"/>
    <n v="10"/>
    <x v="1"/>
    <m/>
    <m/>
    <n v="1"/>
    <m/>
    <m/>
    <m/>
    <m/>
    <m/>
    <x v="2"/>
    <m/>
    <s v="Yes"/>
    <s v="(916) 453-2000"/>
    <x v="0"/>
  </r>
  <r>
    <x v="4"/>
    <x v="4"/>
    <x v="27"/>
    <s v="400 N  Pepper Ave"/>
    <s v="Colton"/>
    <n v="92324"/>
    <n v="6932770"/>
    <s v="Arrowhead Regional Medical Center (Edward G. Hirschman Burn Center)"/>
    <x v="65"/>
    <n v="14"/>
    <x v="0"/>
    <m/>
    <n v="1"/>
    <n v="1"/>
    <s v="Yes"/>
    <m/>
    <n v="1"/>
    <m/>
    <m/>
    <x v="1"/>
    <s v="Yes"/>
    <s v="Yes"/>
    <s v="(909) 580-1000"/>
    <x v="0"/>
  </r>
  <r>
    <x v="4"/>
    <x v="4"/>
    <x v="27"/>
    <s v="11234 Anderson St"/>
    <s v="Loma Linda"/>
    <n v="92354"/>
    <n v="6930053"/>
    <s v="Loma Linda University Medical Center/Loma Linda University Children's Hospital"/>
    <x v="66"/>
    <m/>
    <x v="0"/>
    <n v="1"/>
    <m/>
    <m/>
    <s v="Yes"/>
    <n v="1"/>
    <m/>
    <n v="1"/>
    <m/>
    <x v="0"/>
    <s v="Yes"/>
    <m/>
    <s v="(909) 558-4000"/>
    <x v="0"/>
  </r>
  <r>
    <x v="4"/>
    <x v="4"/>
    <x v="28"/>
    <s v="2185 West Citracado Pkwy"/>
    <s v="Escondido"/>
    <n v="92029"/>
    <n v="6930660"/>
    <s v="Palomar Medical Center Escondido"/>
    <x v="67"/>
    <m/>
    <x v="0"/>
    <m/>
    <m/>
    <m/>
    <s v="Yes"/>
    <m/>
    <n v="1"/>
    <m/>
    <m/>
    <x v="0"/>
    <s v="Yes"/>
    <m/>
    <s v="(760) 739-3000"/>
    <x v="0"/>
  </r>
  <r>
    <x v="4"/>
    <x v="4"/>
    <x v="28"/>
    <s v="3020 Children's Way"/>
    <s v="San Diego"/>
    <n v="92123"/>
    <n v="6932775"/>
    <s v="Rady Children's Hospital - San Diego"/>
    <x v="68"/>
    <m/>
    <x v="1"/>
    <n v="1"/>
    <m/>
    <m/>
    <s v="Yes"/>
    <m/>
    <m/>
    <n v="1"/>
    <m/>
    <x v="0"/>
    <s v="Yes"/>
    <m/>
    <s v="(858) 576-1700"/>
    <x v="0"/>
  </r>
  <r>
    <x v="4"/>
    <x v="4"/>
    <x v="28"/>
    <s v="9888 Genessee Ave"/>
    <s v="La Jolla"/>
    <n v="92037"/>
    <n v="6931130"/>
    <s v="Scripps Memorial Hospital"/>
    <x v="69"/>
    <m/>
    <x v="0"/>
    <m/>
    <m/>
    <m/>
    <s v="Yes"/>
    <m/>
    <n v="1"/>
    <m/>
    <m/>
    <x v="0"/>
    <s v="Yes"/>
    <m/>
    <s v="(858) 626-4123"/>
    <x v="0"/>
  </r>
  <r>
    <x v="4"/>
    <x v="4"/>
    <x v="28"/>
    <s v="4077 5th Ave"/>
    <s v="San Diego"/>
    <n v="92103"/>
    <n v="6932810"/>
    <s v="Scripps Mercy Hospital"/>
    <x v="70"/>
    <m/>
    <x v="0"/>
    <m/>
    <m/>
    <m/>
    <s v="Yes"/>
    <n v="1"/>
    <m/>
    <m/>
    <m/>
    <x v="0"/>
    <s v="Yes"/>
    <m/>
    <s v="(619) 294-8111"/>
    <x v="0"/>
  </r>
  <r>
    <x v="4"/>
    <x v="4"/>
    <x v="28"/>
    <s v="7901 Frost St"/>
    <s v="San Diego"/>
    <n v="92123"/>
    <n v="6932785"/>
    <s v="Sharp Memorial Hospital"/>
    <x v="71"/>
    <m/>
    <x v="0"/>
    <m/>
    <m/>
    <m/>
    <s v="Yes"/>
    <m/>
    <n v="1"/>
    <m/>
    <m/>
    <x v="0"/>
    <s v="Yes"/>
    <m/>
    <s v="(858) 939-3400"/>
    <x v="0"/>
  </r>
  <r>
    <x v="4"/>
    <x v="4"/>
    <x v="28"/>
    <s v="200 W Arbor Dr"/>
    <s v="San Diego"/>
    <n v="92103"/>
    <n v="6932820"/>
    <s v="UC San Diego Medical Center (UCSD Regional Burn Center)"/>
    <x v="72"/>
    <n v="8"/>
    <x v="0"/>
    <m/>
    <n v="1"/>
    <n v="1"/>
    <s v="Yes"/>
    <n v="1"/>
    <m/>
    <m/>
    <m/>
    <x v="2"/>
    <s v="Yes"/>
    <s v="Yes"/>
    <s v="(619) 543-6222"/>
    <x v="0"/>
  </r>
  <r>
    <x v="4"/>
    <x v="4"/>
    <x v="29"/>
    <s v="1001 Potrero Ave"/>
    <s v="San Francisco"/>
    <n v="94110"/>
    <n v="6933060"/>
    <s v="Zuckerberg San Francisco General Hospital "/>
    <x v="73"/>
    <m/>
    <x v="0"/>
    <m/>
    <m/>
    <m/>
    <s v="Yes"/>
    <n v="1"/>
    <m/>
    <m/>
    <m/>
    <x v="0"/>
    <s v="Yes"/>
    <m/>
    <s v="(628) 206-8000"/>
    <x v="0"/>
  </r>
  <r>
    <x v="4"/>
    <x v="4"/>
    <x v="29"/>
    <s v="900 Hyde St "/>
    <s v="San Francisco"/>
    <n v="94109"/>
    <n v="6933020"/>
    <s v="Bothin Burn Center at St. Francis Memorial Hospital"/>
    <x v="74"/>
    <n v="16"/>
    <x v="1"/>
    <m/>
    <n v="1"/>
    <n v="1"/>
    <m/>
    <m/>
    <m/>
    <m/>
    <m/>
    <x v="2"/>
    <m/>
    <s v="Yes"/>
    <s v="(415) 353-6000"/>
    <x v="0"/>
  </r>
  <r>
    <x v="4"/>
    <x v="4"/>
    <x v="30"/>
    <s v="500 West Hospital Rd"/>
    <s v="French Camp"/>
    <n v="95231"/>
    <n v="6930780"/>
    <s v="San Joaquin General Hospital"/>
    <x v="75"/>
    <m/>
    <x v="0"/>
    <m/>
    <m/>
    <m/>
    <s v="Yes"/>
    <m/>
    <n v="1"/>
    <m/>
    <m/>
    <x v="0"/>
    <s v="Yes"/>
    <m/>
    <s v="(209) 468-6000"/>
    <x v="0"/>
  </r>
  <r>
    <x v="4"/>
    <x v="4"/>
    <x v="31"/>
    <s v="300 Pasteur Dr"/>
    <s v="Palo Alto"/>
    <n v="94305"/>
    <n v="6932330"/>
    <s v="Stanford Health Care/Lucile Packard Children's Hospital Stanford"/>
    <x v="76"/>
    <m/>
    <x v="0"/>
    <n v="1"/>
    <m/>
    <m/>
    <s v="Yes"/>
    <n v="1"/>
    <m/>
    <n v="1"/>
    <m/>
    <x v="0"/>
    <s v="Yes"/>
    <m/>
    <s v="(650) 723-4000"/>
    <x v="0"/>
  </r>
  <r>
    <x v="4"/>
    <x v="4"/>
    <x v="32"/>
    <s v="400 W Pueblo St"/>
    <s v="Santa Barbara"/>
    <n v="93105"/>
    <n v="6933375"/>
    <s v="Santa Barbara Cottage Hospital"/>
    <x v="77"/>
    <m/>
    <x v="0"/>
    <m/>
    <m/>
    <m/>
    <s v="Yes"/>
    <n v="1"/>
    <m/>
    <m/>
    <m/>
    <x v="0"/>
    <s v="Yes"/>
    <m/>
    <s v="(805) 682-7111"/>
    <x v="0"/>
  </r>
  <r>
    <x v="4"/>
    <x v="4"/>
    <x v="31"/>
    <s v="751 South Bascom Ave"/>
    <s v="San Jose"/>
    <n v="95128"/>
    <n v="6933240"/>
    <s v="Santa Clara Valley Medical Center (Santa Clara Valley Medical Center Regional Burn Center)"/>
    <x v="78"/>
    <n v="8"/>
    <x v="0"/>
    <n v="1"/>
    <n v="1"/>
    <n v="1"/>
    <s v="Yes"/>
    <n v="1"/>
    <m/>
    <m/>
    <n v="1"/>
    <x v="2"/>
    <s v="Yes"/>
    <s v="Yes"/>
    <s v="(408) 885-5000"/>
    <x v="0"/>
  </r>
  <r>
    <x v="4"/>
    <x v="4"/>
    <x v="33"/>
    <s v="225 N Jackson Ave"/>
    <s v="San Jose"/>
    <n v="95116"/>
    <n v="6933199"/>
    <s v="HCA Regional Medical Center"/>
    <x v="79"/>
    <m/>
    <x v="0"/>
    <m/>
    <m/>
    <m/>
    <s v="Yes"/>
    <m/>
    <n v="1"/>
    <m/>
    <m/>
    <x v="0"/>
    <s v="Yes"/>
    <m/>
    <s v="(408) 259-5000"/>
    <x v="0"/>
  </r>
  <r>
    <x v="4"/>
    <x v="4"/>
    <x v="34"/>
    <s v="2175 Rosaline Ave"/>
    <s v="Redding"/>
    <n v="96001"/>
    <n v="6932520"/>
    <s v="Mercy Medical Center Redding"/>
    <x v="80"/>
    <m/>
    <x v="0"/>
    <m/>
    <m/>
    <m/>
    <s v="Yes"/>
    <m/>
    <n v="1"/>
    <m/>
    <m/>
    <x v="0"/>
    <s v="Yes"/>
    <m/>
    <s v="(530) 225-6000"/>
    <x v="0"/>
  </r>
  <r>
    <x v="4"/>
    <x v="4"/>
    <x v="35"/>
    <s v="1 Quality Dr"/>
    <s v="Vacaville"/>
    <n v="95688"/>
    <n v="6930422"/>
    <s v="Kaiser Permanente Vacaville Medical Center"/>
    <x v="81"/>
    <m/>
    <x v="0"/>
    <m/>
    <m/>
    <m/>
    <s v="Yes"/>
    <m/>
    <n v="1"/>
    <m/>
    <m/>
    <x v="0"/>
    <s v="Yes"/>
    <m/>
    <s v="(707) 624-4000"/>
    <x v="0"/>
  </r>
  <r>
    <x v="4"/>
    <x v="4"/>
    <x v="35"/>
    <s v="1200 B. Gale Wilson Blvd"/>
    <s v="Fairfield"/>
    <n v="94533"/>
    <n v="6930403"/>
    <s v="NorthBay Medical Center"/>
    <x v="82"/>
    <m/>
    <x v="0"/>
    <m/>
    <m/>
    <m/>
    <s v="Yes"/>
    <m/>
    <n v="1"/>
    <m/>
    <m/>
    <x v="0"/>
    <s v="Yes"/>
    <m/>
    <s v="(707) 646-5000"/>
    <x v="0"/>
  </r>
  <r>
    <x v="4"/>
    <x v="4"/>
    <x v="36"/>
    <s v="1165 Montgomery Dr"/>
    <s v="Santa Rosa"/>
    <n v="95405"/>
    <n v="6930109"/>
    <s v="Santa Rosa Memorial Hospital"/>
    <x v="83"/>
    <m/>
    <x v="0"/>
    <m/>
    <m/>
    <m/>
    <s v="Yes"/>
    <m/>
    <n v="1"/>
    <m/>
    <m/>
    <x v="0"/>
    <s v="Yes"/>
    <m/>
    <s v="(707) 522-4304"/>
    <x v="0"/>
  </r>
  <r>
    <x v="4"/>
    <x v="4"/>
    <x v="37"/>
    <s v="1441 Florida Ave"/>
    <s v="Modesto"/>
    <n v="95350"/>
    <n v="6930016"/>
    <s v="Doctors Medical Center"/>
    <x v="84"/>
    <m/>
    <x v="0"/>
    <m/>
    <m/>
    <m/>
    <s v="Yes"/>
    <m/>
    <n v="1"/>
    <m/>
    <m/>
    <x v="0"/>
    <s v="Yes"/>
    <m/>
    <s v="(209) 578-1211"/>
    <x v="0"/>
  </r>
  <r>
    <x v="4"/>
    <x v="4"/>
    <x v="37"/>
    <s v="1700 Coffee Rd"/>
    <s v="Modesto"/>
    <n v="95355"/>
    <n v="6931929"/>
    <s v="Memorial Medical Center"/>
    <x v="85"/>
    <m/>
    <x v="0"/>
    <m/>
    <m/>
    <m/>
    <s v="Yes"/>
    <m/>
    <n v="1"/>
    <m/>
    <m/>
    <x v="0"/>
    <s v="Yes"/>
    <m/>
    <s v="(209) 526-4500"/>
    <x v="0"/>
  </r>
  <r>
    <x v="4"/>
    <x v="4"/>
    <x v="38"/>
    <s v="300 Hillmont Ave"/>
    <s v="Ventura"/>
    <n v="93003"/>
    <n v="6933820"/>
    <s v="Ventura County Medical Center "/>
    <x v="6"/>
    <m/>
    <x v="0"/>
    <m/>
    <m/>
    <m/>
    <s v="Yes"/>
    <m/>
    <n v="1"/>
    <m/>
    <m/>
    <x v="0"/>
    <s v="Yes"/>
    <m/>
    <s v="(805) 652-6000"/>
    <x v="0"/>
  </r>
  <r>
    <x v="4"/>
    <x v="4"/>
    <x v="39"/>
    <s v="215 West Janss Rd"/>
    <s v="Thousand Oaks"/>
    <n v="91360"/>
    <n v="6933672"/>
    <s v="Los Robles Hospital and Medical Center"/>
    <x v="86"/>
    <m/>
    <x v="0"/>
    <m/>
    <m/>
    <m/>
    <s v="Yes"/>
    <m/>
    <n v="1"/>
    <m/>
    <m/>
    <x v="0"/>
    <s v="Yes"/>
    <m/>
    <s v="(805)370-4421"/>
    <x v="0"/>
  </r>
  <r>
    <x v="5"/>
    <x v="5"/>
    <x v="40"/>
    <s v="13123 East 16th Ave"/>
    <s v="Aurora"/>
    <n v="80045"/>
    <n v="6840280"/>
    <s v="Children's Hospital Colorado (Children's Hospital Colorado Burn Center)"/>
    <x v="87"/>
    <n v="3"/>
    <x v="1"/>
    <n v="1"/>
    <m/>
    <n v="1"/>
    <s v="Yes"/>
    <m/>
    <m/>
    <n v="1"/>
    <m/>
    <x v="1"/>
    <s v="Yes"/>
    <s v="No"/>
    <s v="(720) 777-1234"/>
    <x v="0"/>
  </r>
  <r>
    <x v="5"/>
    <x v="5"/>
    <x v="40"/>
    <s v="12605 E 16th Ave"/>
    <s v="Aurora"/>
    <n v="80045"/>
    <n v="6840430"/>
    <s v="University of Colorado Hospital (Burn &amp; Frostbite Center at UCHealth)"/>
    <x v="88"/>
    <n v="19"/>
    <x v="0"/>
    <m/>
    <n v="1"/>
    <m/>
    <s v="Yes"/>
    <n v="1"/>
    <m/>
    <m/>
    <m/>
    <x v="2"/>
    <s v="Yes"/>
    <s v="No"/>
    <s v="(720) 848-0000"/>
    <x v="0"/>
  </r>
  <r>
    <x v="5"/>
    <x v="5"/>
    <x v="40"/>
    <s v="9191 Grant St"/>
    <s v="Thornton"/>
    <n v="80229"/>
    <n v="6840458"/>
    <s v="North Suburban Medical Center"/>
    <x v="89"/>
    <m/>
    <x v="0"/>
    <m/>
    <m/>
    <m/>
    <s v="No"/>
    <m/>
    <n v="1"/>
    <m/>
    <m/>
    <x v="0"/>
    <s v="Yes"/>
    <m/>
    <s v="(303) 451-7800"/>
    <x v="0"/>
  </r>
  <r>
    <x v="5"/>
    <x v="5"/>
    <x v="41"/>
    <s v="501 E Hampden Ave"/>
    <s v="Englewood"/>
    <n v="80113"/>
    <n v="6840530"/>
    <s v="Swedish Medical Center (Burn and Reconstructive Centers of Colorado)"/>
    <x v="90"/>
    <n v="20"/>
    <x v="0"/>
    <m/>
    <n v="1"/>
    <n v="1"/>
    <s v="Yes"/>
    <n v="1"/>
    <m/>
    <m/>
    <m/>
    <x v="1"/>
    <s v="Yes"/>
    <s v="No"/>
    <s v="(303) 788-5000"/>
    <x v="0"/>
  </r>
  <r>
    <x v="5"/>
    <x v="5"/>
    <x v="41"/>
    <s v="1501 South Potomac St"/>
    <s v="Aurora"/>
    <n v="80012"/>
    <n v="6840014"/>
    <s v="Medical Center of Aurora "/>
    <x v="91"/>
    <m/>
    <x v="0"/>
    <m/>
    <m/>
    <m/>
    <s v="Yes"/>
    <m/>
    <n v="1"/>
    <m/>
    <m/>
    <x v="0"/>
    <s v="Yes"/>
    <m/>
    <s v="(303) 695-2600"/>
    <x v="0"/>
  </r>
  <r>
    <x v="5"/>
    <x v="5"/>
    <x v="41"/>
    <s v="7700 S Broadway St"/>
    <s v="Littleton"/>
    <n v="80122"/>
    <n v="6840805"/>
    <s v="Littleton Adventist Hospital "/>
    <x v="92"/>
    <m/>
    <x v="0"/>
    <m/>
    <m/>
    <m/>
    <s v="Yes"/>
    <m/>
    <n v="1"/>
    <m/>
    <m/>
    <x v="0"/>
    <s v="Yes"/>
    <m/>
    <s v="(303) 730-8900"/>
    <x v="0"/>
  </r>
  <r>
    <x v="5"/>
    <x v="5"/>
    <x v="42"/>
    <s v="200 Exempla Circle"/>
    <s v="Lafayette "/>
    <n v="80026"/>
    <n v="6840021"/>
    <s v="Good Samaritan Medical Center"/>
    <x v="93"/>
    <m/>
    <x v="0"/>
    <m/>
    <m/>
    <m/>
    <s v="Yes"/>
    <m/>
    <n v="1"/>
    <m/>
    <m/>
    <x v="0"/>
    <s v="Yes"/>
    <m/>
    <s v="(303) 689-4000"/>
    <x v="0"/>
  </r>
  <r>
    <x v="5"/>
    <x v="5"/>
    <x v="42"/>
    <s v="4747 Arapahoe Ave"/>
    <s v="Boulder"/>
    <n v="80304"/>
    <n v="6840237"/>
    <s v="Boulder Community Foothills Hospital"/>
    <x v="94"/>
    <m/>
    <x v="0"/>
    <m/>
    <m/>
    <m/>
    <s v="No"/>
    <m/>
    <n v="1"/>
    <m/>
    <m/>
    <x v="0"/>
    <s v="Yes"/>
    <m/>
    <s v="(720) 854-7000"/>
    <x v="0"/>
  </r>
  <r>
    <x v="5"/>
    <x v="5"/>
    <x v="43"/>
    <s v="777 Bannock St"/>
    <s v="Denver"/>
    <n v="80204"/>
    <n v="6840290"/>
    <s v="Denver Health Medical Center"/>
    <x v="95"/>
    <m/>
    <x v="0"/>
    <n v="1"/>
    <m/>
    <m/>
    <s v="Yes"/>
    <n v="1"/>
    <m/>
    <m/>
    <n v="1"/>
    <x v="0"/>
    <s v="Yes"/>
    <m/>
    <s v="(303) 436-6000"/>
    <x v="0"/>
  </r>
  <r>
    <x v="5"/>
    <x v="5"/>
    <x v="44"/>
    <s v="10101 Ridge Gale Pkwy"/>
    <s v="Lone Tree"/>
    <n v="80124"/>
    <n v="6840023"/>
    <s v="Sky Ridge Medical Center "/>
    <x v="96"/>
    <m/>
    <x v="0"/>
    <m/>
    <m/>
    <m/>
    <s v="Yes"/>
    <m/>
    <n v="1"/>
    <m/>
    <m/>
    <x v="0"/>
    <s v="Yes"/>
    <m/>
    <s v="(720) 225-1000"/>
    <x v="0"/>
  </r>
  <r>
    <x v="5"/>
    <x v="5"/>
    <x v="44"/>
    <s v="9395 Crown Crest Blvd"/>
    <s v="Parker"/>
    <n v="80138"/>
    <n v="6840022"/>
    <s v="Parker Adventist Hospital"/>
    <x v="97"/>
    <m/>
    <x v="0"/>
    <m/>
    <m/>
    <m/>
    <s v="Yes"/>
    <m/>
    <n v="1"/>
    <m/>
    <m/>
    <x v="0"/>
    <s v="Yes"/>
    <m/>
    <s v="(303) 269-4000"/>
    <x v="0"/>
  </r>
  <r>
    <x v="5"/>
    <x v="5"/>
    <x v="45"/>
    <s v="2222 N Nevada Ave"/>
    <s v="Colorado Springs"/>
    <n v="80907"/>
    <n v="6840145"/>
    <s v="Penrose Hospital"/>
    <x v="98"/>
    <m/>
    <x v="0"/>
    <m/>
    <m/>
    <m/>
    <s v="Yes"/>
    <n v="1"/>
    <m/>
    <m/>
    <m/>
    <x v="0"/>
    <s v="Yes"/>
    <m/>
    <s v="(719) 776-5000"/>
    <x v="0"/>
  </r>
  <r>
    <x v="5"/>
    <x v="5"/>
    <x v="45"/>
    <s v="1400 E Boulder St"/>
    <s v="Colorado Springs"/>
    <n v="80909"/>
    <n v="6840190"/>
    <s v="UCHealth Memorial Hospital"/>
    <x v="99"/>
    <m/>
    <x v="0"/>
    <m/>
    <m/>
    <m/>
    <s v="Yes"/>
    <n v="1"/>
    <m/>
    <m/>
    <m/>
    <x v="0"/>
    <s v="Yes"/>
    <m/>
    <s v="(719) 365-5000"/>
    <x v="0"/>
  </r>
  <r>
    <x v="5"/>
    <x v="5"/>
    <x v="45"/>
    <s v="4090 Briargate Pkwy"/>
    <s v="Colorado Springs"/>
    <n v="80920"/>
    <n v="6840104"/>
    <s v="Children's Hospital of Colorado at Memorial"/>
    <x v="100"/>
    <m/>
    <x v="1"/>
    <n v="1"/>
    <m/>
    <m/>
    <s v="Yes"/>
    <m/>
    <m/>
    <m/>
    <n v="1"/>
    <x v="0"/>
    <s v="Yes"/>
    <m/>
    <s v="(719) 305-1234"/>
    <x v="0"/>
  </r>
  <r>
    <x v="5"/>
    <x v="5"/>
    <x v="2"/>
    <s v="11600 W 2nd Pl"/>
    <s v="Lakewood"/>
    <n v="80228"/>
    <n v="6840385"/>
    <s v="St. Anthony Hospital"/>
    <x v="101"/>
    <m/>
    <x v="0"/>
    <m/>
    <m/>
    <m/>
    <s v="Yes"/>
    <n v="1"/>
    <m/>
    <m/>
    <m/>
    <x v="0"/>
    <s v="Yes"/>
    <m/>
    <s v="(720) 321-0000"/>
    <x v="0"/>
  </r>
  <r>
    <x v="5"/>
    <x v="5"/>
    <x v="2"/>
    <s v="8300 W 38th Ave"/>
    <s v="Wheat Ridge"/>
    <n v="80033"/>
    <n v="6840012"/>
    <s v="Lutheran Medical Center"/>
    <x v="23"/>
    <m/>
    <x v="0"/>
    <m/>
    <m/>
    <m/>
    <s v="Yes"/>
    <m/>
    <n v="1"/>
    <m/>
    <m/>
    <x v="0"/>
    <s v="Yes"/>
    <m/>
    <s v="(303) 425-4500"/>
    <x v="0"/>
  </r>
  <r>
    <x v="5"/>
    <x v="5"/>
    <x v="46"/>
    <s v="2500 Rocky Mountain Ave"/>
    <s v="Loveland"/>
    <n v="80538"/>
    <n v="6840033"/>
    <s v="UCHealth Medical Center of the Rockies"/>
    <x v="102"/>
    <m/>
    <x v="0"/>
    <m/>
    <m/>
    <m/>
    <s v="Yes"/>
    <m/>
    <n v="1"/>
    <m/>
    <m/>
    <x v="0"/>
    <s v="Yes"/>
    <m/>
    <s v="(970) 624-2500"/>
    <x v="0"/>
  </r>
  <r>
    <x v="5"/>
    <x v="5"/>
    <x v="47"/>
    <s v="2635 N 7th St"/>
    <s v="Grand Junction"/>
    <n v="81501"/>
    <n v="6840625"/>
    <s v="St. Mary's Hospital and Medical Center"/>
    <x v="103"/>
    <m/>
    <x v="0"/>
    <m/>
    <m/>
    <m/>
    <s v="Yes"/>
    <m/>
    <n v="1"/>
    <m/>
    <m/>
    <x v="0"/>
    <s v="Yes"/>
    <m/>
    <s v="(970) 298-2273"/>
    <x v="0"/>
  </r>
  <r>
    <x v="5"/>
    <x v="5"/>
    <x v="48"/>
    <s v="1801 16th St"/>
    <s v="Greeley"/>
    <n v="80631"/>
    <n v="6840650"/>
    <s v="North Colorado Medical Center (Western States Burn Center)"/>
    <x v="104"/>
    <n v="10"/>
    <x v="0"/>
    <m/>
    <n v="1"/>
    <m/>
    <s v="Yes"/>
    <m/>
    <n v="1"/>
    <m/>
    <m/>
    <x v="2"/>
    <s v="Yes"/>
    <s v="No"/>
    <s v="(970) 810-4121"/>
    <x v="0"/>
  </r>
  <r>
    <x v="6"/>
    <x v="6"/>
    <x v="49"/>
    <s v="267 Grant St"/>
    <s v="Bridgeport"/>
    <s v="06610"/>
    <n v="6160002"/>
    <s v="Bridgeport Hospital (The Connecticut Burn Center)"/>
    <x v="105"/>
    <n v="9"/>
    <x v="0"/>
    <m/>
    <n v="1"/>
    <m/>
    <s v="Yes"/>
    <m/>
    <n v="1"/>
    <m/>
    <m/>
    <x v="2"/>
    <s v="Yes"/>
    <s v="Yes"/>
    <s v="(203) 384-3000"/>
    <x v="2"/>
  </r>
  <r>
    <x v="6"/>
    <x v="6"/>
    <x v="49"/>
    <s v="24 Hospital Ave"/>
    <s v="Danbury"/>
    <s v="06810"/>
    <n v="6160100"/>
    <s v="Danbury Hospital"/>
    <x v="65"/>
    <m/>
    <x v="0"/>
    <m/>
    <m/>
    <m/>
    <s v="Yes"/>
    <m/>
    <n v="1"/>
    <m/>
    <m/>
    <x v="0"/>
    <s v="Yes"/>
    <m/>
    <s v="(203) 739-7000"/>
    <x v="2"/>
  </r>
  <r>
    <x v="6"/>
    <x v="6"/>
    <x v="49"/>
    <s v="34 Maple St"/>
    <s v="Norwalk"/>
    <s v="06856"/>
    <n v="6160530"/>
    <s v="Norwalk Hospital"/>
    <x v="106"/>
    <m/>
    <x v="0"/>
    <m/>
    <m/>
    <m/>
    <s v="Yes"/>
    <m/>
    <n v="1"/>
    <m/>
    <m/>
    <x v="0"/>
    <s v="Yes"/>
    <m/>
    <s v="(203) 852-2000"/>
    <x v="2"/>
  </r>
  <r>
    <x v="6"/>
    <x v="6"/>
    <x v="49"/>
    <s v="2800 Main St"/>
    <s v="Bridgeport"/>
    <s v="06606"/>
    <n v="6160010"/>
    <s v="St. Vincent's Medical Center "/>
    <x v="107"/>
    <m/>
    <x v="0"/>
    <m/>
    <m/>
    <m/>
    <s v="Yes"/>
    <m/>
    <n v="1"/>
    <m/>
    <m/>
    <x v="0"/>
    <s v="Yes"/>
    <m/>
    <s v="(203) 576-6000"/>
    <x v="2"/>
  </r>
  <r>
    <x v="6"/>
    <x v="6"/>
    <x v="49"/>
    <s v="1 Hospital Plz"/>
    <s v="Stamford"/>
    <s v="06904"/>
    <n v="6160009"/>
    <s v="Stamford Hospital"/>
    <x v="108"/>
    <m/>
    <x v="0"/>
    <m/>
    <m/>
    <m/>
    <s v="Yes"/>
    <m/>
    <n v="1"/>
    <m/>
    <m/>
    <x v="0"/>
    <s v="Yes"/>
    <m/>
    <s v="(203) 276-1000"/>
    <x v="2"/>
  </r>
  <r>
    <x v="6"/>
    <x v="6"/>
    <x v="50"/>
    <s v="282 Washington St"/>
    <s v="Hartford"/>
    <s v="06106"/>
    <n v="6160450"/>
    <s v="Connecticut Children's Medical Center"/>
    <x v="109"/>
    <m/>
    <x v="1"/>
    <n v="1"/>
    <m/>
    <m/>
    <s v="Yes"/>
    <m/>
    <m/>
    <n v="1"/>
    <m/>
    <x v="0"/>
    <s v="Yes"/>
    <m/>
    <s v="(860) 545-9000"/>
    <x v="2"/>
  </r>
  <r>
    <x v="6"/>
    <x v="6"/>
    <x v="50"/>
    <s v="80 Seymour St"/>
    <s v="Hartford"/>
    <s v="06102"/>
    <n v="6160003"/>
    <s v="Hartford Hospital"/>
    <x v="110"/>
    <m/>
    <x v="0"/>
    <m/>
    <m/>
    <m/>
    <s v="Yes"/>
    <n v="1"/>
    <m/>
    <m/>
    <m/>
    <x v="0"/>
    <s v="Yes"/>
    <m/>
    <s v="(860) 545-9000"/>
    <x v="2"/>
  </r>
  <r>
    <x v="6"/>
    <x v="6"/>
    <x v="50"/>
    <s v="114 Woodland St"/>
    <s v="Hartford"/>
    <s v="06105"/>
    <n v="6160004"/>
    <s v="Saint Francis Hospital and Medical Center"/>
    <x v="111"/>
    <m/>
    <x v="0"/>
    <m/>
    <m/>
    <m/>
    <s v="Yes"/>
    <n v="1"/>
    <m/>
    <m/>
    <m/>
    <x v="0"/>
    <s v="Yes"/>
    <m/>
    <s v="(860) 714-4000"/>
    <x v="2"/>
  </r>
  <r>
    <x v="6"/>
    <x v="6"/>
    <x v="51"/>
    <s v="56 Franklin St"/>
    <s v="Waterbury"/>
    <s v="06706"/>
    <n v="6160740"/>
    <s v="Saint Mary's Hospital"/>
    <x v="37"/>
    <m/>
    <x v="0"/>
    <m/>
    <m/>
    <m/>
    <s v="Yes"/>
    <m/>
    <n v="1"/>
    <m/>
    <m/>
    <x v="0"/>
    <s v="Yes"/>
    <m/>
    <s v="(203) 709-6000"/>
    <x v="2"/>
  </r>
  <r>
    <x v="6"/>
    <x v="6"/>
    <x v="51"/>
    <s v="64 Robbins St"/>
    <s v="Waterbury"/>
    <s v="06708"/>
    <n v="6160750"/>
    <s v="Waterbury Hospital"/>
    <x v="112"/>
    <m/>
    <x v="0"/>
    <m/>
    <m/>
    <m/>
    <s v="Yes"/>
    <m/>
    <n v="1"/>
    <m/>
    <m/>
    <x v="0"/>
    <s v="Yes"/>
    <m/>
    <s v="(203) 573-6000"/>
    <x v="2"/>
  </r>
  <r>
    <x v="6"/>
    <x v="6"/>
    <x v="51"/>
    <s v="20 York St"/>
    <s v="New Haven"/>
    <s v="06510"/>
    <n v="6160400"/>
    <s v="Yale-New Haven Hospital"/>
    <x v="113"/>
    <m/>
    <x v="0"/>
    <n v="1"/>
    <m/>
    <m/>
    <s v="Yes"/>
    <n v="1"/>
    <m/>
    <n v="1"/>
    <m/>
    <x v="0"/>
    <s v="Yes"/>
    <m/>
    <s v="(203) 688-4242"/>
    <x v="2"/>
  </r>
  <r>
    <x v="6"/>
    <x v="6"/>
    <x v="51"/>
    <s v="1450 Chapel St"/>
    <s v="New Haven"/>
    <s v="06511"/>
    <n v="6160410"/>
    <s v="Yale-New Haven Hospital-Saint Raphael"/>
    <x v="114"/>
    <m/>
    <x v="0"/>
    <m/>
    <m/>
    <m/>
    <s v="No"/>
    <m/>
    <n v="1"/>
    <m/>
    <m/>
    <x v="0"/>
    <s v="Yes"/>
    <m/>
    <s v="(203) 789-3000"/>
    <x v="2"/>
  </r>
  <r>
    <x v="7"/>
    <x v="7"/>
    <x v="52"/>
    <s v="4755 Ogletown-Stanton Rd"/>
    <s v="Newark"/>
    <n v="19713"/>
    <n v="6310120"/>
    <s v="ChristianaCare"/>
    <x v="115"/>
    <m/>
    <x v="0"/>
    <m/>
    <m/>
    <m/>
    <s v="Yes"/>
    <n v="1"/>
    <m/>
    <m/>
    <m/>
    <x v="0"/>
    <s v="Yes"/>
    <m/>
    <s v="(302) 733-1000"/>
    <x v="1"/>
  </r>
  <r>
    <x v="7"/>
    <x v="7"/>
    <x v="52"/>
    <s v="1600 Rockland Rd"/>
    <s v="Wilmington"/>
    <n v="19803"/>
    <n v="6310110"/>
    <s v="Nemours Children's Hospital "/>
    <x v="116"/>
    <m/>
    <x v="1"/>
    <n v="1"/>
    <m/>
    <m/>
    <s v="Yes"/>
    <m/>
    <m/>
    <n v="1"/>
    <m/>
    <x v="0"/>
    <s v="Yes"/>
    <m/>
    <s v="(302) 651-4200"/>
    <x v="1"/>
  </r>
  <r>
    <x v="8"/>
    <x v="8"/>
    <x v="53"/>
    <s v="110 Irving St"/>
    <s v="Washington"/>
    <n v="20010"/>
    <n v="6330120"/>
    <s v="MedStar Washington Hospital Center (The Burn Center at MedStar Washington Hospital Center)"/>
    <x v="117"/>
    <n v="10"/>
    <x v="0"/>
    <m/>
    <n v="1"/>
    <m/>
    <s v="Yes"/>
    <n v="1"/>
    <m/>
    <m/>
    <m/>
    <x v="2"/>
    <s v="Yes"/>
    <s v="Yes"/>
    <s v="(202) 877-7000"/>
    <x v="1"/>
  </r>
  <r>
    <x v="8"/>
    <x v="8"/>
    <x v="53"/>
    <s v="900 23rd St"/>
    <s v="Washington"/>
    <n v="20037"/>
    <n v="6330140"/>
    <s v="George Washington University Hospital"/>
    <x v="118"/>
    <m/>
    <x v="0"/>
    <m/>
    <m/>
    <m/>
    <s v="Yes"/>
    <n v="1"/>
    <m/>
    <m/>
    <m/>
    <x v="0"/>
    <s v="Yes"/>
    <m/>
    <s v="(202) 715-4000"/>
    <x v="1"/>
  </r>
  <r>
    <x v="8"/>
    <x v="8"/>
    <x v="53"/>
    <s v="2041 Georgia Ave"/>
    <s v="Washington"/>
    <n v="20060"/>
    <n v="6330100"/>
    <s v="Howard University Hospital"/>
    <x v="119"/>
    <m/>
    <x v="0"/>
    <m/>
    <m/>
    <m/>
    <s v="Yes"/>
    <n v="1"/>
    <m/>
    <m/>
    <m/>
    <x v="0"/>
    <s v="Yes"/>
    <m/>
    <s v="(202) 865-6100"/>
    <x v="1"/>
  </r>
  <r>
    <x v="8"/>
    <x v="8"/>
    <x v="53"/>
    <s v="111 Michigan Ave"/>
    <s v="Washington"/>
    <n v="20010"/>
    <n v="6330030"/>
    <s v="Children's National Health System (Children's National Trauma and Burn Center)"/>
    <x v="39"/>
    <n v="31"/>
    <x v="1"/>
    <n v="1"/>
    <m/>
    <n v="1"/>
    <s v="Yes"/>
    <m/>
    <m/>
    <n v="1"/>
    <m/>
    <x v="1"/>
    <s v="Yes"/>
    <s v="Yes"/>
    <s v="(202) 476-5000"/>
    <x v="1"/>
  </r>
  <r>
    <x v="9"/>
    <x v="9"/>
    <x v="54"/>
    <s v="1600 SW Archer Rd"/>
    <s v="Gainesville"/>
    <n v="32610"/>
    <n v="6390283"/>
    <s v="UF Health Shands Hospital (UF Health Shands Burn Center)"/>
    <x v="120"/>
    <n v="27"/>
    <x v="0"/>
    <m/>
    <n v="1"/>
    <m/>
    <s v="Yes"/>
    <n v="1"/>
    <m/>
    <m/>
    <m/>
    <x v="2"/>
    <s v="Yes"/>
    <s v="Yes"/>
    <s v="(352) 265-0111"/>
    <x v="1"/>
  </r>
  <r>
    <x v="9"/>
    <x v="9"/>
    <x v="55"/>
    <s v="615 N Bonita Ave"/>
    <s v="Panama City"/>
    <n v="32401"/>
    <n v="6390775"/>
    <s v="Ascension Sacred Heart Bay"/>
    <x v="121"/>
    <m/>
    <x v="0"/>
    <m/>
    <m/>
    <m/>
    <s v="No"/>
    <m/>
    <n v="1"/>
    <m/>
    <m/>
    <x v="0"/>
    <s v="Yes"/>
    <m/>
    <s v="(850) 769-1511"/>
    <x v="1"/>
  </r>
  <r>
    <x v="9"/>
    <x v="9"/>
    <x v="56"/>
    <s v="1350 Hickory St"/>
    <s v="Melbourne"/>
    <n v="32901"/>
    <n v="6390530"/>
    <s v="Health First Holmes Regional Medical Center"/>
    <x v="122"/>
    <m/>
    <x v="0"/>
    <m/>
    <m/>
    <m/>
    <s v="No"/>
    <m/>
    <n v="1"/>
    <m/>
    <m/>
    <x v="0"/>
    <s v="Yes"/>
    <m/>
    <s v="(321) 434-7000"/>
    <x v="1"/>
  </r>
  <r>
    <x v="9"/>
    <x v="9"/>
    <x v="57"/>
    <s v="3501 Johnson St"/>
    <s v="Hollywood"/>
    <n v="33021"/>
    <n v="6390295"/>
    <s v="Memorial Regional Hospital/Joe DiMaggio Children's Hospital"/>
    <x v="123"/>
    <m/>
    <x v="0"/>
    <n v="1"/>
    <m/>
    <m/>
    <s v="Yes"/>
    <n v="1"/>
    <m/>
    <m/>
    <n v="1"/>
    <x v="0"/>
    <s v="Yes"/>
    <m/>
    <s v="(954) 987-2000"/>
    <x v="1"/>
  </r>
  <r>
    <x v="9"/>
    <x v="9"/>
    <x v="57"/>
    <s v="1600 S Andrews Ave"/>
    <s v="Fort Lauderdale"/>
    <n v="33316"/>
    <n v="6390210"/>
    <s v="Broward Health Medical Center"/>
    <x v="124"/>
    <m/>
    <x v="0"/>
    <m/>
    <m/>
    <m/>
    <s v="No"/>
    <n v="1"/>
    <m/>
    <m/>
    <m/>
    <x v="0"/>
    <s v="Yes"/>
    <m/>
    <s v="(954) 355-4400"/>
    <x v="1"/>
  </r>
  <r>
    <x v="9"/>
    <x v="9"/>
    <x v="57"/>
    <s v="201 E Sample Rd"/>
    <s v="Pompano Beach"/>
    <n v="33064"/>
    <n v="6390849"/>
    <s v="Broward Health North"/>
    <x v="125"/>
    <m/>
    <x v="0"/>
    <m/>
    <m/>
    <m/>
    <s v="No"/>
    <m/>
    <n v="1"/>
    <m/>
    <m/>
    <x v="0"/>
    <s v="Yes"/>
    <m/>
    <s v="(954) 941-8300"/>
    <x v="1"/>
  </r>
  <r>
    <x v="9"/>
    <x v="9"/>
    <x v="58"/>
    <s v="2001 Kingsley Ave"/>
    <s v="Orange Park"/>
    <n v="32073"/>
    <n v="6390700"/>
    <s v="Orange Park Medical Center"/>
    <x v="126"/>
    <m/>
    <x v="0"/>
    <m/>
    <m/>
    <m/>
    <s v="No"/>
    <m/>
    <n v="1"/>
    <m/>
    <m/>
    <x v="0"/>
    <s v="Yes"/>
    <m/>
    <s v="(904) 639-8500"/>
    <x v="1"/>
  </r>
  <r>
    <x v="9"/>
    <x v="9"/>
    <x v="59"/>
    <s v="655 W 8th St"/>
    <s v="Jacksonville"/>
    <n v="32209"/>
    <n v="6390082"/>
    <s v="Shands Jacksonville Medical Center"/>
    <x v="127"/>
    <m/>
    <x v="0"/>
    <m/>
    <m/>
    <m/>
    <s v="Yes"/>
    <n v="1"/>
    <m/>
    <m/>
    <m/>
    <x v="0"/>
    <s v="Yes"/>
    <m/>
    <s v="(904) 244-0411"/>
    <x v="1"/>
  </r>
  <r>
    <x v="9"/>
    <x v="9"/>
    <x v="59"/>
    <s v="800 Prudential Dr"/>
    <s v="Jacksonville"/>
    <n v="32207"/>
    <n v="6390134"/>
    <s v="Wolfson Children's Hospital"/>
    <x v="128"/>
    <m/>
    <x v="1"/>
    <n v="1"/>
    <m/>
    <m/>
    <s v="No"/>
    <m/>
    <m/>
    <n v="1"/>
    <m/>
    <x v="0"/>
    <s v="Yes"/>
    <m/>
    <s v="(904) 202-8000"/>
    <x v="1"/>
  </r>
  <r>
    <x v="9"/>
    <x v="9"/>
    <x v="60"/>
    <s v="1000 W Moreno St"/>
    <s v="Pensacola"/>
    <n v="32501"/>
    <n v="6390792"/>
    <s v="Baptist Hospital"/>
    <x v="129"/>
    <m/>
    <x v="0"/>
    <m/>
    <m/>
    <m/>
    <s v="No"/>
    <m/>
    <n v="1"/>
    <m/>
    <m/>
    <x v="0"/>
    <s v="Yes"/>
    <m/>
    <s v="(850) 434-4011"/>
    <x v="1"/>
  </r>
  <r>
    <x v="9"/>
    <x v="9"/>
    <x v="60"/>
    <s v="5151 N Ninth Ave"/>
    <s v="Pensacola"/>
    <n v="32504"/>
    <n v="6390830"/>
    <s v="Ascension Sacred Heart Pensacola"/>
    <x v="130"/>
    <m/>
    <x v="0"/>
    <n v="1"/>
    <m/>
    <m/>
    <s v="No"/>
    <m/>
    <n v="1"/>
    <m/>
    <n v="1"/>
    <x v="0"/>
    <s v="Yes"/>
    <m/>
    <s v="(850) 416-7000"/>
    <x v="1"/>
  </r>
  <r>
    <x v="9"/>
    <x v="9"/>
    <x v="61"/>
    <s v="1 Tampa General Circle"/>
    <s v="Tampa"/>
    <n v="33606"/>
    <n v="6391060"/>
    <s v="Tampa General Hospital (Tampa General Hospital Regional Burn Center)"/>
    <x v="131"/>
    <n v="18"/>
    <x v="0"/>
    <n v="1"/>
    <n v="1"/>
    <n v="1"/>
    <s v="Yes"/>
    <n v="1"/>
    <m/>
    <n v="1"/>
    <m/>
    <x v="2"/>
    <s v="Yes"/>
    <s v="Yes"/>
    <s v="(813) 844-7000"/>
    <x v="1"/>
  </r>
  <r>
    <x v="9"/>
    <x v="9"/>
    <x v="61"/>
    <s v="3001 Martin Luther King Jr. Blvd"/>
    <s v="Tampa"/>
    <n v="33607"/>
    <n v="6390053"/>
    <s v="St. Joseph's Hospital"/>
    <x v="132"/>
    <m/>
    <x v="0"/>
    <n v="1"/>
    <m/>
    <m/>
    <s v="No"/>
    <m/>
    <n v="1"/>
    <m/>
    <n v="1"/>
    <x v="0"/>
    <s v="Yes"/>
    <m/>
    <s v="(813) 870-4000"/>
    <x v="1"/>
  </r>
  <r>
    <x v="9"/>
    <x v="9"/>
    <x v="62"/>
    <s v="2776 Cleveland Ave"/>
    <s v="Fort Myers"/>
    <n v="33901"/>
    <n v="6390240"/>
    <s v="Lee Memorial Hospital"/>
    <x v="133"/>
    <m/>
    <x v="0"/>
    <m/>
    <m/>
    <m/>
    <s v="No"/>
    <m/>
    <n v="1"/>
    <m/>
    <m/>
    <x v="0"/>
    <s v="Yes"/>
    <m/>
    <s v="(239) 343-2000"/>
    <x v="1"/>
  </r>
  <r>
    <x v="9"/>
    <x v="9"/>
    <x v="63"/>
    <s v="1300 Miccosukee Rd"/>
    <s v="Tallahassee"/>
    <n v="32308"/>
    <n v="6391030"/>
    <s v="Tallahassee Memorial HealthCare"/>
    <x v="134"/>
    <m/>
    <x v="0"/>
    <m/>
    <m/>
    <m/>
    <s v="No"/>
    <m/>
    <n v="1"/>
    <m/>
    <m/>
    <x v="0"/>
    <s v="Yes"/>
    <m/>
    <s v="(850) 431-1155"/>
    <x v="1"/>
  </r>
  <r>
    <x v="9"/>
    <x v="9"/>
    <x v="64"/>
    <s v="2020 59th St West"/>
    <s v="Bradenton"/>
    <n v="34209"/>
    <n v="6390055"/>
    <s v="Blake Medical Center (Burn Center at Blake Medical Center)"/>
    <x v="135"/>
    <n v="12"/>
    <x v="0"/>
    <m/>
    <n v="1"/>
    <m/>
    <s v="Yes"/>
    <m/>
    <n v="1"/>
    <m/>
    <m/>
    <x v="1"/>
    <s v="Yes"/>
    <s v="Yes"/>
    <s v="(941) 792-6611"/>
    <x v="1"/>
  </r>
  <r>
    <x v="9"/>
    <x v="9"/>
    <x v="65"/>
    <s v="1431 SW 1st Ave"/>
    <s v="Ocala"/>
    <n v="34471"/>
    <n v="6390680"/>
    <s v="Ocala Regional Medical Center"/>
    <x v="67"/>
    <m/>
    <x v="0"/>
    <m/>
    <m/>
    <m/>
    <s v="Yes"/>
    <m/>
    <n v="1"/>
    <m/>
    <m/>
    <x v="0"/>
    <s v="Yes"/>
    <m/>
    <s v="(352) 401-1000"/>
    <x v="1"/>
  </r>
  <r>
    <x v="9"/>
    <x v="9"/>
    <x v="66"/>
    <s v="11750 Bird Rd"/>
    <s v="Miami"/>
    <n v="33175"/>
    <n v="6390515"/>
    <s v="Kendall Regional Medical Center (Burn and Reconstructive Centers of FL)"/>
    <x v="136"/>
    <n v="18"/>
    <x v="0"/>
    <m/>
    <n v="1"/>
    <m/>
    <s v="Yes"/>
    <n v="1"/>
    <m/>
    <m/>
    <m/>
    <x v="2"/>
    <s v="Yes"/>
    <s v="Yes"/>
    <s v="(305) 223-3000"/>
    <x v="1"/>
  </r>
  <r>
    <x v="9"/>
    <x v="9"/>
    <x v="66"/>
    <s v="1611 NW 12th Ave"/>
    <s v="Miami"/>
    <n v="33136"/>
    <n v="6390570"/>
    <s v="Jackson Memorial Hospital (Miami Burn Center)"/>
    <x v="137"/>
    <m/>
    <x v="0"/>
    <m/>
    <n v="1"/>
    <n v="1"/>
    <s v="Yes"/>
    <n v="1"/>
    <m/>
    <m/>
    <m/>
    <x v="2"/>
    <s v="Yes"/>
    <s v="Yes"/>
    <s v="(305) 585-1111"/>
    <x v="1"/>
  </r>
  <r>
    <x v="9"/>
    <x v="9"/>
    <x v="66"/>
    <s v="3100 SW 62nd Ave"/>
    <s v="Miami"/>
    <n v="33155"/>
    <n v="6390625"/>
    <s v="Nicklaus Children's Hospital"/>
    <x v="138"/>
    <m/>
    <x v="1"/>
    <n v="1"/>
    <m/>
    <m/>
    <s v="Yes"/>
    <m/>
    <m/>
    <n v="1"/>
    <m/>
    <x v="0"/>
    <s v="Yes"/>
    <m/>
    <s v="(305) 666-6511"/>
    <x v="1"/>
  </r>
  <r>
    <x v="9"/>
    <x v="9"/>
    <x v="66"/>
    <s v="20900 Biscayne Blvd"/>
    <s v="Miami"/>
    <n v="33180"/>
    <n v="6390282"/>
    <s v="Aventura Hospital and Medical Center"/>
    <x v="139"/>
    <m/>
    <x v="0"/>
    <m/>
    <m/>
    <m/>
    <s v="No"/>
    <m/>
    <n v="1"/>
    <m/>
    <m/>
    <x v="0"/>
    <s v="Yes"/>
    <m/>
    <s v="(305) 682-7000"/>
    <x v="1"/>
  </r>
  <r>
    <x v="9"/>
    <x v="9"/>
    <x v="66"/>
    <s v="9333 SW 152nd St"/>
    <s v="Palmetto Bay"/>
    <n v="33157"/>
    <n v="6390560"/>
    <s v="Jackson South Community Hospital"/>
    <x v="140"/>
    <m/>
    <x v="0"/>
    <m/>
    <m/>
    <m/>
    <s v="No"/>
    <m/>
    <n v="1"/>
    <m/>
    <m/>
    <x v="0"/>
    <s v="Yes"/>
    <m/>
    <s v="(305) 251-2500"/>
    <x v="1"/>
  </r>
  <r>
    <x v="9"/>
    <x v="9"/>
    <x v="67"/>
    <s v="1000 Mar-Walt Dr"/>
    <s v="Fort Walton Beach"/>
    <n v="32547"/>
    <n v="6390253"/>
    <s v="Fort Walton Beach Medical Center"/>
    <x v="141"/>
    <m/>
    <x v="0"/>
    <m/>
    <m/>
    <m/>
    <s v="Yes"/>
    <m/>
    <n v="1"/>
    <m/>
    <m/>
    <x v="0"/>
    <s v="Yes"/>
    <m/>
    <s v="(850) 862-1111"/>
    <x v="1"/>
  </r>
  <r>
    <x v="9"/>
    <x v="9"/>
    <x v="21"/>
    <s v="52 W Underwood St"/>
    <s v="Orlando"/>
    <n v="32806"/>
    <n v="6390695"/>
    <s v="Orlando Regional Medical Center/Arnold Palmer Hospital for Children (Warden Burn Center)"/>
    <x v="142"/>
    <n v="10"/>
    <x v="0"/>
    <n v="1"/>
    <n v="1"/>
    <m/>
    <s v="Yes"/>
    <n v="1"/>
    <m/>
    <n v="1"/>
    <m/>
    <x v="2"/>
    <s v="Yes"/>
    <s v="Yes"/>
    <s v="(407) 841-5111"/>
    <x v="1"/>
  </r>
  <r>
    <x v="9"/>
    <x v="9"/>
    <x v="68"/>
    <s v="700 W Oak St"/>
    <s v="Kissimmee"/>
    <n v="34741"/>
    <n v="6390440"/>
    <s v="Osceola Regional Medical Center"/>
    <x v="133"/>
    <m/>
    <x v="0"/>
    <m/>
    <m/>
    <m/>
    <s v="No"/>
    <m/>
    <n v="1"/>
    <m/>
    <m/>
    <x v="0"/>
    <s v="Yes"/>
    <m/>
    <s v="(407) 846-2266"/>
    <x v="1"/>
  </r>
  <r>
    <x v="9"/>
    <x v="9"/>
    <x v="69"/>
    <s v="5352 Linton Blvd"/>
    <s v="Delray Beach"/>
    <n v="33484"/>
    <n v="6390081"/>
    <s v="Delray Medical Center"/>
    <x v="143"/>
    <m/>
    <x v="0"/>
    <m/>
    <m/>
    <m/>
    <s v="No"/>
    <n v="1"/>
    <m/>
    <m/>
    <m/>
    <x v="0"/>
    <s v="Yes"/>
    <m/>
    <s v="(561) 498-4440"/>
    <x v="1"/>
  </r>
  <r>
    <x v="9"/>
    <x v="9"/>
    <x v="69"/>
    <s v="901 45th St"/>
    <s v="Mangonia Park"/>
    <n v="33407"/>
    <n v="6391140"/>
    <s v="St. Mary's Medical Center"/>
    <x v="144"/>
    <m/>
    <x v="0"/>
    <m/>
    <m/>
    <m/>
    <s v="No"/>
    <n v="1"/>
    <m/>
    <m/>
    <m/>
    <x v="0"/>
    <s v="Yes"/>
    <m/>
    <s v="(561) 844-6300"/>
    <x v="1"/>
  </r>
  <r>
    <x v="9"/>
    <x v="9"/>
    <x v="70"/>
    <s v="14000 Fivay Rd"/>
    <s v="Hudson"/>
    <n v="34667"/>
    <n v="6390385"/>
    <s v="Regional Medical Center Bayonet Point"/>
    <x v="145"/>
    <m/>
    <x v="0"/>
    <m/>
    <m/>
    <m/>
    <s v="No"/>
    <m/>
    <n v="1"/>
    <m/>
    <m/>
    <x v="0"/>
    <s v="Yes"/>
    <m/>
    <s v="(727) 869-5400"/>
    <x v="1"/>
  </r>
  <r>
    <x v="9"/>
    <x v="9"/>
    <x v="71"/>
    <s v="701 6th St South"/>
    <s v="St Petersburg"/>
    <n v="33701"/>
    <n v="6390930"/>
    <s v="Bayfront Health St. Petersburg"/>
    <x v="146"/>
    <m/>
    <x v="0"/>
    <m/>
    <m/>
    <m/>
    <s v="No"/>
    <m/>
    <n v="1"/>
    <m/>
    <m/>
    <x v="0"/>
    <s v="Yes"/>
    <m/>
    <s v="(727) 823-1234"/>
    <x v="1"/>
  </r>
  <r>
    <x v="9"/>
    <x v="9"/>
    <x v="71"/>
    <s v="501 6th Ave South"/>
    <s v="St Petersburg"/>
    <n v="33701"/>
    <n v="6390900"/>
    <s v="Johns Hopkins All Children's Hospital "/>
    <x v="147"/>
    <m/>
    <x v="1"/>
    <n v="1"/>
    <m/>
    <m/>
    <s v="No"/>
    <m/>
    <m/>
    <m/>
    <n v="1"/>
    <x v="0"/>
    <s v="Yes"/>
    <m/>
    <s v="(727) 897-4926"/>
    <x v="1"/>
  </r>
  <r>
    <x v="9"/>
    <x v="9"/>
    <x v="72"/>
    <s v="1324 Lakeland Hills Blvd"/>
    <s v="Lakeland"/>
    <n v="33805"/>
    <n v="6390470"/>
    <s v="Lakeland Regional Medical Center"/>
    <x v="148"/>
    <m/>
    <x v="0"/>
    <m/>
    <m/>
    <m/>
    <s v="No"/>
    <m/>
    <n v="1"/>
    <m/>
    <m/>
    <x v="0"/>
    <s v="Yes"/>
    <m/>
    <s v="(863) 284-1853"/>
    <x v="1"/>
  </r>
  <r>
    <x v="9"/>
    <x v="9"/>
    <x v="73"/>
    <s v="1700 S Tamiami Trail"/>
    <s v="Sarasota"/>
    <n v="34239"/>
    <n v="6390052"/>
    <s v="Sarasota Memorial Health Care System"/>
    <x v="149"/>
    <m/>
    <x v="0"/>
    <m/>
    <m/>
    <m/>
    <s v="No"/>
    <m/>
    <n v="1"/>
    <m/>
    <m/>
    <x v="0"/>
    <s v="Yes"/>
    <m/>
    <s v="(941) 917-9000"/>
    <x v="1"/>
  </r>
  <r>
    <x v="9"/>
    <x v="9"/>
    <x v="74"/>
    <s v="1401 W Seminole Blvd"/>
    <s v="Sanford"/>
    <n v="32771"/>
    <n v="6390955"/>
    <s v="Central Florida Regional Hospital"/>
    <x v="150"/>
    <m/>
    <x v="0"/>
    <m/>
    <m/>
    <m/>
    <s v="Yes"/>
    <m/>
    <n v="1"/>
    <m/>
    <m/>
    <x v="0"/>
    <s v="Yes"/>
    <m/>
    <s v="(407) 321-4500"/>
    <x v="1"/>
  </r>
  <r>
    <x v="9"/>
    <x v="9"/>
    <x v="75"/>
    <s v="1700 S 23rd St"/>
    <s v="Fort Pierce"/>
    <n v="34950"/>
    <n v="6390048"/>
    <s v="Lawnwood Regional Medical Center"/>
    <x v="151"/>
    <m/>
    <x v="0"/>
    <m/>
    <m/>
    <m/>
    <s v="Yes"/>
    <m/>
    <n v="1"/>
    <m/>
    <m/>
    <x v="0"/>
    <s v="Yes"/>
    <m/>
    <s v="(772) 461-4000"/>
    <x v="1"/>
  </r>
  <r>
    <x v="9"/>
    <x v="9"/>
    <x v="76"/>
    <s v="303 N Clyde Morris Blvd"/>
    <s v="Daytona Beach"/>
    <n v="32114"/>
    <n v="6390056"/>
    <s v="Halifax Health Medical Center"/>
    <x v="152"/>
    <m/>
    <x v="0"/>
    <m/>
    <m/>
    <m/>
    <s v="No"/>
    <m/>
    <n v="1"/>
    <m/>
    <m/>
    <x v="0"/>
    <s v="Yes"/>
    <m/>
    <s v="(386) 425-4000"/>
    <x v="1"/>
  </r>
  <r>
    <x v="9"/>
    <x v="9"/>
    <x v="59"/>
    <s v=" 3625 University Blvd S"/>
    <s v="Jacksonville"/>
    <n v="32216"/>
    <n v="6390409"/>
    <s v="Florida Memorial Hospital (Jacksonville)"/>
    <x v="153"/>
    <m/>
    <x v="0"/>
    <m/>
    <m/>
    <m/>
    <s v="No"/>
    <m/>
    <n v="1"/>
    <m/>
    <m/>
    <x v="0"/>
    <s v="Yes"/>
    <m/>
    <s v="(904) 702-6111"/>
    <x v="1"/>
  </r>
  <r>
    <x v="10"/>
    <x v="10"/>
    <x v="77"/>
    <s v="1199 Prince Ave"/>
    <s v="Athens"/>
    <n v="30606"/>
    <n v="6380040"/>
    <s v="Piedmont Athens Regional Medical Center"/>
    <x v="154"/>
    <m/>
    <x v="0"/>
    <m/>
    <m/>
    <m/>
    <s v="No"/>
    <m/>
    <n v="1"/>
    <m/>
    <m/>
    <x v="0"/>
    <s v="Yes"/>
    <m/>
    <s v="(706) 475-7000"/>
    <x v="1"/>
  </r>
  <r>
    <x v="10"/>
    <x v="10"/>
    <x v="78"/>
    <s v="303 Parkway Drive Northeast"/>
    <s v="Atlanta"/>
    <n v="30312"/>
    <n v="6380110"/>
    <s v="WellStar Atlanta Medical Center"/>
    <x v="155"/>
    <m/>
    <x v="0"/>
    <m/>
    <m/>
    <m/>
    <s v="No"/>
    <n v="1"/>
    <m/>
    <m/>
    <m/>
    <x v="0"/>
    <s v="Yes"/>
    <m/>
    <s v="(404) 265-4000"/>
    <x v="1"/>
  </r>
  <r>
    <x v="10"/>
    <x v="10"/>
    <x v="79"/>
    <s v="1405 Clifton Rd"/>
    <s v="Atlanta"/>
    <n v="30322"/>
    <n v="6380140"/>
    <s v="Children's Healthcare of Atlanta at Egleston"/>
    <x v="156"/>
    <m/>
    <x v="1"/>
    <n v="1"/>
    <m/>
    <m/>
    <s v="Yes"/>
    <m/>
    <m/>
    <n v="1"/>
    <m/>
    <x v="0"/>
    <s v="Yes"/>
    <m/>
    <s v="(404) 785-5437"/>
    <x v="1"/>
  </r>
  <r>
    <x v="10"/>
    <x v="10"/>
    <x v="80"/>
    <s v="80 Jesse Hill Jr Dr SE"/>
    <s v="Atlanta"/>
    <n v="30303"/>
    <n v="6380130"/>
    <s v="Grady Memorial Hospital (Grady Burn Center)"/>
    <x v="157"/>
    <m/>
    <x v="0"/>
    <m/>
    <n v="1"/>
    <n v="1"/>
    <s v="Yes"/>
    <n v="1"/>
    <m/>
    <m/>
    <m/>
    <x v="2"/>
    <s v="Yes"/>
    <s v="Yes"/>
    <s v="(404) 616-1000"/>
    <x v="1"/>
  </r>
  <r>
    <x v="10"/>
    <x v="10"/>
    <x v="80"/>
    <s v="1001 Johnson Ferry Rd"/>
    <s v="Atlanta"/>
    <n v="30342"/>
    <n v="6380490"/>
    <s v="Children's Healthcare of Atlanta at Scottish Rite"/>
    <x v="158"/>
    <m/>
    <x v="1"/>
    <n v="1"/>
    <m/>
    <m/>
    <s v="No"/>
    <m/>
    <m/>
    <m/>
    <n v="1"/>
    <x v="0"/>
    <s v="Yes"/>
    <m/>
    <s v="(404) 256-5252"/>
    <x v="1"/>
  </r>
  <r>
    <x v="10"/>
    <x v="10"/>
    <x v="81"/>
    <s v="1120 15th St"/>
    <s v="Augusta"/>
    <n v="30912"/>
    <n v="6380254"/>
    <s v="Augusta University Medical Center"/>
    <x v="159"/>
    <m/>
    <x v="0"/>
    <n v="1"/>
    <m/>
    <m/>
    <s v="Yes"/>
    <n v="1"/>
    <m/>
    <m/>
    <n v="1"/>
    <x v="0"/>
    <s v="Yes"/>
    <m/>
    <s v="(706) 721-2273"/>
    <x v="1"/>
  </r>
  <r>
    <x v="10"/>
    <x v="10"/>
    <x v="81"/>
    <s v="3651 Wheeler Rd"/>
    <s v="Augusta"/>
    <n v="30909"/>
    <n v="6380265"/>
    <s v="Doctors Hospital of Augusta (Joseph M. Still Burn Center)"/>
    <x v="160"/>
    <n v="99"/>
    <x v="0"/>
    <m/>
    <n v="1"/>
    <n v="1"/>
    <s v="Yes"/>
    <m/>
    <n v="1"/>
    <m/>
    <m/>
    <x v="2"/>
    <s v="Yes"/>
    <s v="Yes"/>
    <s v="(706) 651-3232"/>
    <x v="1"/>
  </r>
  <r>
    <x v="10"/>
    <x v="10"/>
    <x v="82"/>
    <s v="3950 Austell Rd"/>
    <s v="Austell"/>
    <n v="30106"/>
    <n v="6380285"/>
    <s v="Joseph M. Still Burn Center at WellStar Cobb Hospital "/>
    <x v="86"/>
    <n v="30"/>
    <x v="1"/>
    <m/>
    <n v="1"/>
    <n v="1"/>
    <m/>
    <m/>
    <m/>
    <m/>
    <m/>
    <x v="1"/>
    <m/>
    <s v="No"/>
    <s v="(470) 732-7060"/>
    <x v="1"/>
  </r>
  <r>
    <x v="10"/>
    <x v="10"/>
    <x v="83"/>
    <s v="710 Center St"/>
    <s v="Columbus"/>
    <n v="31904"/>
    <n v="6380430"/>
    <s v="Piedmont Columbus Regional Midtown"/>
    <x v="161"/>
    <m/>
    <x v="0"/>
    <m/>
    <m/>
    <m/>
    <s v="No"/>
    <m/>
    <n v="1"/>
    <m/>
    <m/>
    <x v="0"/>
    <s v="Yes"/>
    <m/>
    <s v="(706) 571-1000"/>
    <x v="1"/>
  </r>
  <r>
    <x v="10"/>
    <x v="10"/>
    <x v="84"/>
    <s v="743 Spring St"/>
    <s v="Gainesville"/>
    <n v="30501"/>
    <n v="6380019"/>
    <s v="Northeast Georgia Medical Center"/>
    <x v="162"/>
    <m/>
    <x v="0"/>
    <m/>
    <m/>
    <m/>
    <s v="Yes"/>
    <m/>
    <n v="1"/>
    <m/>
    <m/>
    <x v="0"/>
    <s v="Yes"/>
    <m/>
    <s v="(770) 219-3553"/>
    <x v="1"/>
  </r>
  <r>
    <x v="10"/>
    <x v="10"/>
    <x v="85"/>
    <s v="1000 Medical Center Blvd"/>
    <s v="Lawrenceville"/>
    <n v="30046"/>
    <n v="6380325"/>
    <s v="Northside Hospital - Gwinnett"/>
    <x v="163"/>
    <m/>
    <x v="0"/>
    <m/>
    <m/>
    <m/>
    <s v="No"/>
    <m/>
    <n v="1"/>
    <m/>
    <m/>
    <x v="0"/>
    <s v="Yes"/>
    <m/>
    <s v="(678) 312-1000"/>
    <x v="1"/>
  </r>
  <r>
    <x v="10"/>
    <x v="10"/>
    <x v="86"/>
    <s v="777 Hemlock St"/>
    <s v="Macon"/>
    <n v="31201"/>
    <n v="6380730"/>
    <s v="Atrium Health Navicent The Medical Center"/>
    <x v="164"/>
    <m/>
    <x v="0"/>
    <m/>
    <m/>
    <m/>
    <s v="Yes"/>
    <n v="1"/>
    <m/>
    <m/>
    <m/>
    <x v="0"/>
    <s v="Yes"/>
    <m/>
    <s v="(478) 633-1000"/>
    <x v="1"/>
  </r>
  <r>
    <x v="10"/>
    <x v="10"/>
    <x v="82"/>
    <s v="677 Church St"/>
    <s v="Marietta"/>
    <n v="30060"/>
    <n v="6380775"/>
    <s v="WellStar Kennestone Hospital"/>
    <x v="165"/>
    <m/>
    <x v="0"/>
    <m/>
    <m/>
    <m/>
    <s v="Yes"/>
    <m/>
    <n v="1"/>
    <m/>
    <m/>
    <x v="0"/>
    <s v="Yes"/>
    <m/>
    <s v="(770) 793-5000"/>
    <x v="1"/>
  </r>
  <r>
    <x v="10"/>
    <x v="10"/>
    <x v="87"/>
    <s v="304 Turner McCall Blvd"/>
    <s v="Rome"/>
    <n v="30165"/>
    <n v="6380950"/>
    <s v="Atrium Health Floyd"/>
    <x v="166"/>
    <m/>
    <x v="0"/>
    <m/>
    <m/>
    <m/>
    <s v="No"/>
    <m/>
    <n v="1"/>
    <m/>
    <m/>
    <x v="0"/>
    <s v="Yes"/>
    <m/>
    <s v="(706) 509-5000"/>
    <x v="1"/>
  </r>
  <r>
    <x v="10"/>
    <x v="10"/>
    <x v="80"/>
    <s v="3000 Hospital Blvd"/>
    <s v="Roswell"/>
    <n v="30076"/>
    <n v="6380995"/>
    <s v="WellStar North Fulton Hospital"/>
    <x v="121"/>
    <m/>
    <x v="0"/>
    <m/>
    <m/>
    <m/>
    <s v="Yes"/>
    <m/>
    <n v="1"/>
    <m/>
    <m/>
    <x v="0"/>
    <s v="Yes"/>
    <m/>
    <s v="(770) 751-2500"/>
    <x v="1"/>
  </r>
  <r>
    <x v="10"/>
    <x v="10"/>
    <x v="78"/>
    <s v="4700 Waters Ave"/>
    <s v="Savannah"/>
    <n v="31404"/>
    <n v="6381027"/>
    <s v="Memorial Health University Medical Center"/>
    <x v="167"/>
    <m/>
    <x v="0"/>
    <m/>
    <m/>
    <m/>
    <s v="No"/>
    <n v="1"/>
    <m/>
    <m/>
    <m/>
    <x v="0"/>
    <s v="Yes"/>
    <m/>
    <s v="(912) 350-8000"/>
    <x v="1"/>
  </r>
  <r>
    <x v="11"/>
    <x v="11"/>
    <x v="88"/>
    <s v="1301 Punchbowl St"/>
    <s v="Honolulu"/>
    <n v="96813"/>
    <n v="6950380"/>
    <s v="The Queen's Medical Center"/>
    <x v="164"/>
    <m/>
    <x v="0"/>
    <m/>
    <m/>
    <m/>
    <s v="Yes"/>
    <n v="1"/>
    <m/>
    <m/>
    <m/>
    <x v="0"/>
    <s v="Yes"/>
    <m/>
    <s v="(808) 691-1000"/>
    <x v="0"/>
  </r>
  <r>
    <x v="11"/>
    <x v="11"/>
    <x v="88"/>
    <s v="1 Jarrett White Rd"/>
    <s v="Honolulu"/>
    <n v="96859"/>
    <n v="6950410"/>
    <s v="Tripler Army Medical Center"/>
    <x v="168"/>
    <m/>
    <x v="0"/>
    <m/>
    <m/>
    <m/>
    <s v="Yes"/>
    <m/>
    <n v="1"/>
    <m/>
    <m/>
    <x v="0"/>
    <s v="Yes"/>
    <m/>
    <s v="(808) 433-6661"/>
    <x v="0"/>
  </r>
  <r>
    <x v="11"/>
    <x v="11"/>
    <x v="88"/>
    <s v="888 South King St"/>
    <s v="Honolulu"/>
    <n v="96813"/>
    <n v="6950405"/>
    <s v="Straub Burn Center"/>
    <x v="169"/>
    <n v="7"/>
    <x v="1"/>
    <m/>
    <n v="1"/>
    <n v="1"/>
    <m/>
    <m/>
    <m/>
    <m/>
    <m/>
    <x v="1"/>
    <m/>
    <s v="No"/>
    <s v="(808) 522-3577"/>
    <x v="0"/>
  </r>
  <r>
    <x v="12"/>
    <x v="12"/>
    <x v="89"/>
    <s v="1055 N Curtis Rd"/>
    <s v="Boise"/>
    <n v="83706"/>
    <n v="6820040"/>
    <s v="Saint Alphonsus Regional Medical Center"/>
    <x v="2"/>
    <m/>
    <x v="0"/>
    <m/>
    <m/>
    <m/>
    <s v="Yes"/>
    <m/>
    <n v="1"/>
    <m/>
    <m/>
    <x v="0"/>
    <s v="Yes"/>
    <m/>
    <s v="(208) 367-2121"/>
    <x v="0"/>
  </r>
  <r>
    <x v="12"/>
    <x v="12"/>
    <x v="90"/>
    <s v="777 Hospital Way"/>
    <s v="Pocatello"/>
    <n v="83201"/>
    <n v="6820005"/>
    <s v="Portneuf Medical Center"/>
    <x v="170"/>
    <m/>
    <x v="0"/>
    <m/>
    <m/>
    <m/>
    <s v="Yes"/>
    <m/>
    <n v="1"/>
    <m/>
    <m/>
    <x v="0"/>
    <s v="Yes"/>
    <m/>
    <s v="(208) 239-1000"/>
    <x v="0"/>
  </r>
  <r>
    <x v="12"/>
    <x v="12"/>
    <x v="91"/>
    <s v="3100 Channing Way"/>
    <s v="Idaho Falls"/>
    <n v="83404"/>
    <n v="6820165"/>
    <s v="Eastern Idaho Regional Medical Center (Burn Center at EIRMC)"/>
    <x v="44"/>
    <n v="15"/>
    <x v="0"/>
    <m/>
    <n v="1"/>
    <n v="1"/>
    <s v="Yes"/>
    <m/>
    <n v="1"/>
    <m/>
    <m/>
    <x v="1"/>
    <s v="Yes"/>
    <s v="No"/>
    <s v="(208) 529-6111"/>
    <x v="0"/>
  </r>
  <r>
    <x v="12"/>
    <x v="12"/>
    <x v="89"/>
    <s v="190 E Bannock St"/>
    <s v="Boise"/>
    <n v="83712"/>
    <n v="6820084"/>
    <s v="St. Luke's Children's Hospital and Regional Medical Center"/>
    <x v="171"/>
    <m/>
    <x v="1"/>
    <n v="1"/>
    <m/>
    <m/>
    <s v="Yes"/>
    <m/>
    <m/>
    <m/>
    <n v="1"/>
    <x v="0"/>
    <s v="Yes"/>
    <m/>
    <s v="(208) 381-2222"/>
    <x v="0"/>
  </r>
  <r>
    <x v="13"/>
    <x v="13"/>
    <x v="40"/>
    <s v="1005 Broadway St"/>
    <s v="Quincy"/>
    <n v="62301"/>
    <n v="6432710"/>
    <s v="Blessing Hospital"/>
    <x v="172"/>
    <m/>
    <x v="0"/>
    <m/>
    <m/>
    <m/>
    <s v="No"/>
    <m/>
    <n v="1"/>
    <m/>
    <m/>
    <x v="0"/>
    <s v="Yes"/>
    <m/>
    <s v="(217) 223-1200"/>
    <x v="3"/>
  </r>
  <r>
    <x v="13"/>
    <x v="13"/>
    <x v="92"/>
    <s v="611 W Park St"/>
    <s v="Urbana"/>
    <n v="61801"/>
    <n v="6433070"/>
    <s v="Carle Foundation Hospital_x0009_"/>
    <x v="153"/>
    <m/>
    <x v="0"/>
    <m/>
    <m/>
    <m/>
    <s v="No"/>
    <n v="1"/>
    <m/>
    <m/>
    <m/>
    <x v="0"/>
    <s v="Yes"/>
    <m/>
    <s v="(217) 383-3311"/>
    <x v="3"/>
  </r>
  <r>
    <x v="13"/>
    <x v="13"/>
    <x v="93"/>
    <s v="2160 S 1st Ave"/>
    <s v="Maywood"/>
    <n v="60153"/>
    <n v="6430841"/>
    <s v="Loyola University Medical Center (Loyola Burn Center)"/>
    <x v="173"/>
    <n v="21"/>
    <x v="0"/>
    <m/>
    <n v="1"/>
    <n v="1"/>
    <s v="Yes"/>
    <n v="1"/>
    <m/>
    <m/>
    <m/>
    <x v="2"/>
    <s v="Yes"/>
    <s v="No"/>
    <s v="(708) 216-9000"/>
    <x v="3"/>
  </r>
  <r>
    <x v="13"/>
    <x v="13"/>
    <x v="93"/>
    <s v="4440 W 95th St"/>
    <s v="Oak Lawn"/>
    <n v="60453"/>
    <n v="6432413"/>
    <s v="Advocate Christ Medical Center"/>
    <x v="174"/>
    <m/>
    <x v="0"/>
    <m/>
    <m/>
    <m/>
    <s v="No"/>
    <n v="1"/>
    <m/>
    <m/>
    <m/>
    <x v="0"/>
    <s v="Yes"/>
    <m/>
    <s v="(708) 684-8000"/>
    <x v="3"/>
  </r>
  <r>
    <x v="13"/>
    <x v="13"/>
    <x v="93"/>
    <s v="5101 Willow Springs Rd"/>
    <s v="La Grange"/>
    <n v="60525"/>
    <n v="6432055"/>
    <s v="AMITA Health Adventist Medical Center La Grange"/>
    <x v="175"/>
    <m/>
    <x v="0"/>
    <m/>
    <m/>
    <m/>
    <s v="No"/>
    <m/>
    <n v="1"/>
    <m/>
    <m/>
    <x v="0"/>
    <s v="Yes"/>
    <m/>
    <s v="(708) 245-9000"/>
    <x v="3"/>
  </r>
  <r>
    <x v="13"/>
    <x v="13"/>
    <x v="93"/>
    <s v="701 West North Ave"/>
    <s v="Melrose Park"/>
    <n v="60160"/>
    <n v="6432435"/>
    <s v="Gottlieb Memorial Hospital"/>
    <x v="79"/>
    <m/>
    <x v="0"/>
    <m/>
    <m/>
    <m/>
    <s v="No"/>
    <m/>
    <n v="1"/>
    <m/>
    <m/>
    <x v="0"/>
    <s v="Yes"/>
    <m/>
    <s v="(708) 681-3200"/>
    <x v="3"/>
  </r>
  <r>
    <x v="13"/>
    <x v="13"/>
    <x v="93"/>
    <s v="3249 South Oak Park Ave"/>
    <s v="Berwyn"/>
    <n v="60402"/>
    <n v="6430240"/>
    <s v="MacNeal Hospital_x0009_"/>
    <x v="176"/>
    <m/>
    <x v="0"/>
    <m/>
    <m/>
    <m/>
    <s v="No"/>
    <m/>
    <n v="1"/>
    <m/>
    <m/>
    <x v="0"/>
    <s v="Yes"/>
    <m/>
    <s v="(708) 783-9100"/>
    <x v="3"/>
  </r>
  <r>
    <x v="13"/>
    <x v="13"/>
    <x v="93"/>
    <s v="1775 Dempster St"/>
    <s v="Park Ridge"/>
    <n v="60068"/>
    <n v="6430405"/>
    <s v="Advocate Lutheran General Hospital"/>
    <x v="177"/>
    <m/>
    <x v="0"/>
    <m/>
    <m/>
    <m/>
    <s v="No"/>
    <n v="1"/>
    <m/>
    <m/>
    <m/>
    <x v="0"/>
    <s v="Yes"/>
    <m/>
    <s v="(847) 723-2210"/>
    <x v="3"/>
  </r>
  <r>
    <x v="13"/>
    <x v="13"/>
    <x v="93"/>
    <s v="800 West Biesterfield Road"/>
    <s v="Elk Grove Village"/>
    <n v="60007"/>
    <n v="6431613"/>
    <s v="AMITA Health Alexian Brothers Medical Center"/>
    <x v="178"/>
    <m/>
    <x v="0"/>
    <m/>
    <m/>
    <m/>
    <s v="No"/>
    <m/>
    <n v="1"/>
    <m/>
    <m/>
    <x v="0"/>
    <s v="Yes"/>
    <m/>
    <s v="(847) 437-5500"/>
    <x v="3"/>
  </r>
  <r>
    <x v="13"/>
    <x v="13"/>
    <x v="93"/>
    <s v="800 West Central Road"/>
    <s v="Arlington Heights"/>
    <n v="60005"/>
    <n v="6432485"/>
    <s v="Northwest Community Healthcare"/>
    <x v="179"/>
    <m/>
    <x v="0"/>
    <m/>
    <m/>
    <m/>
    <s v="No"/>
    <m/>
    <n v="1"/>
    <m/>
    <m/>
    <x v="0"/>
    <s v="Yes"/>
    <m/>
    <s v="(847) 618-1000"/>
    <x v="3"/>
  </r>
  <r>
    <x v="13"/>
    <x v="13"/>
    <x v="93"/>
    <s v="1555 Barrington Road"/>
    <s v="Hoffman Estates"/>
    <n v="60169"/>
    <n v="6431926"/>
    <s v="AMITA Health St. Alexius Medical Center Hoffman Estates"/>
    <x v="44"/>
    <m/>
    <x v="0"/>
    <m/>
    <m/>
    <m/>
    <s v="No"/>
    <m/>
    <n v="1"/>
    <m/>
    <m/>
    <x v="0"/>
    <s v="Yes"/>
    <m/>
    <s v="(847) 843-2000"/>
    <x v="3"/>
  </r>
  <r>
    <x v="13"/>
    <x v="13"/>
    <x v="93"/>
    <s v="2650 Ridge Avenue"/>
    <s v="Evanston"/>
    <n v="60201"/>
    <n v="6431660"/>
    <s v="NorthShore Evanston Hospital"/>
    <x v="176"/>
    <m/>
    <x v="0"/>
    <m/>
    <m/>
    <m/>
    <s v="No"/>
    <n v="1"/>
    <m/>
    <m/>
    <m/>
    <x v="0"/>
    <s v="Yes"/>
    <m/>
    <s v="(847) 570-2000"/>
    <x v="3"/>
  </r>
  <r>
    <x v="13"/>
    <x v="13"/>
    <x v="93"/>
    <s v="2100 Pfingsten Road"/>
    <s v="Glenview"/>
    <n v="60025"/>
    <n v="6431665"/>
    <s v="NorthShore Glenbrook Hospital"/>
    <x v="0"/>
    <m/>
    <x v="0"/>
    <m/>
    <m/>
    <m/>
    <s v="No"/>
    <m/>
    <n v="1"/>
    <m/>
    <m/>
    <x v="0"/>
    <s v="Yes"/>
    <m/>
    <s v="(847) 657-5800"/>
    <x v="3"/>
  </r>
  <r>
    <x v="13"/>
    <x v="13"/>
    <x v="93"/>
    <s v="355 Ridge Avenue"/>
    <s v="Evanston"/>
    <n v="60202"/>
    <n v="6431670"/>
    <s v="AMITA Health Saint Francis Hospital Evanston"/>
    <x v="180"/>
    <m/>
    <x v="0"/>
    <m/>
    <m/>
    <m/>
    <s v="No"/>
    <n v="1"/>
    <m/>
    <m/>
    <m/>
    <x v="0"/>
    <s v="Yes"/>
    <m/>
    <s v="(847) 316-4000"/>
    <x v="3"/>
  </r>
  <r>
    <x v="13"/>
    <x v="13"/>
    <x v="93"/>
    <s v="836 West Wellington Ave"/>
    <s v="Chicago"/>
    <n v="60657"/>
    <n v="6430024"/>
    <s v="Advocate Illinois Masonic Medical Center_x0009_"/>
    <x v="181"/>
    <m/>
    <x v="0"/>
    <m/>
    <m/>
    <m/>
    <s v="No"/>
    <n v="1"/>
    <m/>
    <m/>
    <m/>
    <x v="0"/>
    <s v="Yes"/>
    <m/>
    <s v="(773) 975-1600"/>
    <x v="3"/>
  </r>
  <r>
    <x v="13"/>
    <x v="13"/>
    <x v="93"/>
    <s v="225 East Chicago Avenue"/>
    <s v="Chicago"/>
    <n v="60614"/>
    <n v="6430560"/>
    <s v="Ann &amp; Robert H. Lurie Children's Hospital of Chicago_x0009_"/>
    <x v="182"/>
    <m/>
    <x v="1"/>
    <n v="1"/>
    <m/>
    <m/>
    <s v="No"/>
    <m/>
    <m/>
    <n v="1"/>
    <m/>
    <x v="0"/>
    <s v="Yes"/>
    <m/>
    <s v="(312) 227-4000"/>
    <x v="3"/>
  </r>
  <r>
    <x v="13"/>
    <x v="13"/>
    <x v="93"/>
    <s v="1969 West Ogden Avenue"/>
    <s v="Chicago"/>
    <n v="60612"/>
    <n v="6430600"/>
    <s v="John H. Stroger Jr. Hospital of Cook County (Sumner L. Koch Burn Center)"/>
    <x v="168"/>
    <n v="26"/>
    <x v="0"/>
    <n v="1"/>
    <n v="1"/>
    <n v="1"/>
    <s v="No"/>
    <n v="1"/>
    <m/>
    <n v="1"/>
    <m/>
    <x v="2"/>
    <s v="Yes"/>
    <s v="No"/>
    <s v="(312) 864-6000"/>
    <x v="3"/>
  </r>
  <r>
    <x v="13"/>
    <x v="13"/>
    <x v="93"/>
    <s v="1500 South Fairfield Ave"/>
    <s v="Chicago"/>
    <n v="60608"/>
    <n v="6430930"/>
    <s v="Mount Sinai Hospital_x0009_"/>
    <x v="183"/>
    <m/>
    <x v="0"/>
    <m/>
    <m/>
    <m/>
    <s v="No"/>
    <n v="1"/>
    <m/>
    <m/>
    <m/>
    <x v="0"/>
    <s v="Yes"/>
    <m/>
    <s v="(773) 542-2000"/>
    <x v="3"/>
  </r>
  <r>
    <x v="13"/>
    <x v="13"/>
    <x v="93"/>
    <s v="251 East Huron Street"/>
    <s v="Chicago"/>
    <n v="60611"/>
    <n v="6430545"/>
    <s v="Northwestern Memorial Hospital"/>
    <x v="184"/>
    <m/>
    <x v="0"/>
    <m/>
    <m/>
    <m/>
    <s v="No"/>
    <n v="1"/>
    <m/>
    <m/>
    <m/>
    <x v="0"/>
    <s v="Yes"/>
    <m/>
    <s v="(312) 926-2000"/>
    <x v="3"/>
  </r>
  <r>
    <x v="13"/>
    <x v="13"/>
    <x v="93"/>
    <s v="5841 South Maryland Ave"/>
    <s v="Chicago"/>
    <n v="60637"/>
    <n v="6431210"/>
    <s v="University of Chicago Medical Center (University of Chicago Burn Center)"/>
    <x v="185"/>
    <n v="14"/>
    <x v="0"/>
    <n v="1"/>
    <n v="1"/>
    <n v="1"/>
    <s v="No"/>
    <n v="1"/>
    <m/>
    <n v="1"/>
    <m/>
    <x v="2"/>
    <s v="Yes"/>
    <s v="No"/>
    <s v="(773) 702-1000"/>
    <x v="3"/>
  </r>
  <r>
    <x v="13"/>
    <x v="13"/>
    <x v="94"/>
    <s v="701 Winthrop Ave"/>
    <s v="Glendale Heights"/>
    <n v="60139"/>
    <n v="6431790"/>
    <s v="AMITA Health Adventist Medical Center GlenOaks"/>
    <x v="186"/>
    <m/>
    <x v="0"/>
    <m/>
    <m/>
    <m/>
    <s v="No"/>
    <m/>
    <n v="1"/>
    <m/>
    <m/>
    <x v="0"/>
    <s v="Yes"/>
    <m/>
    <s v="(630) 545-8000"/>
    <x v="3"/>
  </r>
  <r>
    <x v="13"/>
    <x v="13"/>
    <x v="94"/>
    <s v="120 North Oak St"/>
    <s v="Hinsdale"/>
    <n v="60521"/>
    <n v="6431920"/>
    <s v="AMITA Health Adventist Medical Center Hinsdale"/>
    <x v="187"/>
    <m/>
    <x v="0"/>
    <m/>
    <m/>
    <m/>
    <s v="No"/>
    <m/>
    <n v="1"/>
    <m/>
    <m/>
    <x v="0"/>
    <s v="Yes"/>
    <m/>
    <s v="(630) 856-9000"/>
    <x v="3"/>
  </r>
  <r>
    <x v="13"/>
    <x v="13"/>
    <x v="94"/>
    <s v="3815 Highland Ave"/>
    <s v="Downers Grove"/>
    <n v="60515"/>
    <n v="6431475"/>
    <s v="Advocate Good Samaritan Hospital_x0009_"/>
    <x v="188"/>
    <m/>
    <x v="0"/>
    <m/>
    <m/>
    <m/>
    <s v="No"/>
    <n v="1"/>
    <m/>
    <m/>
    <m/>
    <x v="0"/>
    <s v="Yes"/>
    <m/>
    <s v="(630) 275-5900"/>
    <x v="3"/>
  </r>
  <r>
    <x v="13"/>
    <x v="13"/>
    <x v="94"/>
    <s v="25 N Winfield Rd"/>
    <s v="Winfield"/>
    <n v="60190"/>
    <n v="6430019"/>
    <s v="Northwestern Medicine Central Dupage Hospital_x0009_"/>
    <x v="70"/>
    <m/>
    <x v="0"/>
    <m/>
    <m/>
    <m/>
    <s v="No"/>
    <m/>
    <n v="1"/>
    <m/>
    <m/>
    <x v="0"/>
    <s v="Yes"/>
    <m/>
    <s v="(630) 933-1600"/>
    <x v="3"/>
  </r>
  <r>
    <x v="13"/>
    <x v="13"/>
    <x v="94"/>
    <s v="801 S Washington St"/>
    <s v="Naperville"/>
    <n v="60540"/>
    <n v="6432350"/>
    <s v="Edward Hospital_x0009_"/>
    <x v="118"/>
    <m/>
    <x v="0"/>
    <m/>
    <m/>
    <m/>
    <s v="No"/>
    <m/>
    <n v="1"/>
    <m/>
    <m/>
    <x v="0"/>
    <s v="Yes"/>
    <m/>
    <s v="(630) 527-3000"/>
    <x v="3"/>
  </r>
  <r>
    <x v="13"/>
    <x v="13"/>
    <x v="94"/>
    <s v="155 East Brush Hill Rd"/>
    <s v="Elmhurst"/>
    <n v="60126"/>
    <n v="6431620"/>
    <s v="Elmhurst Memorial Hospital_x0009_"/>
    <x v="147"/>
    <m/>
    <x v="0"/>
    <m/>
    <m/>
    <m/>
    <s v="No"/>
    <m/>
    <n v="1"/>
    <m/>
    <m/>
    <x v="0"/>
    <s v="Yes"/>
    <m/>
    <s v="(331) 221-1000"/>
    <x v="3"/>
  </r>
  <r>
    <x v="13"/>
    <x v="13"/>
    <x v="95"/>
    <s v="405 W Jackson St"/>
    <s v="Carbondale"/>
    <n v="62901"/>
    <n v="6430327"/>
    <s v="Memorial Hospital of Carbondale_x0009_"/>
    <x v="189"/>
    <m/>
    <x v="0"/>
    <m/>
    <m/>
    <m/>
    <s v="No"/>
    <m/>
    <n v="1"/>
    <m/>
    <m/>
    <x v="0"/>
    <s v="Yes"/>
    <m/>
    <s v="(618) 549-0721"/>
    <x v="3"/>
  </r>
  <r>
    <x v="13"/>
    <x v="13"/>
    <x v="96"/>
    <s v="500 W Court St"/>
    <s v="Kankakee"/>
    <n v="60901"/>
    <n v="6432030"/>
    <s v="AMITA Health St. Mary's Hospital"/>
    <x v="190"/>
    <m/>
    <x v="0"/>
    <m/>
    <m/>
    <m/>
    <s v="No"/>
    <m/>
    <n v="1"/>
    <m/>
    <m/>
    <x v="0"/>
    <s v="Yes"/>
    <m/>
    <s v="(815) 937-2400"/>
    <x v="3"/>
  </r>
  <r>
    <x v="13"/>
    <x v="13"/>
    <x v="96"/>
    <s v="350 N Wall Street"/>
    <s v="Kankakee"/>
    <n v="60901"/>
    <n v="6432025"/>
    <s v="Riverside Medical Center"/>
    <x v="119"/>
    <m/>
    <x v="0"/>
    <m/>
    <m/>
    <m/>
    <s v="No"/>
    <m/>
    <n v="1"/>
    <m/>
    <m/>
    <x v="0"/>
    <s v="Yes"/>
    <m/>
    <s v="(815) 933-1671"/>
    <x v="3"/>
  </r>
  <r>
    <x v="13"/>
    <x v="13"/>
    <x v="97"/>
    <s v="1425 North Randall Rd"/>
    <s v="Elgin"/>
    <n v="60120"/>
    <n v="6431610"/>
    <s v="Advocate Sherman Hospital_x0009_"/>
    <x v="191"/>
    <m/>
    <x v="0"/>
    <m/>
    <m/>
    <m/>
    <s v="No"/>
    <m/>
    <n v="1"/>
    <m/>
    <m/>
    <x v="0"/>
    <s v="Yes"/>
    <m/>
    <s v="(847) 742-9800"/>
    <x v="3"/>
  </r>
  <r>
    <x v="13"/>
    <x v="13"/>
    <x v="97"/>
    <s v="300 Randall Road"/>
    <s v="Geneva"/>
    <n v="60134"/>
    <n v="6431765"/>
    <s v="Northwestern Medicine Delnor Hospital"/>
    <x v="169"/>
    <m/>
    <x v="0"/>
    <m/>
    <m/>
    <m/>
    <s v="No"/>
    <m/>
    <n v="1"/>
    <m/>
    <m/>
    <x v="0"/>
    <s v="Yes"/>
    <m/>
    <s v="(630) 208-3000"/>
    <x v="3"/>
  </r>
  <r>
    <x v="13"/>
    <x v="13"/>
    <x v="97"/>
    <s v="1325 North Highland Ave"/>
    <s v="Aurora"/>
    <n v="60506"/>
    <n v="6430115"/>
    <s v="AMITA Health Mercy Medical Center_x0009_"/>
    <x v="192"/>
    <m/>
    <x v="0"/>
    <m/>
    <m/>
    <m/>
    <s v="No"/>
    <m/>
    <n v="1"/>
    <m/>
    <m/>
    <x v="0"/>
    <s v="Yes"/>
    <m/>
    <s v="(630) 859-2222"/>
    <x v="3"/>
  </r>
  <r>
    <x v="13"/>
    <x v="13"/>
    <x v="97"/>
    <s v="77 North Airlite Street"/>
    <s v="Elgin"/>
    <n v="60120"/>
    <n v="6431600"/>
    <s v="AMITA Health Saint Joseph Hospital_x0009_"/>
    <x v="193"/>
    <m/>
    <x v="0"/>
    <m/>
    <m/>
    <m/>
    <s v="No"/>
    <m/>
    <n v="1"/>
    <m/>
    <m/>
    <x v="0"/>
    <s v="Yes"/>
    <m/>
    <s v="(847) 695-3200"/>
    <x v="3"/>
  </r>
  <r>
    <x v="13"/>
    <x v="13"/>
    <x v="97"/>
    <s v="2000 Ogden Avenue"/>
    <s v="Aurora"/>
    <n v="60504"/>
    <n v="6430100"/>
    <s v="Rush Copley Medical Center_x0009_"/>
    <x v="194"/>
    <m/>
    <x v="0"/>
    <m/>
    <m/>
    <m/>
    <s v="No"/>
    <m/>
    <n v="1"/>
    <m/>
    <m/>
    <x v="0"/>
    <s v="Yes"/>
    <m/>
    <s v="(630) 978-6200"/>
    <x v="3"/>
  </r>
  <r>
    <x v="13"/>
    <x v="13"/>
    <x v="98"/>
    <s v="450 West Highway 22"/>
    <s v="Barrington"/>
    <n v="60010"/>
    <n v="6430160"/>
    <s v="Advocate Good Shepherd Hospital_x0009_"/>
    <x v="194"/>
    <m/>
    <x v="0"/>
    <m/>
    <m/>
    <m/>
    <s v="No"/>
    <m/>
    <n v="1"/>
    <m/>
    <m/>
    <x v="0"/>
    <s v="Yes"/>
    <m/>
    <s v="(847) 381-0123"/>
    <x v="3"/>
  </r>
  <r>
    <x v="13"/>
    <x v="13"/>
    <x v="98"/>
    <s v="801 South Milwaukee Ave"/>
    <s v="Libertyville"/>
    <n v="60048"/>
    <n v="6432080"/>
    <s v="Advocate Condell Medical Center_x0009_"/>
    <x v="83"/>
    <m/>
    <x v="0"/>
    <m/>
    <m/>
    <m/>
    <s v="No"/>
    <n v="1"/>
    <m/>
    <m/>
    <m/>
    <x v="0"/>
    <s v="Yes"/>
    <m/>
    <s v="(847) 362-2900"/>
    <x v="3"/>
  </r>
  <r>
    <x v="13"/>
    <x v="13"/>
    <x v="98"/>
    <s v="777 Park Avenue West"/>
    <s v="Highland Park"/>
    <n v="60035"/>
    <n v="6431890"/>
    <s v="NorthShore Highland Park Hospital"/>
    <x v="195"/>
    <m/>
    <x v="0"/>
    <m/>
    <m/>
    <m/>
    <s v="No"/>
    <m/>
    <n v="1"/>
    <m/>
    <m/>
    <x v="0"/>
    <s v="Yes"/>
    <m/>
    <s v="(847) 432-8000"/>
    <x v="3"/>
  </r>
  <r>
    <x v="13"/>
    <x v="13"/>
    <x v="98"/>
    <s v="1000 N Westmoreland Rd"/>
    <s v="Lake Forest"/>
    <n v="60045"/>
    <n v="6432060"/>
    <s v="Northwestern Medicine Lake Forest Hospital_x0009_"/>
    <x v="196"/>
    <m/>
    <x v="0"/>
    <m/>
    <m/>
    <m/>
    <s v="No"/>
    <m/>
    <n v="1"/>
    <m/>
    <m/>
    <x v="0"/>
    <s v="Yes"/>
    <m/>
    <s v="(847) 234-5600"/>
    <x v="3"/>
  </r>
  <r>
    <x v="13"/>
    <x v="13"/>
    <x v="98"/>
    <s v="1324 North Sheridan Road"/>
    <s v="Waukegan"/>
    <n v="60085"/>
    <n v="6433170"/>
    <s v="Vista Medical Center East_x0009_"/>
    <x v="82"/>
    <m/>
    <x v="0"/>
    <m/>
    <m/>
    <m/>
    <s v="No"/>
    <m/>
    <n v="1"/>
    <m/>
    <m/>
    <x v="0"/>
    <s v="Yes"/>
    <m/>
    <s v="(847) 360-3000"/>
    <x v="3"/>
  </r>
  <r>
    <x v="13"/>
    <x v="13"/>
    <x v="99"/>
    <s v="2300 N Edward St"/>
    <s v="Decatur"/>
    <n v="62526"/>
    <n v="6431370"/>
    <s v="Decatur Memorial Hospital_x0009_"/>
    <x v="119"/>
    <m/>
    <x v="0"/>
    <m/>
    <m/>
    <m/>
    <s v="No"/>
    <m/>
    <n v="1"/>
    <m/>
    <m/>
    <x v="0"/>
    <s v="Yes"/>
    <m/>
    <s v="(217) 876-8121"/>
    <x v="3"/>
  </r>
  <r>
    <x v="13"/>
    <x v="13"/>
    <x v="100"/>
    <s v="150 West High St"/>
    <s v="Morris"/>
    <n v="60450"/>
    <n v="6432300"/>
    <s v="Morris Hospital &amp; Healthcare Centers"/>
    <x v="197"/>
    <m/>
    <x v="0"/>
    <m/>
    <m/>
    <m/>
    <s v="No"/>
    <m/>
    <n v="1"/>
    <m/>
    <m/>
    <x v="0"/>
    <s v="Yes"/>
    <m/>
    <s v="(815) 942-2932"/>
    <x v="3"/>
  </r>
  <r>
    <x v="13"/>
    <x v="13"/>
    <x v="101"/>
    <s v="10400 Haligus Road"/>
    <s v="Huntley"/>
    <n v="60142"/>
    <n v="6430477"/>
    <s v="Northwestern Medicine Huntley"/>
    <x v="198"/>
    <m/>
    <x v="0"/>
    <m/>
    <m/>
    <m/>
    <s v="No"/>
    <m/>
    <n v="1"/>
    <m/>
    <m/>
    <x v="0"/>
    <s v="Yes"/>
    <m/>
    <s v="(815) 344-5000"/>
    <x v="3"/>
  </r>
  <r>
    <x v="13"/>
    <x v="13"/>
    <x v="101"/>
    <s v="4201 Medical Center Drive"/>
    <s v="McHenry"/>
    <n v="60050"/>
    <n v="6432127"/>
    <s v="Northwestern Medicine McHenry Hospital"/>
    <x v="199"/>
    <m/>
    <x v="0"/>
    <m/>
    <m/>
    <m/>
    <s v="No"/>
    <m/>
    <n v="1"/>
    <m/>
    <m/>
    <x v="0"/>
    <s v="Yes"/>
    <m/>
    <s v="(815) 344-5000"/>
    <x v="3"/>
  </r>
  <r>
    <x v="13"/>
    <x v="13"/>
    <x v="102"/>
    <s v="1304 Franklin Ave"/>
    <s v="Normal"/>
    <n v="61761"/>
    <n v="6430245"/>
    <s v="Carle BroMenn Medical Center"/>
    <x v="150"/>
    <m/>
    <x v="0"/>
    <m/>
    <m/>
    <m/>
    <s v="No"/>
    <m/>
    <n v="1"/>
    <m/>
    <m/>
    <x v="0"/>
    <s v="Yes"/>
    <m/>
    <s v="(309) 454-1400"/>
    <x v="3"/>
  </r>
  <r>
    <x v="13"/>
    <x v="13"/>
    <x v="102"/>
    <s v="2200 E Washington St"/>
    <s v="Bloomington"/>
    <n v="61701"/>
    <n v="6430260"/>
    <s v="OSF St. Joseph Medical Center_x0009_"/>
    <x v="200"/>
    <m/>
    <x v="0"/>
    <m/>
    <m/>
    <m/>
    <s v="No"/>
    <m/>
    <n v="1"/>
    <m/>
    <m/>
    <x v="0"/>
    <s v="Yes"/>
    <m/>
    <s v="(309) 308-6363"/>
    <x v="3"/>
  </r>
  <r>
    <x v="13"/>
    <x v="13"/>
    <x v="103"/>
    <s v="530 NE Glen Oak Ave"/>
    <s v="Peoria"/>
    <n v="61637"/>
    <n v="6432620"/>
    <s v="OSF St. Francis Medical Center/OSF Children's Hospital of Illinois_x0009_"/>
    <x v="201"/>
    <m/>
    <x v="0"/>
    <n v="1"/>
    <m/>
    <m/>
    <s v="No"/>
    <n v="1"/>
    <m/>
    <n v="1"/>
    <m/>
    <x v="0"/>
    <s v="Yes"/>
    <m/>
    <s v="(309) 655-2000"/>
    <x v="3"/>
  </r>
  <r>
    <x v="13"/>
    <x v="13"/>
    <x v="103"/>
    <s v="221 NE Glen Oak Ave"/>
    <s v="Peoria"/>
    <n v="61636"/>
    <n v="6432570"/>
    <s v="UnityPoint Health - Methodist Hospital"/>
    <x v="202"/>
    <m/>
    <x v="0"/>
    <m/>
    <m/>
    <m/>
    <s v="No"/>
    <m/>
    <n v="1"/>
    <m/>
    <m/>
    <x v="0"/>
    <s v="Yes"/>
    <m/>
    <s v="(309) 672-5522"/>
    <x v="3"/>
  </r>
  <r>
    <x v="13"/>
    <x v="13"/>
    <x v="104"/>
    <s v="801 Illini Dr"/>
    <s v="Silvis"/>
    <n v="61282"/>
    <n v="6431511"/>
    <s v="Genesis Medical Center, Silvis"/>
    <x v="203"/>
    <m/>
    <x v="0"/>
    <m/>
    <m/>
    <m/>
    <s v="No"/>
    <m/>
    <n v="1"/>
    <m/>
    <m/>
    <x v="0"/>
    <s v="Yes"/>
    <m/>
    <s v="(309) 281-4000"/>
    <x v="3"/>
  </r>
  <r>
    <x v="13"/>
    <x v="13"/>
    <x v="104"/>
    <s v="2701 17th St"/>
    <s v="Rock Island"/>
    <n v="61201"/>
    <n v="6430016"/>
    <s v="UnityPoint Health - Trinity Rock Island"/>
    <x v="172"/>
    <m/>
    <x v="0"/>
    <m/>
    <m/>
    <m/>
    <s v="No"/>
    <m/>
    <n v="1"/>
    <m/>
    <m/>
    <x v="0"/>
    <s v="Yes"/>
    <m/>
    <s v="(309) 779-5000"/>
    <x v="3"/>
  </r>
  <r>
    <x v="13"/>
    <x v="13"/>
    <x v="105"/>
    <s v="701 North 1st St"/>
    <s v="Springfield"/>
    <n v="62781"/>
    <n v="6432950"/>
    <s v="Memorial Medical Center (Regional Burn Center)"/>
    <x v="204"/>
    <n v="8"/>
    <x v="0"/>
    <m/>
    <n v="1"/>
    <m/>
    <s v="No"/>
    <n v="1"/>
    <m/>
    <m/>
    <m/>
    <x v="1"/>
    <s v="Yes"/>
    <s v="No"/>
    <s v="(217) 788-3000"/>
    <x v="3"/>
  </r>
  <r>
    <x v="13"/>
    <x v="13"/>
    <x v="105"/>
    <s v="800 E Carpenter St"/>
    <s v="Springfield"/>
    <n v="62769"/>
    <n v="6432980"/>
    <s v="St. John's Hospital/St. John's Children's Hospital_x0009_"/>
    <x v="205"/>
    <m/>
    <x v="0"/>
    <n v="1"/>
    <m/>
    <m/>
    <s v="No"/>
    <n v="1"/>
    <m/>
    <m/>
    <n v="1"/>
    <x v="0"/>
    <s v="Yes"/>
    <m/>
    <s v="(217) 544-6464"/>
    <x v="3"/>
  </r>
  <r>
    <x v="13"/>
    <x v="13"/>
    <x v="106"/>
    <s v="333 North Madison St"/>
    <s v="Joliet"/>
    <n v="60435"/>
    <n v="6431990"/>
    <s v="Presence St. Joseph Medical Center_x0009_"/>
    <x v="206"/>
    <m/>
    <x v="0"/>
    <m/>
    <m/>
    <m/>
    <s v="No"/>
    <m/>
    <n v="1"/>
    <m/>
    <m/>
    <x v="0"/>
    <s v="Yes"/>
    <m/>
    <s v="(815) 725-7133"/>
    <x v="3"/>
  </r>
  <r>
    <x v="13"/>
    <x v="13"/>
    <x v="106"/>
    <s v="1900 Silver Cross Blvd"/>
    <s v="New Lenox"/>
    <n v="60451"/>
    <n v="6432000"/>
    <s v="Silver Cross Hospital_x0009_"/>
    <x v="207"/>
    <m/>
    <x v="0"/>
    <m/>
    <m/>
    <m/>
    <s v="No"/>
    <m/>
    <n v="1"/>
    <m/>
    <m/>
    <x v="0"/>
    <s v="Yes"/>
    <m/>
    <s v="(815) 300-1100"/>
    <x v="3"/>
  </r>
  <r>
    <x v="13"/>
    <x v="13"/>
    <x v="106"/>
    <s v="500 Remington Blvd"/>
    <s v="Bolingbrook"/>
    <n v="60440"/>
    <n v="6430034"/>
    <s v="AMITA Health Adventist Medical Center Bolingbrook_x0009_"/>
    <x v="208"/>
    <m/>
    <x v="0"/>
    <m/>
    <m/>
    <m/>
    <s v="No"/>
    <m/>
    <n v="1"/>
    <m/>
    <m/>
    <x v="0"/>
    <s v="Yes"/>
    <m/>
    <s v="(630) 312-5000"/>
    <x v="3"/>
  </r>
  <r>
    <x v="13"/>
    <x v="13"/>
    <x v="107"/>
    <s v="5666 E State St"/>
    <s v="Rockford"/>
    <n v="61108"/>
    <n v="6432800"/>
    <s v="OSF Saint Anthony Medical Center (w/ Burn Unit)"/>
    <x v="22"/>
    <n v="8"/>
    <x v="0"/>
    <m/>
    <n v="1"/>
    <n v="1"/>
    <s v="Yes"/>
    <m/>
    <n v="1"/>
    <m/>
    <m/>
    <x v="1"/>
    <s v="Yes"/>
    <s v="No"/>
    <s v="(815) 226-2000"/>
    <x v="3"/>
  </r>
  <r>
    <x v="13"/>
    <x v="13"/>
    <x v="107"/>
    <s v="8201 E Riverside Blvd"/>
    <s v="Rockford"/>
    <n v="61114"/>
    <n v="6430484"/>
    <s v="Mercyhealth Javon Bea Hospital - Riverside Campus"/>
    <x v="11"/>
    <m/>
    <x v="0"/>
    <m/>
    <m/>
    <m/>
    <s v="No"/>
    <n v="1"/>
    <m/>
    <m/>
    <m/>
    <x v="0"/>
    <s v="Yes"/>
    <m/>
    <s v="(815) 971-7000"/>
    <x v="3"/>
  </r>
  <r>
    <x v="13"/>
    <x v="13"/>
    <x v="107"/>
    <s v="1401 E State St"/>
    <s v="Rockford"/>
    <n v="61104"/>
    <n v="6432810"/>
    <s v="SwedishAmerican - A Division of UW Health"/>
    <x v="112"/>
    <m/>
    <x v="0"/>
    <m/>
    <m/>
    <m/>
    <s v="No"/>
    <m/>
    <n v="1"/>
    <m/>
    <m/>
    <x v="0"/>
    <s v="Yes"/>
    <m/>
    <s v="(779) 696-4400"/>
    <x v="3"/>
  </r>
  <r>
    <x v="14"/>
    <x v="14"/>
    <x v="108"/>
    <s v="7950 West Jefferson Blvd"/>
    <s v="Fort Wayne"/>
    <n v="46804"/>
    <n v="6420420"/>
    <s v="Lutheran Hospital (Lutheran Hospital Burn Center)"/>
    <x v="209"/>
    <n v="8"/>
    <x v="0"/>
    <n v="1"/>
    <n v="1"/>
    <n v="1"/>
    <s v="Yes"/>
    <m/>
    <n v="1"/>
    <m/>
    <n v="1"/>
    <x v="1"/>
    <s v="Yes"/>
    <m/>
    <s v="(260) 435-7001"/>
    <x v="3"/>
  </r>
  <r>
    <x v="14"/>
    <x v="14"/>
    <x v="108"/>
    <s v="11109 Parkview Plaza Dr"/>
    <s v="Fort Wayne"/>
    <n v="46845"/>
    <n v="6429153"/>
    <s v="Parkview Regional Medical Center"/>
    <x v="210"/>
    <m/>
    <x v="0"/>
    <n v="1"/>
    <m/>
    <m/>
    <s v="Yes"/>
    <m/>
    <n v="1"/>
    <m/>
    <n v="1"/>
    <x v="0"/>
    <s v="Yes"/>
    <m/>
    <s v="(260) 266-1000"/>
    <x v="3"/>
  </r>
  <r>
    <x v="14"/>
    <x v="14"/>
    <x v="65"/>
    <s v="2001 West 86th St"/>
    <s v="Indianapolis"/>
    <n v="46260"/>
    <n v="6420715"/>
    <s v="Ascension St. Vincent Indianapolis Hospital/Peyton Manning Children's Hospital (Burn Center)"/>
    <x v="211"/>
    <n v="8"/>
    <x v="0"/>
    <n v="1"/>
    <n v="1"/>
    <n v="1"/>
    <s v="Yes"/>
    <n v="1"/>
    <m/>
    <n v="1"/>
    <m/>
    <x v="1"/>
    <s v="Yes"/>
    <m/>
    <s v="(317) 338-2345"/>
    <x v="3"/>
  </r>
  <r>
    <x v="14"/>
    <x v="14"/>
    <x v="65"/>
    <s v="720 Eskenazi Ave"/>
    <s v="Indianapolis"/>
    <n v="46202"/>
    <n v="6420620"/>
    <s v="Eskenazi Health (Richard M. Fairbanks Burn Center)"/>
    <x v="212"/>
    <n v="15"/>
    <x v="0"/>
    <m/>
    <n v="1"/>
    <m/>
    <s v="Yes"/>
    <n v="1"/>
    <m/>
    <m/>
    <m/>
    <x v="2"/>
    <s v="Yes"/>
    <m/>
    <s v="(317) 880-0000"/>
    <x v="3"/>
  </r>
  <r>
    <x v="14"/>
    <x v="14"/>
    <x v="65"/>
    <s v="1701 N Senate"/>
    <s v="Indianapolis"/>
    <n v="46206"/>
    <n v="6420660"/>
    <s v="Indiana University Health Methodist Hospital"/>
    <x v="213"/>
    <m/>
    <x v="0"/>
    <m/>
    <m/>
    <m/>
    <s v="Yes"/>
    <n v="1"/>
    <m/>
    <m/>
    <m/>
    <x v="0"/>
    <s v="Yes"/>
    <m/>
    <s v="(317) 962-2000"/>
    <x v="3"/>
  </r>
  <r>
    <x v="14"/>
    <x v="14"/>
    <x v="65"/>
    <s v="705 Riley Hospital Dr"/>
    <s v="Indianapolis"/>
    <n v="46202"/>
    <n v="6420632"/>
    <s v="Riley Hospital for Children at Indiana University Health (Burn Program at Riley IU Health)"/>
    <x v="160"/>
    <n v="10"/>
    <x v="1"/>
    <n v="1"/>
    <m/>
    <n v="1"/>
    <s v="Yes"/>
    <m/>
    <m/>
    <n v="1"/>
    <m/>
    <x v="2"/>
    <s v="Yes"/>
    <m/>
    <s v="(317) 274-5000"/>
    <x v="3"/>
  </r>
  <r>
    <x v="14"/>
    <x v="14"/>
    <x v="109"/>
    <s v="615 N Michigan St"/>
    <s v="South Bend"/>
    <n v="46601"/>
    <n v="6421290"/>
    <s v="Memorial Hospital of South Bend"/>
    <x v="214"/>
    <m/>
    <x v="0"/>
    <m/>
    <m/>
    <m/>
    <s v="Yes"/>
    <m/>
    <n v="1"/>
    <m/>
    <m/>
    <x v="0"/>
    <s v="Yes"/>
    <m/>
    <s v="(574) 647-1000"/>
    <x v="3"/>
  </r>
  <r>
    <x v="14"/>
    <x v="14"/>
    <x v="110"/>
    <s v="3700 Washington Ave"/>
    <s v="Evansville"/>
    <n v="47714"/>
    <n v="6420027"/>
    <s v="Ascension St. Vincent Evansville"/>
    <x v="178"/>
    <m/>
    <x v="0"/>
    <n v="1"/>
    <m/>
    <m/>
    <s v="Yes"/>
    <m/>
    <n v="1"/>
    <m/>
    <n v="1"/>
    <x v="0"/>
    <s v="Yes"/>
    <m/>
    <s v="(812) 485-4000"/>
    <x v="3"/>
  </r>
  <r>
    <x v="14"/>
    <x v="14"/>
    <x v="110"/>
    <s v="600 Mary St"/>
    <s v="Evansville"/>
    <n v="47747"/>
    <n v="6420320"/>
    <s v="Deaconess Midtown Hospital"/>
    <x v="215"/>
    <m/>
    <x v="0"/>
    <m/>
    <m/>
    <m/>
    <s v="Yes"/>
    <m/>
    <n v="1"/>
    <m/>
    <m/>
    <x v="0"/>
    <s v="Yes"/>
    <m/>
    <s v="(812) 450-5000"/>
    <x v="3"/>
  </r>
  <r>
    <x v="15"/>
    <x v="15"/>
    <x v="111"/>
    <s v="200 Hawkins Dr"/>
    <s v="Iowa City"/>
    <n v="52242"/>
    <n v="6620765"/>
    <s v="University of Iowa Hospitals and Clinics/Stead Family Children's Hospital (UI Burn Center)"/>
    <x v="185"/>
    <n v="17"/>
    <x v="0"/>
    <n v="1"/>
    <n v="1"/>
    <n v="1"/>
    <s v="Yes"/>
    <n v="1"/>
    <m/>
    <n v="1"/>
    <m/>
    <x v="2"/>
    <s v="Yes"/>
    <s v="No"/>
    <s v="(319) 356-1616"/>
    <x v="3"/>
  </r>
  <r>
    <x v="15"/>
    <x v="15"/>
    <x v="72"/>
    <s v="1200 Pleasant St"/>
    <s v="Des Moines"/>
    <n v="50309"/>
    <n v="6620420"/>
    <s v="UnityPoint Health - Iowa Methodist Medical Center/Blank Children's Hospital"/>
    <x v="34"/>
    <m/>
    <x v="0"/>
    <n v="1"/>
    <m/>
    <m/>
    <s v="Yes"/>
    <n v="1"/>
    <m/>
    <m/>
    <n v="1"/>
    <x v="0"/>
    <s v="Yes"/>
    <m/>
    <s v="(515) 241-6212"/>
    <x v="3"/>
  </r>
  <r>
    <x v="15"/>
    <x v="15"/>
    <x v="72"/>
    <s v="1111 6th Ave"/>
    <s v="Des Moines"/>
    <n v="50314"/>
    <n v="6620003"/>
    <s v="MercyOne Des Moines Medical Center"/>
    <x v="216"/>
    <m/>
    <x v="0"/>
    <n v="1"/>
    <m/>
    <m/>
    <s v="Yes"/>
    <m/>
    <n v="1"/>
    <m/>
    <n v="1"/>
    <x v="0"/>
    <s v="Yes"/>
    <m/>
    <s v="(515) 247-3121"/>
    <x v="3"/>
  </r>
  <r>
    <x v="15"/>
    <x v="15"/>
    <x v="112"/>
    <s v="801 5th St"/>
    <s v="Sioux City"/>
    <n v="51101"/>
    <n v="6621275"/>
    <s v="MercyOne Siouxland Medical Center"/>
    <x v="47"/>
    <m/>
    <x v="0"/>
    <m/>
    <m/>
    <m/>
    <s v="Yes"/>
    <m/>
    <n v="1"/>
    <m/>
    <m/>
    <x v="0"/>
    <s v="Yes"/>
    <m/>
    <s v="(712) 279-2010"/>
    <x v="3"/>
  </r>
  <r>
    <x v="16"/>
    <x v="16"/>
    <x v="111"/>
    <s v="10500 Quivira Rd"/>
    <s v="Overland Park"/>
    <n v="66215"/>
    <n v="6670775"/>
    <s v="Overland Park Regional Medical Center"/>
    <x v="217"/>
    <m/>
    <x v="0"/>
    <m/>
    <m/>
    <m/>
    <s v="Yes"/>
    <m/>
    <n v="1"/>
    <m/>
    <m/>
    <x v="0"/>
    <s v="Yes"/>
    <m/>
    <s v="(913) 541-5000"/>
    <x v="3"/>
  </r>
  <r>
    <x v="16"/>
    <x v="16"/>
    <x v="113"/>
    <s v="929 N St. Francis St"/>
    <s v="Wichita"/>
    <n v="67214"/>
    <n v="6671100"/>
    <s v="Ascension Via Christi St. Francis (Ascension Via Christi Regional Burn Center)"/>
    <x v="218"/>
    <n v="12"/>
    <x v="0"/>
    <m/>
    <n v="1"/>
    <n v="1"/>
    <s v="Yes"/>
    <n v="1"/>
    <m/>
    <m/>
    <m/>
    <x v="2"/>
    <s v="Yes"/>
    <m/>
    <s v="(316) 268-5000"/>
    <x v="3"/>
  </r>
  <r>
    <x v="16"/>
    <x v="16"/>
    <x v="113"/>
    <s v="550 N Hillside"/>
    <s v="Wichita"/>
    <n v="67214"/>
    <n v="6671170"/>
    <s v="Wesley Healthcare Center/Wesley Children's Hospital"/>
    <x v="219"/>
    <m/>
    <x v="0"/>
    <n v="1"/>
    <m/>
    <m/>
    <s v="Yes"/>
    <n v="1"/>
    <m/>
    <m/>
    <n v="1"/>
    <x v="0"/>
    <s v="Yes"/>
    <m/>
    <s v="(316) 962-2000"/>
    <x v="3"/>
  </r>
  <r>
    <x v="16"/>
    <x v="16"/>
    <x v="114"/>
    <s v="1500 SW 10th Ave"/>
    <s v="Topeka"/>
    <n v="66604"/>
    <n v="6671025"/>
    <s v="Stormont Vail Health"/>
    <x v="220"/>
    <m/>
    <x v="0"/>
    <m/>
    <m/>
    <m/>
    <s v="Yes"/>
    <m/>
    <n v="1"/>
    <m/>
    <m/>
    <x v="0"/>
    <s v="Yes"/>
    <m/>
    <s v="(785) 354-6000"/>
    <x v="3"/>
  </r>
  <r>
    <x v="16"/>
    <x v="16"/>
    <x v="115"/>
    <s v="4000 Cambridge St"/>
    <s v="Kansas City"/>
    <n v="66160"/>
    <n v="6670510"/>
    <s v="The University of Kansas Hospital (Burnett Burn Center)"/>
    <x v="221"/>
    <n v="16"/>
    <x v="0"/>
    <m/>
    <n v="1"/>
    <n v="1"/>
    <s v="Yes"/>
    <n v="1"/>
    <m/>
    <m/>
    <m/>
    <x v="2"/>
    <s v="Yes"/>
    <m/>
    <s v="(913) 588-1227"/>
    <x v="3"/>
  </r>
  <r>
    <x v="17"/>
    <x v="17"/>
    <x v="116"/>
    <s v="800 Rose St"/>
    <s v="Lexington"/>
    <n v="40536"/>
    <n v="6510455"/>
    <s v="University of Kentucky Albert B. Chandler Hospital "/>
    <x v="222"/>
    <m/>
    <x v="0"/>
    <n v="1"/>
    <m/>
    <m/>
    <s v="Yes"/>
    <n v="1"/>
    <m/>
    <n v="1"/>
    <m/>
    <x v="0"/>
    <s v="Yes"/>
    <m/>
    <s v="(859) 323-5000"/>
    <x v="1"/>
  </r>
  <r>
    <x v="17"/>
    <x v="17"/>
    <x v="2"/>
    <s v="231 East Chestnut St"/>
    <s v="Louisville"/>
    <n v="40202"/>
    <n v="6510540"/>
    <s v="Norton Children's Hospital"/>
    <x v="119"/>
    <m/>
    <x v="1"/>
    <n v="1"/>
    <m/>
    <m/>
    <s v="Yes"/>
    <m/>
    <m/>
    <n v="1"/>
    <m/>
    <x v="0"/>
    <s v="Yes"/>
    <m/>
    <s v="(502) 629-6000"/>
    <x v="1"/>
  </r>
  <r>
    <x v="17"/>
    <x v="17"/>
    <x v="2"/>
    <s v="530 South Jackson St"/>
    <s v="Louisville"/>
    <n v="40202"/>
    <n v="6510550"/>
    <s v="UL Hospital (University of Louisville Burn Center)"/>
    <x v="223"/>
    <n v="16"/>
    <x v="0"/>
    <m/>
    <n v="1"/>
    <m/>
    <s v="Yes"/>
    <n v="1"/>
    <m/>
    <m/>
    <m/>
    <x v="1"/>
    <s v="Yes"/>
    <m/>
    <s v="(502) 562-3000"/>
    <x v="1"/>
  </r>
  <r>
    <x v="17"/>
    <x v="17"/>
    <x v="117"/>
    <s v="911 Bypass Rd"/>
    <s v="Pikeville"/>
    <n v="41501"/>
    <n v="6510860"/>
    <s v="Pikeville Medical Center"/>
    <x v="224"/>
    <m/>
    <x v="0"/>
    <m/>
    <m/>
    <m/>
    <s v="Yes"/>
    <m/>
    <n v="1"/>
    <m/>
    <m/>
    <x v="0"/>
    <s v="Yes"/>
    <m/>
    <s v="(606) 430-3500"/>
    <x v="1"/>
  </r>
  <r>
    <x v="18"/>
    <x v="18"/>
    <x v="118"/>
    <s v="1541 Kings Hwy"/>
    <s v="Shreveport"/>
    <n v="71103"/>
    <n v="6720776"/>
    <s v="Ochsner LSU Health Shreveport (LSU Health Burn Center)"/>
    <x v="225"/>
    <n v="13"/>
    <x v="0"/>
    <m/>
    <n v="1"/>
    <m/>
    <s v="Yes"/>
    <n v="1"/>
    <m/>
    <m/>
    <m/>
    <x v="1"/>
    <s v="Yes"/>
    <m/>
    <s v="(318) 626-0000"/>
    <x v="1"/>
  </r>
  <r>
    <x v="18"/>
    <x v="18"/>
    <x v="119"/>
    <s v="5000 Hennessy Blvd"/>
    <s v="Baton Rouge"/>
    <n v="70808"/>
    <n v="6720028"/>
    <s v="Our Lady of the Lake Regional Medical Center"/>
    <x v="226"/>
    <m/>
    <x v="0"/>
    <m/>
    <m/>
    <m/>
    <s v="Yes"/>
    <m/>
    <n v="1"/>
    <m/>
    <m/>
    <x v="0"/>
    <s v="Yes"/>
    <m/>
    <s v="(225) 765-6565"/>
    <x v="1"/>
  </r>
  <r>
    <x v="18"/>
    <x v="18"/>
    <x v="119"/>
    <s v="8585 Picardy Ave"/>
    <s v="Baton Rouge"/>
    <n v="70809"/>
    <n v="6720042"/>
    <s v="Baton Rouge General Regional Burn Center"/>
    <x v="227"/>
    <n v="8"/>
    <x v="1"/>
    <m/>
    <n v="1"/>
    <m/>
    <m/>
    <m/>
    <m/>
    <m/>
    <m/>
    <x v="2"/>
    <m/>
    <m/>
    <s v="(225) 763-4000"/>
    <x v="1"/>
  </r>
  <r>
    <x v="18"/>
    <x v="18"/>
    <x v="120"/>
    <s v="1214 Coolidge Blvd"/>
    <s v="Lafayette"/>
    <n v="70503"/>
    <n v="6720340"/>
    <s v="Ochsner Lafayette General Medical Center"/>
    <x v="84"/>
    <m/>
    <x v="0"/>
    <m/>
    <m/>
    <m/>
    <s v="Yes"/>
    <m/>
    <n v="1"/>
    <m/>
    <m/>
    <x v="0"/>
    <s v="Yes"/>
    <m/>
    <s v="(337) 289-7991"/>
    <x v="1"/>
  </r>
  <r>
    <x v="18"/>
    <x v="18"/>
    <x v="120"/>
    <s v="4801 Ambassador Caffery Pkwy"/>
    <s v="Lafayette"/>
    <n v="70508"/>
    <n v="6720343"/>
    <s v="Grossman Burn Center at Our Lady of Lourdes Regional Medical Center"/>
    <x v="228"/>
    <n v="6"/>
    <x v="1"/>
    <m/>
    <n v="1"/>
    <n v="1"/>
    <m/>
    <m/>
    <m/>
    <m/>
    <m/>
    <x v="1"/>
    <m/>
    <m/>
    <s v="(337) 470-2603"/>
    <x v="1"/>
  </r>
  <r>
    <x v="18"/>
    <x v="18"/>
    <x v="121"/>
    <s v="2000 Canal St"/>
    <s v="New Orleans"/>
    <n v="70112"/>
    <m/>
    <s v="University Medical Center New Orleans (UMC Burn Center)"/>
    <x v="229"/>
    <n v="20"/>
    <x v="0"/>
    <m/>
    <n v="1"/>
    <m/>
    <s v="Yes"/>
    <n v="1"/>
    <m/>
    <m/>
    <m/>
    <x v="2"/>
    <s v="Yes"/>
    <m/>
    <s v="(504) 702-3000"/>
    <x v="1"/>
  </r>
  <r>
    <x v="18"/>
    <x v="18"/>
    <x v="122"/>
    <s v="211 Fourth St"/>
    <s v="Alexandria"/>
    <n v="71301"/>
    <n v="6720020"/>
    <s v="Rapides Regional Medical Center - Alexandria"/>
    <x v="230"/>
    <m/>
    <x v="0"/>
    <m/>
    <m/>
    <m/>
    <s v="Yes"/>
    <m/>
    <n v="1"/>
    <m/>
    <m/>
    <x v="0"/>
    <s v="Yes"/>
    <m/>
    <s v="(318) 769-3000"/>
    <x v="1"/>
  </r>
  <r>
    <x v="18"/>
    <x v="18"/>
    <x v="123"/>
    <s v="95 Judge Tanner Blvd"/>
    <s v="Covington"/>
    <n v="70433"/>
    <n v="6720180"/>
    <s v="Lakeview Regional Medical Center"/>
    <x v="231"/>
    <m/>
    <x v="0"/>
    <m/>
    <m/>
    <m/>
    <s v="Yes"/>
    <m/>
    <n v="1"/>
    <m/>
    <m/>
    <x v="0"/>
    <s v="Yes"/>
    <m/>
    <s v="(985) 867-3800"/>
    <x v="1"/>
  </r>
  <r>
    <x v="18"/>
    <x v="18"/>
    <x v="124"/>
    <s v="15790 Paul Vega MD Dr"/>
    <s v="Hammond"/>
    <n v="70403"/>
    <n v="6720254"/>
    <s v="North Oaks Medical Center"/>
    <x v="232"/>
    <m/>
    <x v="0"/>
    <m/>
    <m/>
    <m/>
    <s v="Yes"/>
    <m/>
    <n v="1"/>
    <m/>
    <m/>
    <x v="0"/>
    <s v="Yes"/>
    <m/>
    <s v="(985) 345-2700"/>
    <x v="1"/>
  </r>
  <r>
    <x v="19"/>
    <x v="19"/>
    <x v="125"/>
    <s v="22 Bramhall St"/>
    <s v="Portland"/>
    <s v="04102"/>
    <n v="6110430"/>
    <s v="Maine Medical Center (Maine Medical Center Burn Unit)"/>
    <x v="164"/>
    <n v="6"/>
    <x v="0"/>
    <m/>
    <n v="1"/>
    <m/>
    <s v="Yes"/>
    <n v="1"/>
    <m/>
    <m/>
    <m/>
    <x v="1"/>
    <s v="Yes"/>
    <s v="No"/>
    <s v="(207) 662-0111"/>
    <x v="2"/>
  </r>
  <r>
    <x v="19"/>
    <x v="19"/>
    <x v="126"/>
    <s v="489 State St"/>
    <s v="Bangor"/>
    <s v="04401"/>
    <n v="6110050"/>
    <s v="Northern Light Eastern Maine Medical Center"/>
    <x v="233"/>
    <m/>
    <x v="0"/>
    <m/>
    <m/>
    <m/>
    <s v="Yes"/>
    <m/>
    <n v="1"/>
    <m/>
    <m/>
    <x v="0"/>
    <s v="Yes"/>
    <m/>
    <s v="(207) 973-7000"/>
    <x v="2"/>
  </r>
  <r>
    <x v="20"/>
    <x v="20"/>
    <x v="127"/>
    <s v="600 N Wolfe St"/>
    <s v="Baltimore"/>
    <n v="21287"/>
    <n v="6320180"/>
    <s v="Johns Hopkins Hospital (Johns Hopkins Pediatric Burn Center)"/>
    <x v="234"/>
    <m/>
    <x v="0"/>
    <n v="1"/>
    <m/>
    <n v="1"/>
    <s v="No"/>
    <n v="1"/>
    <m/>
    <n v="1"/>
    <m/>
    <x v="2"/>
    <s v="Yes"/>
    <s v="Yes"/>
    <s v="(410) 955-5000"/>
    <x v="1"/>
  </r>
  <r>
    <x v="20"/>
    <x v="20"/>
    <x v="127"/>
    <s v="4940 Eastern Ave"/>
    <s v="Baltimore"/>
    <n v="21224"/>
    <n v="6320050"/>
    <s v="Johns Hopkins Bayview Medical Center (Johns Hopkins Adult Burn Center)"/>
    <x v="32"/>
    <n v="20"/>
    <x v="0"/>
    <m/>
    <n v="1"/>
    <m/>
    <s v="No"/>
    <m/>
    <n v="1"/>
    <m/>
    <m/>
    <x v="2"/>
    <s v="Yes"/>
    <s v="Yes"/>
    <s v="(410) 550-0100"/>
    <x v="1"/>
  </r>
  <r>
    <x v="20"/>
    <x v="20"/>
    <x v="127"/>
    <s v="2401 W Belvedere Ave"/>
    <s v="Baltimore"/>
    <n v="21215"/>
    <n v="6320280"/>
    <s v="Sinai Hospital of Baltimore"/>
    <x v="235"/>
    <m/>
    <x v="0"/>
    <m/>
    <m/>
    <m/>
    <s v="No"/>
    <m/>
    <n v="1"/>
    <m/>
    <m/>
    <x v="0"/>
    <s v="Yes"/>
    <m/>
    <s v="(410) 601-9000"/>
    <x v="1"/>
  </r>
  <r>
    <x v="20"/>
    <x v="20"/>
    <x v="5"/>
    <s v="8901 Rockville Pike"/>
    <s v="Bethesda"/>
    <n v="20889"/>
    <n v="6320360"/>
    <s v="Walter Reed National Military Medical Center"/>
    <x v="236"/>
    <m/>
    <x v="0"/>
    <m/>
    <m/>
    <m/>
    <s v="Yes "/>
    <m/>
    <n v="1"/>
    <m/>
    <m/>
    <x v="0"/>
    <s v="No"/>
    <m/>
    <s v="(301) 295-4000"/>
    <x v="1"/>
  </r>
  <r>
    <x v="20"/>
    <x v="20"/>
    <x v="5"/>
    <s v="8600 Old Georgetown Rd"/>
    <s v="Bethesda"/>
    <n v="20814"/>
    <n v="6320350"/>
    <s v="Suburban Hospital"/>
    <x v="237"/>
    <m/>
    <x v="0"/>
    <m/>
    <m/>
    <m/>
    <s v="No"/>
    <m/>
    <n v="1"/>
    <m/>
    <m/>
    <x v="0"/>
    <s v="Yes"/>
    <m/>
    <s v="(301) 896-3100"/>
    <x v="1"/>
  </r>
  <r>
    <x v="20"/>
    <x v="20"/>
    <x v="128"/>
    <s v="3001 Hospital Drive"/>
    <s v="Cheverly"/>
    <n v="20785"/>
    <n v="6320610"/>
    <s v="University of Maryland Capital Region Medical Center"/>
    <x v="238"/>
    <m/>
    <x v="0"/>
    <m/>
    <m/>
    <m/>
    <s v="No"/>
    <m/>
    <n v="1"/>
    <m/>
    <m/>
    <x v="0"/>
    <s v="Yes"/>
    <m/>
    <s v="(240) 677-1000"/>
    <x v="1"/>
  </r>
  <r>
    <x v="21"/>
    <x v="21"/>
    <x v="129"/>
    <s v="101 Page St"/>
    <s v="New Bedford"/>
    <s v="02740"/>
    <n v="6141435"/>
    <s v="St. Luke's Hospital"/>
    <x v="154"/>
    <m/>
    <x v="0"/>
    <m/>
    <m/>
    <m/>
    <s v="Yes"/>
    <m/>
    <n v="1"/>
    <m/>
    <m/>
    <x v="0"/>
    <s v="Yes"/>
    <m/>
    <s v="(508) 997-1515"/>
    <x v="2"/>
  </r>
  <r>
    <x v="21"/>
    <x v="21"/>
    <x v="130"/>
    <s v="759 Chestnut St"/>
    <s v="Springfield"/>
    <s v="01199"/>
    <n v="6141955"/>
    <s v="Baystate Medical Center"/>
    <x v="124"/>
    <m/>
    <x v="0"/>
    <n v="1"/>
    <m/>
    <m/>
    <s v="Yes"/>
    <n v="1"/>
    <m/>
    <m/>
    <n v="1"/>
    <x v="0"/>
    <s v="Yes"/>
    <m/>
    <s v="(413) 794-0000"/>
    <x v="2"/>
  </r>
  <r>
    <x v="21"/>
    <x v="21"/>
    <x v="131"/>
    <s v="41 Mall Rd"/>
    <s v="Burlington"/>
    <s v="01805"/>
    <n v="6140690"/>
    <s v="Lahey Hospital &amp; Medical Center, Burlington"/>
    <x v="209"/>
    <m/>
    <x v="0"/>
    <m/>
    <m/>
    <m/>
    <s v="Yes"/>
    <n v="1"/>
    <m/>
    <m/>
    <m/>
    <x v="0"/>
    <s v="Yes"/>
    <m/>
    <s v="(781) 744-5100"/>
    <x v="2"/>
  </r>
  <r>
    <x v="21"/>
    <x v="21"/>
    <x v="132"/>
    <s v="55 Fogg Rd"/>
    <s v="South Weymouth"/>
    <s v="02190"/>
    <n v="6141900"/>
    <s v="South Shore Hospital"/>
    <x v="239"/>
    <m/>
    <x v="0"/>
    <m/>
    <m/>
    <m/>
    <s v="Yes"/>
    <m/>
    <n v="1"/>
    <m/>
    <m/>
    <x v="0"/>
    <s v="Yes"/>
    <m/>
    <s v="(781) 624-8000"/>
    <x v="2"/>
  </r>
  <r>
    <x v="21"/>
    <x v="21"/>
    <x v="133"/>
    <s v="330 Brookline Ave"/>
    <s v="Boston"/>
    <s v="02215"/>
    <n v="6140013"/>
    <s v="Beth Israel Deaconess Medical Center"/>
    <x v="240"/>
    <m/>
    <x v="0"/>
    <m/>
    <m/>
    <m/>
    <s v="Yes"/>
    <n v="1"/>
    <m/>
    <m/>
    <m/>
    <x v="0"/>
    <s v="Yes"/>
    <m/>
    <s v="(617) 667-7000"/>
    <x v="2"/>
  </r>
  <r>
    <x v="21"/>
    <x v="21"/>
    <x v="133"/>
    <s v="300 Longwood Ave"/>
    <s v="Boston"/>
    <s v="02115"/>
    <n v="6140270"/>
    <s v="Boston Children's Hospital"/>
    <x v="241"/>
    <m/>
    <x v="1"/>
    <n v="1"/>
    <m/>
    <m/>
    <s v="Yes"/>
    <m/>
    <m/>
    <n v="1"/>
    <m/>
    <x v="0"/>
    <s v="Yes"/>
    <m/>
    <s v="(617) 355-6000"/>
    <x v="2"/>
  </r>
  <r>
    <x v="21"/>
    <x v="21"/>
    <x v="133"/>
    <s v="1 Boston Medical Center Pl"/>
    <s v="Boston"/>
    <s v="02118"/>
    <n v="6140010"/>
    <s v="Boston Medical Center"/>
    <x v="122"/>
    <m/>
    <x v="0"/>
    <n v="1"/>
    <m/>
    <m/>
    <s v="Yes"/>
    <n v="1"/>
    <m/>
    <m/>
    <n v="1"/>
    <x v="0"/>
    <s v="Yes"/>
    <m/>
    <s v="(617) 638-8000"/>
    <x v="2"/>
  </r>
  <r>
    <x v="21"/>
    <x v="21"/>
    <x v="133"/>
    <s v="75 Francis St"/>
    <s v="Boston"/>
    <s v="02115"/>
    <n v="6140215"/>
    <s v="Brigham and Women's Hospital (Burn Center)"/>
    <x v="242"/>
    <n v="15"/>
    <x v="0"/>
    <m/>
    <n v="1"/>
    <m/>
    <s v="Yes"/>
    <n v="1"/>
    <m/>
    <m/>
    <m/>
    <x v="2"/>
    <s v="Yes"/>
    <m/>
    <s v="(617) 732-5500"/>
    <x v="2"/>
  </r>
  <r>
    <x v="21"/>
    <x v="21"/>
    <x v="133"/>
    <s v="55 Fruit St"/>
    <s v="Boston"/>
    <s v="02114"/>
    <n v="6140430"/>
    <s v="Massachusetts General Hospital (Sumner M. Redstone Burn Center)"/>
    <x v="243"/>
    <n v="22"/>
    <x v="0"/>
    <n v="1"/>
    <n v="1"/>
    <m/>
    <s v="Yes"/>
    <n v="1"/>
    <m/>
    <n v="1"/>
    <m/>
    <x v="2"/>
    <s v="Yes"/>
    <m/>
    <s v="(617) 726-2000"/>
    <x v="2"/>
  </r>
  <r>
    <x v="21"/>
    <x v="21"/>
    <x v="133"/>
    <s v="800 Washington St"/>
    <s v="Boston"/>
    <s v="02111"/>
    <n v="6140465"/>
    <s v="Tufts Medical Center"/>
    <x v="241"/>
    <m/>
    <x v="0"/>
    <n v="1"/>
    <m/>
    <m/>
    <s v="Yes"/>
    <n v="1"/>
    <m/>
    <n v="1"/>
    <m/>
    <x v="0"/>
    <s v="Yes"/>
    <m/>
    <s v="(617) 636-5000"/>
    <x v="2"/>
  </r>
  <r>
    <x v="21"/>
    <x v="21"/>
    <x v="133"/>
    <s v="51 Blossom St"/>
    <s v="Boston"/>
    <s v="02114"/>
    <n v="6140581"/>
    <s v="Shriners Burn Center at Shriners Hospitals for Children-Boston"/>
    <x v="244"/>
    <n v="15"/>
    <x v="1"/>
    <m/>
    <m/>
    <n v="1"/>
    <m/>
    <m/>
    <m/>
    <m/>
    <m/>
    <x v="2"/>
    <m/>
    <m/>
    <s v="(617) 722-3000"/>
    <x v="2"/>
  </r>
  <r>
    <x v="22"/>
    <x v="22"/>
    <x v="134"/>
    <s v="416 Connable Ave"/>
    <s v="Petoskey"/>
    <n v="49770"/>
    <n v="6442035"/>
    <s v="McLaren Northern Michigan"/>
    <x v="121"/>
    <m/>
    <x v="0"/>
    <m/>
    <m/>
    <m/>
    <s v="Yes"/>
    <m/>
    <n v="1"/>
    <m/>
    <m/>
    <x v="0"/>
    <s v="Yes"/>
    <m/>
    <s v="(231) 627-1368"/>
    <x v="3"/>
  </r>
  <r>
    <x v="22"/>
    <x v="22"/>
    <x v="135"/>
    <s v="1 Genesys Pkwy"/>
    <s v="Grand Blanc"/>
    <n v="48439"/>
    <n v="6440018"/>
    <s v="Ascension Genesys Hospital"/>
    <x v="245"/>
    <m/>
    <x v="0"/>
    <m/>
    <m/>
    <m/>
    <s v="Yes"/>
    <m/>
    <n v="1"/>
    <m/>
    <m/>
    <x v="0"/>
    <s v="Yes"/>
    <m/>
    <s v="(810) 606-5000"/>
    <x v="3"/>
  </r>
  <r>
    <x v="22"/>
    <x v="22"/>
    <x v="135"/>
    <s v="1 Hurley Plz"/>
    <s v="Flint"/>
    <n v="48503"/>
    <n v="6441030"/>
    <s v="Hurley Medical Center/Hurley Children's Hospital (Hurley Medical Center Regional Burn Center)"/>
    <x v="246"/>
    <n v="15"/>
    <x v="0"/>
    <n v="1"/>
    <n v="1"/>
    <m/>
    <s v="Yes"/>
    <n v="1"/>
    <m/>
    <m/>
    <n v="1"/>
    <x v="1"/>
    <s v="Yes"/>
    <s v="Yes"/>
    <s v="(810) 262-9000"/>
    <x v="3"/>
  </r>
  <r>
    <x v="22"/>
    <x v="22"/>
    <x v="136"/>
    <s v="1105 Sixth St"/>
    <s v="Traverse City"/>
    <n v="49684"/>
    <n v="6440013"/>
    <s v="Munson Medical Center"/>
    <x v="247"/>
    <m/>
    <x v="0"/>
    <m/>
    <m/>
    <m/>
    <s v="Yes"/>
    <m/>
    <n v="1"/>
    <m/>
    <m/>
    <x v="0"/>
    <s v="Yes"/>
    <m/>
    <s v="(231) 935-5000"/>
    <x v="3"/>
  </r>
  <r>
    <x v="22"/>
    <x v="22"/>
    <x v="137"/>
    <s v="1215 E Michigan Ave"/>
    <s v="Lansing"/>
    <n v="48909"/>
    <n v="6441595"/>
    <s v="Sparrow Hospital"/>
    <x v="248"/>
    <m/>
    <x v="0"/>
    <m/>
    <m/>
    <m/>
    <s v="Yes"/>
    <n v="1"/>
    <m/>
    <m/>
    <m/>
    <x v="0"/>
    <s v="Yes"/>
    <m/>
    <s v="(517) 364-1000"/>
    <x v="3"/>
  </r>
  <r>
    <x v="22"/>
    <x v="22"/>
    <x v="95"/>
    <s v="205 N East Ave"/>
    <s v="Jackson"/>
    <n v="49201"/>
    <n v="6441500"/>
    <s v="Henry Ford Allegiance Health"/>
    <x v="249"/>
    <m/>
    <x v="0"/>
    <m/>
    <m/>
    <m/>
    <s v="Yes"/>
    <m/>
    <n v="1"/>
    <m/>
    <m/>
    <x v="0"/>
    <s v="Yes"/>
    <m/>
    <s v="(517) 205-4800"/>
    <x v="3"/>
  </r>
  <r>
    <x v="22"/>
    <x v="22"/>
    <x v="138"/>
    <s v="1521 Gull Rd"/>
    <s v="Kalamazoo"/>
    <n v="49048"/>
    <n v="6440017"/>
    <s v="Ascension Borgess Hospital"/>
    <x v="250"/>
    <m/>
    <x v="0"/>
    <m/>
    <m/>
    <m/>
    <s v="Yes"/>
    <m/>
    <n v="1"/>
    <m/>
    <m/>
    <x v="0"/>
    <s v="Yes"/>
    <m/>
    <s v="(269) 226-7000"/>
    <x v="3"/>
  </r>
  <r>
    <x v="22"/>
    <x v="22"/>
    <x v="138"/>
    <s v="601 John St"/>
    <s v="Kalamazoo"/>
    <n v="49007"/>
    <n v="6441550"/>
    <s v="Bronson Methodist Hospital (Bronson Methodist Hospital Burn Center)"/>
    <x v="251"/>
    <n v="8"/>
    <x v="0"/>
    <m/>
    <n v="1"/>
    <m/>
    <s v="Yes"/>
    <n v="1"/>
    <m/>
    <m/>
    <m/>
    <x v="1"/>
    <s v="Yes"/>
    <s v="Yes"/>
    <s v="(269) 341-7654"/>
    <x v="3"/>
  </r>
  <r>
    <x v="22"/>
    <x v="22"/>
    <x v="139"/>
    <s v="200 Jefferson Ave"/>
    <s v="Grand Rapids"/>
    <n v="49503"/>
    <n v="6441210"/>
    <s v="Mercy Health Saint Mary's"/>
    <x v="252"/>
    <m/>
    <x v="0"/>
    <m/>
    <m/>
    <m/>
    <s v="Yes"/>
    <m/>
    <n v="1"/>
    <m/>
    <m/>
    <x v="0"/>
    <s v="Yes"/>
    <m/>
    <s v="(616) 685-5000"/>
    <x v="3"/>
  </r>
  <r>
    <x v="22"/>
    <x v="22"/>
    <x v="139"/>
    <s v="100 Michigan Street NE"/>
    <s v="Grand Rapids"/>
    <n v="49503"/>
    <n v="6440021"/>
    <s v="Spectrum Health - Butterworth Hospital/Helen DeVos Children's Hospital (Spectrum Health Regional Burn Center)"/>
    <x v="253"/>
    <n v="8"/>
    <x v="0"/>
    <n v="1"/>
    <n v="1"/>
    <n v="1"/>
    <s v="Yes"/>
    <n v="1"/>
    <m/>
    <n v="1"/>
    <m/>
    <x v="1"/>
    <s v="Yes"/>
    <s v="Yes"/>
    <s v="(866) 989-7999"/>
    <x v="3"/>
  </r>
  <r>
    <x v="22"/>
    <x v="22"/>
    <x v="139"/>
    <s v="5900 Byron Center Rd"/>
    <s v="Wyoming"/>
    <n v="49519"/>
    <n v="6441231"/>
    <s v="Metro Health - University of Michigan Health"/>
    <x v="51"/>
    <m/>
    <x v="0"/>
    <m/>
    <m/>
    <m/>
    <s v="Yes"/>
    <m/>
    <n v="1"/>
    <m/>
    <m/>
    <x v="0"/>
    <s v="Yes"/>
    <m/>
    <s v="(616) 252-7200"/>
    <x v="3"/>
  </r>
  <r>
    <x v="22"/>
    <x v="22"/>
    <x v="140"/>
    <s v="1375 N Main St"/>
    <s v="Lapeer"/>
    <n v="48446"/>
    <n v="6441640"/>
    <s v="McLaren Lapeer Region"/>
    <x v="254"/>
    <m/>
    <x v="0"/>
    <m/>
    <m/>
    <m/>
    <s v="Yes"/>
    <m/>
    <n v="1"/>
    <m/>
    <m/>
    <x v="0"/>
    <s v="Yes"/>
    <m/>
    <s v="(810) 667-5500"/>
    <x v="3"/>
  </r>
  <r>
    <x v="22"/>
    <x v="22"/>
    <x v="141"/>
    <s v="15855 Nineteen Mile Rd"/>
    <s v="Clinton Township"/>
    <n v="48038"/>
    <n v="6441830"/>
    <s v="Henry Ford Macomb Hospital"/>
    <x v="255"/>
    <m/>
    <x v="0"/>
    <m/>
    <m/>
    <m/>
    <s v="Yes"/>
    <m/>
    <n v="1"/>
    <m/>
    <m/>
    <x v="0"/>
    <s v="Yes"/>
    <m/>
    <s v="(586) 263-2300"/>
    <x v="3"/>
  </r>
  <r>
    <x v="22"/>
    <x v="22"/>
    <x v="141"/>
    <s v="1000 Harrington St"/>
    <s v="Mount Clemens"/>
    <n v="48043"/>
    <n v="6441847"/>
    <s v="McLaren Macomb Hospital"/>
    <x v="67"/>
    <m/>
    <x v="0"/>
    <m/>
    <m/>
    <m/>
    <s v="Yes"/>
    <m/>
    <n v="1"/>
    <m/>
    <m/>
    <x v="0"/>
    <s v="Yes"/>
    <m/>
    <s v="(586) 493-8000"/>
    <x v="3"/>
  </r>
  <r>
    <x v="22"/>
    <x v="22"/>
    <x v="142"/>
    <s v="580 W College Avenue "/>
    <s v="Marquette"/>
    <n v="49855"/>
    <n v="6441720"/>
    <s v="UP Health System-Marquette"/>
    <x v="50"/>
    <m/>
    <x v="0"/>
    <m/>
    <m/>
    <m/>
    <s v="Yes"/>
    <m/>
    <n v="1"/>
    <m/>
    <m/>
    <x v="0"/>
    <s v="Yes"/>
    <m/>
    <s v="(906) 449-3000"/>
    <x v="3"/>
  </r>
  <r>
    <x v="22"/>
    <x v="22"/>
    <x v="143"/>
    <s v="4000 Wellness Dr"/>
    <s v="Midland"/>
    <n v="48670"/>
    <n v="6441785"/>
    <s v="MidMichigan Medical Center-Midland"/>
    <x v="256"/>
    <m/>
    <x v="0"/>
    <m/>
    <m/>
    <m/>
    <s v="Yes"/>
    <m/>
    <n v="1"/>
    <m/>
    <m/>
    <x v="0"/>
    <s v="Yes"/>
    <m/>
    <s v="(989) 839-3000"/>
    <x v="3"/>
  </r>
  <r>
    <x v="22"/>
    <x v="22"/>
    <x v="144"/>
    <s v="1700 Clinton St"/>
    <s v="Muskegon"/>
    <n v="49444"/>
    <n v="6440024"/>
    <s v="Mercy Health Muskegon"/>
    <x v="257"/>
    <m/>
    <x v="0"/>
    <m/>
    <m/>
    <m/>
    <s v="Yes"/>
    <m/>
    <n v="1"/>
    <m/>
    <m/>
    <x v="0"/>
    <s v="Yes"/>
    <m/>
    <s v="(231) 726-3511"/>
    <x v="3"/>
  </r>
  <r>
    <x v="22"/>
    <x v="22"/>
    <x v="145"/>
    <s v="16001 W Nine Mile Rd"/>
    <s v="Southfield"/>
    <n v="48075"/>
    <n v="6440780"/>
    <s v="Ascension Providence Hospital, Southfield Campus"/>
    <x v="152"/>
    <m/>
    <x v="0"/>
    <m/>
    <m/>
    <m/>
    <s v="Yes"/>
    <m/>
    <n v="1"/>
    <m/>
    <m/>
    <x v="0"/>
    <s v="Yes"/>
    <m/>
    <s v="(248) 849-3000"/>
    <x v="3"/>
  </r>
  <r>
    <x v="22"/>
    <x v="22"/>
    <x v="145"/>
    <s v="47601 Grand River Ave"/>
    <s v="Novi"/>
    <n v="48374"/>
    <n v="6440048"/>
    <s v="Providence Park Hospital, Novi Campus"/>
    <x v="47"/>
    <m/>
    <x v="0"/>
    <m/>
    <m/>
    <m/>
    <s v="Yes"/>
    <m/>
    <n v="1"/>
    <m/>
    <m/>
    <x v="0"/>
    <s v="Yes"/>
    <m/>
    <s v="248) 465-4100"/>
    <x v="3"/>
  </r>
  <r>
    <x v="22"/>
    <x v="22"/>
    <x v="145"/>
    <s v="44201 Dequindre Rd"/>
    <s v="Troy"/>
    <n v="48085"/>
    <n v="6442463"/>
    <s v="Beaumont Hospital - Troy"/>
    <x v="258"/>
    <m/>
    <x v="0"/>
    <m/>
    <m/>
    <m/>
    <s v="Yes"/>
    <m/>
    <n v="1"/>
    <m/>
    <m/>
    <x v="0"/>
    <s v="Yes"/>
    <m/>
    <s v="(248) 964-5000"/>
    <x v="3"/>
  </r>
  <r>
    <x v="22"/>
    <x v="22"/>
    <x v="145"/>
    <s v="3601 W 13 Mile Rd"/>
    <s v="Royal Oak"/>
    <n v="48073"/>
    <n v="6442245"/>
    <s v="Beaumont Hospital - Royal Oak"/>
    <x v="259"/>
    <m/>
    <x v="0"/>
    <n v="1"/>
    <m/>
    <m/>
    <s v="Yes"/>
    <n v="1"/>
    <m/>
    <m/>
    <n v="1"/>
    <x v="0"/>
    <s v="Yes"/>
    <m/>
    <s v="(248) 898-5000"/>
    <x v="3"/>
  </r>
  <r>
    <x v="22"/>
    <x v="22"/>
    <x v="145"/>
    <s v="28050 Grand River Ave"/>
    <s v="Farmington Hills"/>
    <n v="48336"/>
    <n v="6441011"/>
    <s v="Beaumont Hospital - Farmington Hills"/>
    <x v="232"/>
    <m/>
    <x v="0"/>
    <m/>
    <m/>
    <m/>
    <s v="Yes"/>
    <m/>
    <n v="1"/>
    <m/>
    <m/>
    <x v="0"/>
    <s v="Yes"/>
    <m/>
    <s v="(947) 521-8000"/>
    <x v="3"/>
  </r>
  <r>
    <x v="22"/>
    <x v="22"/>
    <x v="145"/>
    <s v="50 N Perry St"/>
    <s v="Pontiac"/>
    <n v="48342"/>
    <n v="6442148"/>
    <s v="McLaren Oakland"/>
    <x v="44"/>
    <m/>
    <x v="0"/>
    <m/>
    <m/>
    <m/>
    <s v="Yes"/>
    <m/>
    <n v="1"/>
    <m/>
    <m/>
    <x v="0"/>
    <s v="Yes"/>
    <m/>
    <s v="(248) 338-5000"/>
    <x v="3"/>
  </r>
  <r>
    <x v="22"/>
    <x v="22"/>
    <x v="145"/>
    <s v="44405 Woodward Ave"/>
    <s v="Pontiac"/>
    <n v="48341"/>
    <n v="6442140"/>
    <s v="St. Joseph Mercy Oakland"/>
    <x v="260"/>
    <m/>
    <x v="0"/>
    <m/>
    <m/>
    <m/>
    <s v="Yes"/>
    <m/>
    <n v="1"/>
    <m/>
    <m/>
    <x v="0"/>
    <s v="Yes"/>
    <m/>
    <s v="(248) 858-3000"/>
    <x v="3"/>
  </r>
  <r>
    <x v="22"/>
    <x v="22"/>
    <x v="146"/>
    <s v="800 S Washington Ave"/>
    <s v="Saginaw "/>
    <n v="48601"/>
    <n v="6442290"/>
    <s v="Ascension St. Mary's of Michigan"/>
    <x v="74"/>
    <m/>
    <x v="0"/>
    <m/>
    <m/>
    <m/>
    <s v="Yes"/>
    <m/>
    <n v="1"/>
    <m/>
    <m/>
    <x v="0"/>
    <s v="Yes"/>
    <m/>
    <s v="(989) 907-8000"/>
    <x v="3"/>
  </r>
  <r>
    <x v="22"/>
    <x v="22"/>
    <x v="146"/>
    <s v="1447 N Harrison"/>
    <s v="Saginaw "/>
    <n v="48602"/>
    <n v="6440023"/>
    <s v="Covenant HealthCare"/>
    <x v="261"/>
    <m/>
    <x v="0"/>
    <n v="1"/>
    <m/>
    <m/>
    <s v="Yes"/>
    <m/>
    <n v="1"/>
    <m/>
    <n v="1"/>
    <x v="0"/>
    <s v="Yes"/>
    <m/>
    <s v="(989) 583-7000"/>
    <x v="3"/>
  </r>
  <r>
    <x v="22"/>
    <x v="22"/>
    <x v="147"/>
    <s v="5301 Mcauley Dr"/>
    <s v="Ypsilanti"/>
    <n v="48197"/>
    <n v="6440087"/>
    <s v="St. Joseph Mercy Ann Arbor"/>
    <x v="262"/>
    <m/>
    <x v="0"/>
    <m/>
    <m/>
    <m/>
    <s v="Yes"/>
    <n v="1"/>
    <m/>
    <m/>
    <m/>
    <x v="0"/>
    <s v="Yes"/>
    <m/>
    <s v="(734) 712-3456"/>
    <x v="3"/>
  </r>
  <r>
    <x v="22"/>
    <x v="22"/>
    <x v="147"/>
    <s v="1500 E Medical Center Dr"/>
    <s v="Ann Arbor"/>
    <n v="48109"/>
    <n v="6440110"/>
    <s v="University of Michigan Health System/C.S. Mott Children's Hospital (UM Trauma Burn Center)"/>
    <x v="263"/>
    <n v="16"/>
    <x v="0"/>
    <n v="1"/>
    <n v="1"/>
    <n v="1"/>
    <s v="Yes"/>
    <n v="1"/>
    <m/>
    <n v="1"/>
    <m/>
    <x v="2"/>
    <s v="Yes"/>
    <s v="Yes"/>
    <s v="(734) 936-4000"/>
    <x v="3"/>
  </r>
  <r>
    <x v="22"/>
    <x v="22"/>
    <x v="148"/>
    <s v="22101 Moross Rd"/>
    <s v="Detroit"/>
    <n v="48236"/>
    <n v="6440805"/>
    <s v="Ascension St. John Hospital"/>
    <x v="264"/>
    <m/>
    <x v="0"/>
    <n v="1"/>
    <m/>
    <m/>
    <s v="Yes"/>
    <n v="1"/>
    <m/>
    <m/>
    <n v="1"/>
    <x v="0"/>
    <s v="Yes"/>
    <m/>
    <s v="(313) 343-4000"/>
    <x v="3"/>
  </r>
  <r>
    <x v="22"/>
    <x v="22"/>
    <x v="148"/>
    <s v="5450 Fort St"/>
    <s v="Trenton"/>
    <n v="48183"/>
    <n v="6442455"/>
    <s v="Beaumont Hospital - Trenton"/>
    <x v="265"/>
    <m/>
    <x v="0"/>
    <m/>
    <m/>
    <m/>
    <s v="Yes"/>
    <m/>
    <n v="1"/>
    <m/>
    <m/>
    <x v="0"/>
    <s v="Yes"/>
    <m/>
    <s v="(734) 671-3800"/>
    <x v="3"/>
  </r>
  <r>
    <x v="22"/>
    <x v="22"/>
    <x v="148"/>
    <s v="18101 Oakwood Blvd"/>
    <s v="Dearborn"/>
    <n v="48124"/>
    <n v="6440405"/>
    <s v="Beaumont Hospital - Dearborn"/>
    <x v="266"/>
    <m/>
    <x v="0"/>
    <m/>
    <m/>
    <m/>
    <s v="Yes"/>
    <m/>
    <n v="1"/>
    <m/>
    <m/>
    <x v="0"/>
    <s v="Yes"/>
    <m/>
    <s v="(313) 593-7000"/>
    <x v="3"/>
  </r>
  <r>
    <x v="22"/>
    <x v="22"/>
    <x v="148"/>
    <s v="3901 Beaubien Blvd"/>
    <s v="Detroit"/>
    <n v="48201"/>
    <n v="6440480"/>
    <s v="DMC - Children's Hospital of Michigan (Children's Hospital of Michigan Burn Center)"/>
    <x v="267"/>
    <n v="10"/>
    <x v="1"/>
    <n v="1"/>
    <m/>
    <n v="1"/>
    <s v="Yes"/>
    <m/>
    <m/>
    <n v="1"/>
    <m/>
    <x v="2"/>
    <s v="Yes"/>
    <s v="Yes"/>
    <s v="(313) 745-5437"/>
    <x v="3"/>
  </r>
  <r>
    <x v="22"/>
    <x v="22"/>
    <x v="148"/>
    <s v="6071 West Outer Dr"/>
    <s v="Detroit"/>
    <n v="48235"/>
    <n v="6440630"/>
    <s v="DMC - Sinai-Grace Hospital"/>
    <x v="223"/>
    <m/>
    <x v="0"/>
    <m/>
    <m/>
    <m/>
    <s v="Yes"/>
    <m/>
    <n v="1"/>
    <m/>
    <m/>
    <x v="0"/>
    <s v="Yes"/>
    <m/>
    <s v="(313) 966-3300"/>
    <x v="3"/>
  </r>
  <r>
    <x v="22"/>
    <x v="22"/>
    <x v="148"/>
    <s v="4201 Saint Antoine St"/>
    <s v="Detroit"/>
    <n v="48201"/>
    <n v="6440555"/>
    <s v="Detroit Receiving Hospital (Detroit Receiving Hospital Burn Center)"/>
    <x v="158"/>
    <n v="12"/>
    <x v="0"/>
    <m/>
    <n v="1"/>
    <m/>
    <s v="Yes"/>
    <n v="1"/>
    <m/>
    <m/>
    <m/>
    <x v="2"/>
    <s v="Yes"/>
    <s v="Yes"/>
    <s v="(313) 745-3000"/>
    <x v="3"/>
  </r>
  <r>
    <x v="22"/>
    <x v="22"/>
    <x v="148"/>
    <s v="2799 West Grand Blvd"/>
    <s v="Detroit"/>
    <n v="48202"/>
    <n v="6440650"/>
    <s v="Henry Ford Hospital"/>
    <x v="268"/>
    <m/>
    <x v="0"/>
    <m/>
    <m/>
    <m/>
    <s v="Yes"/>
    <n v="1"/>
    <m/>
    <m/>
    <m/>
    <x v="0"/>
    <s v="Yes"/>
    <m/>
    <s v="(313) 916-2600"/>
    <x v="3"/>
  </r>
  <r>
    <x v="22"/>
    <x v="22"/>
    <x v="148"/>
    <s v="36475 Five Mile Rd"/>
    <s v="Livonia"/>
    <n v="48154"/>
    <n v="6441669"/>
    <s v="St. Mary Mercy Livonia Hospital"/>
    <x v="166"/>
    <m/>
    <x v="0"/>
    <m/>
    <m/>
    <m/>
    <s v="Yes"/>
    <m/>
    <n v="1"/>
    <m/>
    <m/>
    <x v="0"/>
    <s v="Yes"/>
    <m/>
    <s v="(734) 655-4800"/>
    <x v="3"/>
  </r>
  <r>
    <x v="23"/>
    <x v="23"/>
    <x v="149"/>
    <s v="4050 Coon Rapids Blvd"/>
    <s v="Coon Rapids"/>
    <n v="55433"/>
    <n v="6610085"/>
    <s v="Mercy Hospital"/>
    <x v="269"/>
    <m/>
    <x v="0"/>
    <m/>
    <m/>
    <m/>
    <s v="Yes"/>
    <m/>
    <n v="1"/>
    <m/>
    <m/>
    <x v="0"/>
    <s v="Yes"/>
    <m/>
    <s v="(763) 236-6000"/>
    <x v="3"/>
  </r>
  <r>
    <x v="23"/>
    <x v="23"/>
    <x v="150"/>
    <s v="407 E 3rd St"/>
    <s v="Duluth"/>
    <n v="55805"/>
    <n v="6610410"/>
    <s v="Essentia Health St. Mary's Medical Center"/>
    <x v="270"/>
    <m/>
    <x v="0"/>
    <n v="1"/>
    <m/>
    <m/>
    <s v="Yes"/>
    <n v="1"/>
    <m/>
    <m/>
    <n v="1"/>
    <x v="0"/>
    <s v="Yes"/>
    <m/>
    <s v="(218) 786-4000"/>
    <x v="3"/>
  </r>
  <r>
    <x v="23"/>
    <x v="23"/>
    <x v="150"/>
    <s v="915 E 1st St"/>
    <s v="Duluth"/>
    <n v="55805"/>
    <n v="6610400"/>
    <s v="St. Luke's Hospital"/>
    <x v="271"/>
    <m/>
    <x v="0"/>
    <m/>
    <m/>
    <m/>
    <s v="Yes"/>
    <m/>
    <n v="1"/>
    <m/>
    <m/>
    <x v="0"/>
    <s v="Yes"/>
    <m/>
    <s v="(218) 249-5555"/>
    <x v="3"/>
  </r>
  <r>
    <x v="23"/>
    <x v="23"/>
    <x v="150"/>
    <s v="502 E 2nd St"/>
    <s v="Duluth"/>
    <n v="55805"/>
    <n v="6610390"/>
    <s v="Miller-Dwan Burn Center at Essentia Health Duluth"/>
    <x v="272"/>
    <n v="15"/>
    <x v="1"/>
    <m/>
    <n v="1"/>
    <n v="1"/>
    <m/>
    <m/>
    <m/>
    <m/>
    <m/>
    <x v="1"/>
    <m/>
    <s v="No"/>
    <s v="(218) 727-8762"/>
    <x v="3"/>
  </r>
  <r>
    <x v="23"/>
    <x v="23"/>
    <x v="151"/>
    <s v="2525 Chicago Ave South"/>
    <s v="Minneapolis"/>
    <n v="55404"/>
    <n v="6610449"/>
    <s v="Children's Hospital and Clinics of Minnesota"/>
    <x v="273"/>
    <m/>
    <x v="1"/>
    <n v="1"/>
    <m/>
    <m/>
    <s v="Yes"/>
    <m/>
    <m/>
    <n v="1"/>
    <m/>
    <x v="0"/>
    <s v="Yes"/>
    <m/>
    <s v="(612) 813-6000"/>
    <x v="3"/>
  </r>
  <r>
    <x v="23"/>
    <x v="23"/>
    <x v="151"/>
    <s v="701 Park Ave S"/>
    <s v="Minneapolis"/>
    <n v="55415"/>
    <n v="6610950"/>
    <s v="Hennepin Healthcare/Hennepin Healthcare Children's Hospital (Hennepin Healthcare Burn Center)"/>
    <x v="274"/>
    <n v="17"/>
    <x v="0"/>
    <n v="1"/>
    <n v="1"/>
    <n v="1"/>
    <s v="Yes"/>
    <n v="1"/>
    <m/>
    <n v="1"/>
    <m/>
    <x v="2"/>
    <s v="Yes"/>
    <s v="No"/>
    <s v="(612) 873-3000"/>
    <x v="3"/>
  </r>
  <r>
    <x v="23"/>
    <x v="23"/>
    <x v="151"/>
    <s v="420 Delaware St SE"/>
    <s v="Minneapolis"/>
    <n v="55455"/>
    <n v="6610004"/>
    <s v="University of Minnesota Medical Center"/>
    <x v="275"/>
    <m/>
    <x v="0"/>
    <m/>
    <m/>
    <m/>
    <s v="Yes"/>
    <m/>
    <n v="1"/>
    <m/>
    <m/>
    <x v="0"/>
    <s v="Yes"/>
    <m/>
    <s v="(612) 273-8400"/>
    <x v="3"/>
  </r>
  <r>
    <x v="23"/>
    <x v="23"/>
    <x v="151"/>
    <s v="3300 Oakdale Ave N"/>
    <s v="Robbinsdale"/>
    <n v="55422"/>
    <n v="6611455"/>
    <s v="North Memorial Health Hospital"/>
    <x v="202"/>
    <m/>
    <x v="0"/>
    <m/>
    <m/>
    <m/>
    <s v="Yes"/>
    <n v="1"/>
    <m/>
    <m/>
    <m/>
    <x v="0"/>
    <s v="Yes"/>
    <m/>
    <s v="(763) 520-5200"/>
    <x v="3"/>
  </r>
  <r>
    <x v="23"/>
    <x v="23"/>
    <x v="152"/>
    <s v="1216 2nd Street SW"/>
    <s v="Rochester"/>
    <n v="55902"/>
    <n v="6610451"/>
    <s v="Mayo Clinic Hospital, Saint Mary's Campus"/>
    <x v="276"/>
    <m/>
    <x v="0"/>
    <n v="1"/>
    <m/>
    <m/>
    <s v="Yes"/>
    <n v="1"/>
    <m/>
    <n v="1"/>
    <m/>
    <x v="0"/>
    <s v="Yes"/>
    <m/>
    <s v="(507) 255-5123"/>
    <x v="3"/>
  </r>
  <r>
    <x v="23"/>
    <x v="23"/>
    <x v="153"/>
    <s v="1406 Sixth Ave N"/>
    <s v="Saint Cloud"/>
    <n v="56303"/>
    <n v="6611540"/>
    <s v="CentraCare - St. Cloud Hospital"/>
    <x v="277"/>
    <m/>
    <x v="0"/>
    <m/>
    <m/>
    <m/>
    <s v="Yes"/>
    <m/>
    <n v="1"/>
    <m/>
    <m/>
    <x v="0"/>
    <s v="Yes"/>
    <m/>
    <s v="(320) 251-2700"/>
    <x v="3"/>
  </r>
  <r>
    <x v="23"/>
    <x v="23"/>
    <x v="154"/>
    <s v="640 Jackson St"/>
    <s v="Saint Paul"/>
    <n v="55101"/>
    <n v="6611570"/>
    <s v="Regions Hospital/Gillette Children's Specialty Healthcare (Regions Hospital Burn Center)"/>
    <x v="205"/>
    <n v="18"/>
    <x v="0"/>
    <n v="1"/>
    <n v="1"/>
    <n v="1"/>
    <s v="Yes"/>
    <n v="1"/>
    <m/>
    <n v="1"/>
    <m/>
    <x v="2"/>
    <s v="Yes"/>
    <s v="No"/>
    <s v="(651) 254-3456"/>
    <x v="3"/>
  </r>
  <r>
    <x v="24"/>
    <x v="24"/>
    <x v="155"/>
    <s v="6051 US Highway 49"/>
    <s v="Hattiesburg"/>
    <n v="39401"/>
    <n v="6540315"/>
    <s v="Forrest General Hospital"/>
    <x v="173"/>
    <m/>
    <x v="0"/>
    <m/>
    <m/>
    <m/>
    <s v="No "/>
    <m/>
    <n v="1"/>
    <m/>
    <m/>
    <x v="0"/>
    <s v="Yes"/>
    <m/>
    <s v="(601) 288-7000"/>
    <x v="1"/>
  </r>
  <r>
    <x v="24"/>
    <x v="24"/>
    <x v="156"/>
    <s v="4500 13th Street"/>
    <s v="Gulfport"/>
    <n v="39501"/>
    <n v="6540300"/>
    <s v="Memorial Hospital at Gulfport"/>
    <x v="57"/>
    <m/>
    <x v="0"/>
    <m/>
    <m/>
    <m/>
    <s v="No "/>
    <m/>
    <n v="1"/>
    <m/>
    <m/>
    <x v="0"/>
    <s v="Yes"/>
    <m/>
    <s v="(228) 867-4000"/>
    <x v="1"/>
  </r>
  <r>
    <x v="24"/>
    <x v="24"/>
    <x v="157"/>
    <s v="2500 North State St"/>
    <s v="Jackson"/>
    <n v="39216"/>
    <n v="6540004"/>
    <s v="University of Mississippi Medical Center"/>
    <x v="278"/>
    <m/>
    <x v="0"/>
    <m/>
    <m/>
    <m/>
    <s v="No "/>
    <n v="1"/>
    <m/>
    <m/>
    <m/>
    <x v="0"/>
    <s v="Yes"/>
    <m/>
    <s v="(601) 984-1000"/>
    <x v="1"/>
  </r>
  <r>
    <x v="24"/>
    <x v="24"/>
    <x v="158"/>
    <s v="830 South Gloster St"/>
    <s v="Tupelo"/>
    <n v="38801"/>
    <n v="6540810"/>
    <s v="North Mississippi Medical Center - Tupelo"/>
    <x v="279"/>
    <m/>
    <x v="0"/>
    <m/>
    <m/>
    <m/>
    <s v="No "/>
    <m/>
    <n v="1"/>
    <m/>
    <m/>
    <x v="0"/>
    <s v="Yes"/>
    <m/>
    <s v="(662) 377-3000"/>
    <x v="1"/>
  </r>
  <r>
    <x v="25"/>
    <x v="25"/>
    <x v="159"/>
    <s v="1 Hospital Dr"/>
    <s v="Columbia"/>
    <n v="65212"/>
    <n v="6630150"/>
    <s v="University of Missouri Health System (George D. Peak Memorial Burn &amp; Wound Center)"/>
    <x v="79"/>
    <n v="21"/>
    <x v="0"/>
    <m/>
    <n v="1"/>
    <n v="1"/>
    <s v="Yes"/>
    <n v="1"/>
    <m/>
    <m/>
    <m/>
    <x v="1"/>
    <s v="Yes"/>
    <m/>
    <s v="(573) 882-4141"/>
    <x v="3"/>
  </r>
  <r>
    <x v="25"/>
    <x v="25"/>
    <x v="160"/>
    <s v="5325 Faron St"/>
    <s v="Saint Joseph"/>
    <n v="64506"/>
    <n v="6630009"/>
    <s v="Mosaic Life Care at St. Joseph - Medical Center"/>
    <x v="280"/>
    <m/>
    <x v="0"/>
    <m/>
    <m/>
    <m/>
    <s v="No"/>
    <m/>
    <n v="1"/>
    <m/>
    <m/>
    <x v="0"/>
    <s v="Yes"/>
    <m/>
    <s v="(816) 271-6000"/>
    <x v="3"/>
  </r>
  <r>
    <x v="25"/>
    <x v="25"/>
    <x v="58"/>
    <s v="2525 Glenn Hendren Dr"/>
    <s v="Liberty"/>
    <n v="64068"/>
    <n v="6630605"/>
    <s v="Liberty Hospital"/>
    <x v="281"/>
    <m/>
    <x v="0"/>
    <m/>
    <m/>
    <m/>
    <s v="No"/>
    <m/>
    <n v="1"/>
    <m/>
    <m/>
    <x v="0"/>
    <s v="Yes"/>
    <m/>
    <s v="(816) 781-7200"/>
    <x v="3"/>
  </r>
  <r>
    <x v="25"/>
    <x v="25"/>
    <x v="58"/>
    <s v="2800 Clay Edwards Dr"/>
    <s v="North Kansas City"/>
    <n v="64116"/>
    <n v="6630785"/>
    <s v="North Kansas City Hospital"/>
    <x v="282"/>
    <m/>
    <x v="0"/>
    <m/>
    <m/>
    <m/>
    <s v="No"/>
    <m/>
    <n v="1"/>
    <m/>
    <m/>
    <x v="0"/>
    <s v="Yes"/>
    <m/>
    <s v="(816) 691-2000"/>
    <x v="3"/>
  </r>
  <r>
    <x v="25"/>
    <x v="25"/>
    <x v="161"/>
    <s v="3801 S National Ave"/>
    <s v="Springfield"/>
    <n v="65807"/>
    <n v="6631362"/>
    <s v="Cox Medical Center South"/>
    <x v="283"/>
    <m/>
    <x v="0"/>
    <m/>
    <m/>
    <m/>
    <s v="No"/>
    <n v="1"/>
    <m/>
    <m/>
    <m/>
    <x v="0"/>
    <s v="Yes"/>
    <m/>
    <s v="(417) 269-6000"/>
    <x v="3"/>
  </r>
  <r>
    <x v="25"/>
    <x v="25"/>
    <x v="161"/>
    <s v="1235 E Cherokee"/>
    <s v="Springfield"/>
    <n v="65804"/>
    <n v="6631350"/>
    <s v="Mercy Hospital Springfield (Mercy Burn Center Springfield)"/>
    <x v="284"/>
    <n v="9"/>
    <x v="0"/>
    <m/>
    <n v="1"/>
    <n v="1"/>
    <s v="No"/>
    <n v="1"/>
    <m/>
    <m/>
    <m/>
    <x v="1"/>
    <s v="Yes"/>
    <m/>
    <s v="(417) 820-2000"/>
    <x v="3"/>
  </r>
  <r>
    <x v="25"/>
    <x v="25"/>
    <x v="95"/>
    <s v="2401 Gillham Rd"/>
    <s v="Kansas City"/>
    <n v="64108"/>
    <n v="6630340"/>
    <s v="Children's Mercy Kansas City (Children's Mercy Burn Unit)"/>
    <x v="58"/>
    <n v="13"/>
    <x v="1"/>
    <n v="1"/>
    <m/>
    <n v="1"/>
    <s v="Yes"/>
    <m/>
    <m/>
    <n v="1"/>
    <m/>
    <x v="1"/>
    <s v="Yes"/>
    <m/>
    <s v="(816) 234-3000"/>
    <x v="3"/>
  </r>
  <r>
    <x v="25"/>
    <x v="25"/>
    <x v="95"/>
    <s v="2316 E Meyer Blvd"/>
    <s v="Kansas City"/>
    <n v="64132"/>
    <n v="6630435"/>
    <s v="HCA Research Medical Center (The Grossman Burn Center)"/>
    <x v="285"/>
    <n v="8"/>
    <x v="0"/>
    <m/>
    <n v="1"/>
    <m/>
    <s v="Yes"/>
    <n v="1"/>
    <m/>
    <m/>
    <m/>
    <x v="1"/>
    <s v="Yes"/>
    <m/>
    <s v="(816) 276-4000"/>
    <x v="3"/>
  </r>
  <r>
    <x v="25"/>
    <x v="25"/>
    <x v="95"/>
    <s v="2301 Holmes St"/>
    <s v="Kansas City"/>
    <n v="64108"/>
    <n v="6630380"/>
    <s v="University Health Truman Medical Center"/>
    <x v="286"/>
    <m/>
    <x v="0"/>
    <m/>
    <m/>
    <m/>
    <s v="Yes"/>
    <n v="1"/>
    <m/>
    <m/>
    <m/>
    <x v="0"/>
    <s v="Yes"/>
    <m/>
    <s v="(816) 404-1380"/>
    <x v="3"/>
  </r>
  <r>
    <x v="25"/>
    <x v="25"/>
    <x v="95"/>
    <s v="4401 Wornall Rd"/>
    <s v="Kansas City"/>
    <n v="64111"/>
    <n v="6630470"/>
    <s v="St. Luke's Hospital of Kansas City"/>
    <x v="287"/>
    <m/>
    <x v="0"/>
    <m/>
    <m/>
    <m/>
    <s v="No"/>
    <n v="1"/>
    <m/>
    <m/>
    <m/>
    <x v="0"/>
    <s v="Yes"/>
    <m/>
    <s v="(816) 932-3800"/>
    <x v="3"/>
  </r>
  <r>
    <x v="25"/>
    <x v="25"/>
    <x v="95"/>
    <s v="19600 East 39th St"/>
    <s v="Independence "/>
    <n v="64057"/>
    <n v="6630039"/>
    <s v="Centerpoint Medical Center"/>
    <x v="288"/>
    <m/>
    <x v="0"/>
    <m/>
    <m/>
    <m/>
    <s v="No"/>
    <m/>
    <n v="1"/>
    <m/>
    <m/>
    <x v="0"/>
    <s v="Yes"/>
    <m/>
    <s v="(816)698-7000"/>
    <x v="3"/>
  </r>
  <r>
    <x v="25"/>
    <x v="25"/>
    <x v="162"/>
    <s v="1102 W 32nd St"/>
    <s v="Joplin"/>
    <n v="64804"/>
    <n v="6630008"/>
    <s v="Freeman Health System"/>
    <x v="270"/>
    <m/>
    <x v="0"/>
    <m/>
    <m/>
    <m/>
    <s v="No"/>
    <m/>
    <n v="1"/>
    <m/>
    <m/>
    <x v="0"/>
    <s v="Yes"/>
    <m/>
    <s v="(417) 347-1111"/>
    <x v="3"/>
  </r>
  <r>
    <x v="25"/>
    <x v="25"/>
    <x v="162"/>
    <s v="100 Mercy Way"/>
    <s v="Joplin"/>
    <n v="64804"/>
    <n v="6630330"/>
    <s v="Mercy Hospital Joplin"/>
    <x v="150"/>
    <m/>
    <x v="0"/>
    <m/>
    <m/>
    <m/>
    <s v="No"/>
    <m/>
    <n v="1"/>
    <m/>
    <m/>
    <x v="0"/>
    <s v="Yes"/>
    <m/>
    <s v="(417) 781-2727"/>
    <x v="3"/>
  </r>
  <r>
    <x v="25"/>
    <x v="25"/>
    <x v="150"/>
    <s v="12303 DePaul Dr"/>
    <s v="Bridgeton"/>
    <n v="63044"/>
    <n v="6630985"/>
    <s v="SSM Health DePaul Hospital - St. Louis"/>
    <x v="143"/>
    <m/>
    <x v="0"/>
    <m/>
    <m/>
    <m/>
    <s v="No"/>
    <m/>
    <n v="1"/>
    <m/>
    <m/>
    <x v="0"/>
    <s v="Yes"/>
    <m/>
    <s v="(314) 344-6000"/>
    <x v="3"/>
  </r>
  <r>
    <x v="25"/>
    <x v="25"/>
    <x v="163"/>
    <s v="10010 Kennerly Rd"/>
    <s v="Saint Louis"/>
    <n v="63128"/>
    <n v="6631160"/>
    <s v="Mercy Hospital South"/>
    <x v="289"/>
    <m/>
    <x v="0"/>
    <m/>
    <m/>
    <m/>
    <s v="No"/>
    <m/>
    <n v="1"/>
    <m/>
    <m/>
    <x v="0"/>
    <s v="Yes"/>
    <m/>
    <s v="(314) 525-1000"/>
    <x v="3"/>
  </r>
  <r>
    <x v="25"/>
    <x v="25"/>
    <x v="163"/>
    <s v="1 Barnes Jewish Hospital Plz"/>
    <s v="Saint Louis"/>
    <n v="63110"/>
    <n v="6630930"/>
    <s v="Barnes-Jewish Hospital (Burn Center)"/>
    <x v="290"/>
    <n v="24"/>
    <x v="0"/>
    <m/>
    <n v="1"/>
    <m/>
    <s v="Yes"/>
    <n v="1"/>
    <m/>
    <m/>
    <m/>
    <x v="1"/>
    <s v="Yes"/>
    <m/>
    <s v="(314) 747-3000"/>
    <x v="3"/>
  </r>
  <r>
    <x v="25"/>
    <x v="25"/>
    <x v="163"/>
    <s v="3635 Vista Ave"/>
    <s v="Saint Louis"/>
    <n v="63104"/>
    <n v="6631020"/>
    <s v="SSM Health St. Louis University Hospital"/>
    <x v="250"/>
    <m/>
    <x v="0"/>
    <m/>
    <m/>
    <m/>
    <s v="Yes"/>
    <n v="1"/>
    <m/>
    <m/>
    <m/>
    <x v="0"/>
    <s v="Yes"/>
    <m/>
    <s v="(314) 577-8000"/>
    <x v="3"/>
  </r>
  <r>
    <x v="25"/>
    <x v="25"/>
    <x v="163"/>
    <s v="1 Childrens Pl"/>
    <s v="Saint Louis"/>
    <n v="63110"/>
    <n v="6631180"/>
    <s v="St. Louis Children's Hospital (Children's Hospital Burn Center)"/>
    <x v="291"/>
    <n v="6"/>
    <x v="1"/>
    <n v="1"/>
    <m/>
    <n v="1"/>
    <s v="Yes"/>
    <m/>
    <m/>
    <n v="1"/>
    <m/>
    <x v="1"/>
    <s v="Yes"/>
    <m/>
    <s v="(314) 454-2782"/>
    <x v="3"/>
  </r>
  <r>
    <x v="25"/>
    <x v="25"/>
    <x v="163"/>
    <s v="615 S New Ballas Rd"/>
    <s v="Saint Louis"/>
    <n v="63141"/>
    <n v="6631165"/>
    <s v="Mercy Hospital St. Louis (Mercy Burn Center St. Louis)"/>
    <x v="292"/>
    <n v="12"/>
    <x v="0"/>
    <m/>
    <n v="1"/>
    <n v="1"/>
    <s v="No"/>
    <n v="1"/>
    <m/>
    <m/>
    <m/>
    <x v="2"/>
    <s v="Yes"/>
    <m/>
    <s v="(314) 251-6000"/>
    <x v="3"/>
  </r>
  <r>
    <x v="25"/>
    <x v="25"/>
    <x v="163"/>
    <s v="1465 S Grand Blvd"/>
    <s v="Saint Louis"/>
    <n v="63104"/>
    <n v="6630945"/>
    <s v="SSM Cardinal Glennon Children's Hospital"/>
    <x v="293"/>
    <m/>
    <x v="1"/>
    <n v="1"/>
    <m/>
    <m/>
    <s v="No"/>
    <m/>
    <m/>
    <n v="1"/>
    <m/>
    <x v="0"/>
    <s v="Yes"/>
    <m/>
    <s v="(314) 577-5600"/>
    <x v="3"/>
  </r>
  <r>
    <x v="26"/>
    <x v="26"/>
    <x v="164"/>
    <s v="1101 26th St S"/>
    <s v="Great Falls"/>
    <n v="59405"/>
    <n v="6810003"/>
    <s v="Benefis Hospitals"/>
    <x v="258"/>
    <m/>
    <x v="0"/>
    <m/>
    <m/>
    <m/>
    <s v="Yes"/>
    <m/>
    <n v="1"/>
    <m/>
    <m/>
    <x v="0"/>
    <s v="Yes"/>
    <m/>
    <s v="(406) 455-5000"/>
    <x v="0"/>
  </r>
  <r>
    <x v="26"/>
    <x v="26"/>
    <x v="165"/>
    <s v="500 W Broadway"/>
    <s v="Missoula"/>
    <n v="59802"/>
    <n v="6810430"/>
    <s v="Providence St. Patrick Hospital"/>
    <x v="101"/>
    <m/>
    <x v="0"/>
    <m/>
    <m/>
    <m/>
    <s v="Yes"/>
    <m/>
    <n v="1"/>
    <m/>
    <m/>
    <x v="0"/>
    <s v="Yes"/>
    <m/>
    <s v="(406) 543-7271"/>
    <x v="0"/>
  </r>
  <r>
    <x v="26"/>
    <x v="26"/>
    <x v="166"/>
    <s v="2800 10th Ave North"/>
    <s v="Billings"/>
    <n v="59108"/>
    <n v="6810020"/>
    <s v="Billings Clinic"/>
    <x v="166"/>
    <m/>
    <x v="0"/>
    <m/>
    <m/>
    <m/>
    <s v="Yes"/>
    <m/>
    <n v="1"/>
    <m/>
    <m/>
    <x v="0"/>
    <s v="Yes"/>
    <m/>
    <s v="(406) 238-2500"/>
    <x v="0"/>
  </r>
  <r>
    <x v="26"/>
    <x v="26"/>
    <x v="166"/>
    <s v="1233 N 30th St"/>
    <s v="Billings"/>
    <n v="59101"/>
    <n v="6810030"/>
    <s v="SCL Health - St. Vincent Healthcare"/>
    <x v="294"/>
    <m/>
    <x v="0"/>
    <m/>
    <m/>
    <m/>
    <s v="Yes"/>
    <m/>
    <n v="1"/>
    <m/>
    <m/>
    <x v="0"/>
    <s v="Yes"/>
    <m/>
    <s v="(406) 237-7000"/>
    <x v="0"/>
  </r>
  <r>
    <x v="27"/>
    <x v="27"/>
    <x v="167"/>
    <s v="10 E 31st St"/>
    <s v="Kearney "/>
    <n v="68847"/>
    <n v="6660002"/>
    <s v="CHI Health Good Samaritan"/>
    <x v="8"/>
    <m/>
    <x v="0"/>
    <m/>
    <m/>
    <m/>
    <s v="No"/>
    <m/>
    <n v="1"/>
    <m/>
    <m/>
    <x v="0"/>
    <s v="Yes"/>
    <m/>
    <s v="(308) 865-7100"/>
    <x v="3"/>
  </r>
  <r>
    <x v="27"/>
    <x v="27"/>
    <x v="44"/>
    <s v="7500 Mercy Rd"/>
    <s v="Omaha"/>
    <n v="68124"/>
    <n v="6660720"/>
    <s v="CHI Health Creighton University Medical Center - Bergan Mercy"/>
    <x v="295"/>
    <m/>
    <x v="0"/>
    <m/>
    <m/>
    <m/>
    <s v="Yes"/>
    <n v="1"/>
    <m/>
    <m/>
    <m/>
    <x v="0"/>
    <s v="Yes"/>
    <m/>
    <s v="(402) 398-6060"/>
    <x v="3"/>
  </r>
  <r>
    <x v="27"/>
    <x v="27"/>
    <x v="44"/>
    <s v="8200 Dodge St"/>
    <s v="Omaha"/>
    <n v="68114"/>
    <n v="6660635"/>
    <s v="Children's Hospital &amp; Medical Center"/>
    <x v="296"/>
    <m/>
    <x v="1"/>
    <n v="1"/>
    <m/>
    <m/>
    <s v="Yes"/>
    <m/>
    <m/>
    <n v="1"/>
    <m/>
    <x v="0"/>
    <s v="Yes"/>
    <m/>
    <s v="(402) 955-5400"/>
    <x v="3"/>
  </r>
  <r>
    <x v="27"/>
    <x v="27"/>
    <x v="44"/>
    <s v="4350 Dewey Ave"/>
    <s v="Omaha"/>
    <n v="68105"/>
    <n v="6660005"/>
    <s v="Nebraska Medicine - Nebraska Medical Center"/>
    <x v="297"/>
    <m/>
    <x v="0"/>
    <m/>
    <m/>
    <m/>
    <s v="Yes"/>
    <n v="1"/>
    <m/>
    <m/>
    <m/>
    <x v="0"/>
    <s v="Yes"/>
    <m/>
    <s v="(402) 552-2000"/>
    <x v="3"/>
  </r>
  <r>
    <x v="27"/>
    <x v="27"/>
    <x v="168"/>
    <s v="2300 South 16th St"/>
    <s v="Lincoln"/>
    <n v="68502"/>
    <n v="6660420"/>
    <s v="Bryan Medical Center West"/>
    <x v="279"/>
    <m/>
    <x v="0"/>
    <m/>
    <m/>
    <m/>
    <s v="Yes"/>
    <m/>
    <n v="1"/>
    <m/>
    <m/>
    <x v="0"/>
    <s v="Yes"/>
    <m/>
    <s v="(402) 481-1111"/>
    <x v="3"/>
  </r>
  <r>
    <x v="27"/>
    <x v="27"/>
    <x v="168"/>
    <s v="555 S 70th St"/>
    <s v="Lincoln"/>
    <n v="68510"/>
    <n v="6660460"/>
    <s v="CHI Health St. Elizabeth Regional Burn Center"/>
    <x v="298"/>
    <n v="16"/>
    <x v="1"/>
    <m/>
    <n v="1"/>
    <n v="1"/>
    <m/>
    <m/>
    <m/>
    <m/>
    <m/>
    <x v="2"/>
    <m/>
    <s v="Yes"/>
    <s v="(402) 219-7680"/>
    <x v="3"/>
  </r>
  <r>
    <x v="27"/>
    <x v="27"/>
    <x v="169"/>
    <s v="4021 Avenue B"/>
    <s v="Scottsbluff"/>
    <n v="69361"/>
    <n v="6660810"/>
    <s v="Regional West Medical Center"/>
    <x v="11"/>
    <m/>
    <x v="0"/>
    <m/>
    <m/>
    <m/>
    <s v="No"/>
    <m/>
    <n v="1"/>
    <m/>
    <m/>
    <x v="0"/>
    <s v="Yes"/>
    <m/>
    <s v="(308) 635-3711"/>
    <x v="3"/>
  </r>
  <r>
    <x v="28"/>
    <x v="28"/>
    <x v="170"/>
    <s v="3186 S Maryland Pkwy"/>
    <s v="Las Vegas"/>
    <n v="89109"/>
    <n v="6880069"/>
    <s v="Sunrise Hospital and Medical Center (Burn and Reconstructive Center of Sunrise Hospital)"/>
    <x v="299"/>
    <n v="15"/>
    <x v="0"/>
    <m/>
    <n v="1"/>
    <n v="1"/>
    <s v="Yes"/>
    <m/>
    <n v="1"/>
    <m/>
    <m/>
    <x v="1"/>
    <s v="Yes"/>
    <s v="No"/>
    <s v="(702) 961-5000"/>
    <x v="0"/>
  </r>
  <r>
    <x v="28"/>
    <x v="28"/>
    <x v="170"/>
    <s v="1800 W Charleston Blvd"/>
    <s v="Las Vegas"/>
    <n v="89102"/>
    <n v="6880071"/>
    <s v="University Medical Center (Lions Burn Center)"/>
    <x v="300"/>
    <n v="16"/>
    <x v="0"/>
    <n v="1"/>
    <n v="1"/>
    <n v="1"/>
    <s v="Yes"/>
    <n v="1"/>
    <m/>
    <m/>
    <n v="1"/>
    <x v="2"/>
    <s v="Yes"/>
    <s v="No"/>
    <s v="(702) 383-2000"/>
    <x v="0"/>
  </r>
  <r>
    <x v="28"/>
    <x v="28"/>
    <x v="171"/>
    <s v="1155 Mill St"/>
    <s v="Reno"/>
    <n v="89502"/>
    <n v="6880130"/>
    <s v="Renown Regional Medical Center"/>
    <x v="142"/>
    <m/>
    <x v="0"/>
    <m/>
    <m/>
    <m/>
    <s v="Yes"/>
    <m/>
    <n v="1"/>
    <m/>
    <m/>
    <x v="0"/>
    <s v="Yes"/>
    <m/>
    <s v="(775) 982-4100"/>
    <x v="0"/>
  </r>
  <r>
    <x v="29"/>
    <x v="29"/>
    <x v="172"/>
    <s v="1 Medical Center Dr"/>
    <s v="Lebanon"/>
    <s v="03756"/>
    <n v="6120170"/>
    <s v="Dartmouth-Hitchcock Medical Center"/>
    <x v="209"/>
    <m/>
    <x v="0"/>
    <n v="1"/>
    <m/>
    <m/>
    <s v="Yes"/>
    <n v="1"/>
    <m/>
    <m/>
    <n v="1"/>
    <x v="0"/>
    <s v="Yes"/>
    <m/>
    <s v="(603) 650-5000"/>
    <x v="2"/>
  </r>
  <r>
    <x v="29"/>
    <x v="29"/>
    <x v="173"/>
    <s v="250 Pleasant St"/>
    <s v="Concord"/>
    <s v="03301"/>
    <n v="6120030"/>
    <s v="Concord Hospital"/>
    <x v="156"/>
    <m/>
    <x v="0"/>
    <m/>
    <m/>
    <m/>
    <s v="Yes"/>
    <m/>
    <n v="1"/>
    <m/>
    <m/>
    <x v="0"/>
    <s v="Yes"/>
    <m/>
    <s v="(603) 225-2711"/>
    <x v="2"/>
  </r>
  <r>
    <x v="29"/>
    <x v="29"/>
    <x v="174"/>
    <s v="1 Elliot Way"/>
    <s v="Manchester"/>
    <s v="03103"/>
    <n v="6120240"/>
    <s v="Elliot Hospital"/>
    <x v="301"/>
    <m/>
    <x v="0"/>
    <m/>
    <m/>
    <m/>
    <s v="Yes"/>
    <m/>
    <n v="1"/>
    <m/>
    <m/>
    <x v="0"/>
    <s v="Yes"/>
    <m/>
    <s v="(603) 669-5300"/>
    <x v="2"/>
  </r>
  <r>
    <x v="29"/>
    <x v="29"/>
    <x v="174"/>
    <s v="333 Borthwick Ave"/>
    <s v="Portsmouth"/>
    <s v="03801"/>
    <n v="6120001"/>
    <s v="Portsmouth Regional Hospital"/>
    <x v="85"/>
    <m/>
    <x v="0"/>
    <m/>
    <m/>
    <m/>
    <s v="Yes"/>
    <m/>
    <n v="1"/>
    <m/>
    <m/>
    <x v="0"/>
    <s v="Yes"/>
    <m/>
    <s v="(603) 436-5110"/>
    <x v="2"/>
  </r>
  <r>
    <x v="30"/>
    <x v="30"/>
    <x v="175"/>
    <s v="1925 Pacific Ave"/>
    <s v="Atlantic City"/>
    <s v="08401"/>
    <n v="6220040"/>
    <s v="AtlantiCare Regional Medical Center"/>
    <x v="302"/>
    <m/>
    <x v="0"/>
    <m/>
    <m/>
    <m/>
    <s v="Yes"/>
    <m/>
    <n v="1"/>
    <m/>
    <m/>
    <x v="0"/>
    <s v="Yes"/>
    <m/>
    <s v="(609) 345-4000"/>
    <x v="2"/>
  </r>
  <r>
    <x v="30"/>
    <x v="30"/>
    <x v="176"/>
    <s v="30 Prospect Ave"/>
    <s v="Hackensack"/>
    <s v="07601"/>
    <n v="6220340"/>
    <s v="Hackensack University Medical Center"/>
    <x v="210"/>
    <m/>
    <x v="0"/>
    <m/>
    <m/>
    <m/>
    <s v="Yes"/>
    <n v="1"/>
    <m/>
    <m/>
    <m/>
    <x v="0"/>
    <s v="Yes"/>
    <m/>
    <s v="(551) 996-2000"/>
    <x v="2"/>
  </r>
  <r>
    <x v="30"/>
    <x v="30"/>
    <x v="177"/>
    <s v="1 Cooper Plaza"/>
    <s v="Camden"/>
    <s v="08103"/>
    <n v="6220190"/>
    <s v="Cooper University Health Care"/>
    <x v="303"/>
    <m/>
    <x v="0"/>
    <n v="1"/>
    <m/>
    <m/>
    <s v="Yes"/>
    <n v="1"/>
    <m/>
    <m/>
    <n v="1"/>
    <x v="0"/>
    <s v="Yes"/>
    <m/>
    <s v="(856) 342-2000"/>
    <x v="2"/>
  </r>
  <r>
    <x v="30"/>
    <x v="30"/>
    <x v="178"/>
    <s v="150 Bergen St"/>
    <s v="Newark"/>
    <s v="07103"/>
    <n v="6220785"/>
    <s v="New Jersey Trauma Center at the University Hospital"/>
    <x v="304"/>
    <m/>
    <x v="0"/>
    <n v="1"/>
    <m/>
    <m/>
    <s v="Yes"/>
    <n v="1"/>
    <m/>
    <m/>
    <n v="1"/>
    <x v="0"/>
    <s v="Yes"/>
    <m/>
    <s v="(973) 972-4300"/>
    <x v="2"/>
  </r>
  <r>
    <x v="30"/>
    <x v="30"/>
    <x v="178"/>
    <s v="94 Old Short Hills Rd"/>
    <s v="Livingston"/>
    <s v="07039"/>
    <n v="6220800"/>
    <s v="The Burn Center at Cooperman Barnabas Medical Center"/>
    <x v="305"/>
    <n v="12"/>
    <x v="1"/>
    <m/>
    <n v="1"/>
    <n v="1"/>
    <m/>
    <m/>
    <m/>
    <m/>
    <m/>
    <x v="2"/>
    <m/>
    <s v="Yes"/>
    <s v="(973) 322-5924"/>
    <x v="2"/>
  </r>
  <r>
    <x v="30"/>
    <x v="30"/>
    <x v="179"/>
    <s v="355 Grand St"/>
    <s v="Jersey City"/>
    <s v="07302"/>
    <n v="6220435"/>
    <s v="Jersey City Medical Center - RWJBarnabas Health"/>
    <x v="306"/>
    <m/>
    <x v="0"/>
    <m/>
    <m/>
    <m/>
    <s v="Yes"/>
    <m/>
    <n v="1"/>
    <m/>
    <m/>
    <x v="0"/>
    <s v="Yes"/>
    <m/>
    <s v="(201) 885-4750"/>
    <x v="2"/>
  </r>
  <r>
    <x v="30"/>
    <x v="30"/>
    <x v="180"/>
    <s v="750 Brunswick Ave"/>
    <s v="Trenton"/>
    <s v="08638"/>
    <n v="6221500"/>
    <s v="Capital Health Regional Medical Center"/>
    <x v="307"/>
    <m/>
    <x v="0"/>
    <m/>
    <m/>
    <m/>
    <s v="Yes"/>
    <m/>
    <n v="1"/>
    <m/>
    <m/>
    <x v="0"/>
    <s v="Yes"/>
    <m/>
    <s v="(609) 394-6000"/>
    <x v="2"/>
  </r>
  <r>
    <x v="30"/>
    <x v="30"/>
    <x v="131"/>
    <s v="1 Robert Wood Johnson Pl"/>
    <s v="New Brunswick"/>
    <s v="08901"/>
    <n v="6220920"/>
    <s v="Robert Wood Johnson University Hospital"/>
    <x v="308"/>
    <m/>
    <x v="0"/>
    <n v="1"/>
    <m/>
    <m/>
    <s v="Yes"/>
    <n v="1"/>
    <m/>
    <m/>
    <n v="1"/>
    <x v="0"/>
    <s v="Yes"/>
    <m/>
    <s v="(732) 828-3000"/>
    <x v="2"/>
  </r>
  <r>
    <x v="30"/>
    <x v="30"/>
    <x v="181"/>
    <s v="1945 Route 33"/>
    <s v="Neptune"/>
    <s v="07754"/>
    <n v="6220740"/>
    <s v="Jersey Shore University Medical Center"/>
    <x v="309"/>
    <m/>
    <x v="0"/>
    <n v="1"/>
    <m/>
    <m/>
    <s v="Yes"/>
    <n v="1"/>
    <m/>
    <m/>
    <n v="1"/>
    <x v="0"/>
    <s v="Yes"/>
    <m/>
    <s v="(732) 775-5500"/>
    <x v="2"/>
  </r>
  <r>
    <x v="30"/>
    <x v="30"/>
    <x v="182"/>
    <s v="100 Madison Ave"/>
    <s v="Morristown"/>
    <s v="07960"/>
    <n v="6220680"/>
    <s v="Morristown Medical Center"/>
    <x v="310"/>
    <m/>
    <x v="0"/>
    <m/>
    <m/>
    <m/>
    <s v="Yes"/>
    <n v="1"/>
    <m/>
    <m/>
    <m/>
    <x v="0"/>
    <s v="Yes"/>
    <m/>
    <s v="(973) 971-5000"/>
    <x v="2"/>
  </r>
  <r>
    <x v="30"/>
    <x v="30"/>
    <x v="183"/>
    <s v="703 Main St"/>
    <s v="Paterson"/>
    <s v="07503"/>
    <n v="6221120"/>
    <s v="St. Joseph's University Medical Center"/>
    <x v="311"/>
    <m/>
    <x v="0"/>
    <m/>
    <m/>
    <m/>
    <s v="Yes"/>
    <m/>
    <n v="1"/>
    <m/>
    <m/>
    <x v="0"/>
    <s v="Yes"/>
    <m/>
    <s v="(973) 754-2000"/>
    <x v="2"/>
  </r>
  <r>
    <x v="31"/>
    <x v="31"/>
    <x v="184"/>
    <s v="2211 Lomas Blvd NE"/>
    <s v="Albuquerque"/>
    <n v="87106"/>
    <n v="6850037"/>
    <s v="University of New Mexico Hospital (UNM Regional Burn Center)"/>
    <x v="312"/>
    <n v="10"/>
    <x v="0"/>
    <m/>
    <n v="1"/>
    <n v="1"/>
    <s v="Yes"/>
    <n v="1"/>
    <m/>
    <m/>
    <m/>
    <x v="1"/>
    <s v="Yes"/>
    <s v="No"/>
    <s v="(505) 272-2111"/>
    <x v="0"/>
  </r>
  <r>
    <x v="32"/>
    <x v="32"/>
    <x v="185"/>
    <s v="43 New Scotland Ave"/>
    <s v="Albany"/>
    <n v="12208"/>
    <n v="6210030"/>
    <s v="Albany Medical Center"/>
    <x v="313"/>
    <m/>
    <x v="0"/>
    <n v="1"/>
    <m/>
    <m/>
    <s v="Yes"/>
    <n v="1"/>
    <m/>
    <m/>
    <n v="1"/>
    <x v="0"/>
    <s v="Yes"/>
    <m/>
    <s v="(518) 262-3474"/>
    <x v="2"/>
  </r>
  <r>
    <x v="32"/>
    <x v="32"/>
    <x v="186"/>
    <s v="234 E 149th St"/>
    <s v="Bronx"/>
    <n v="10451"/>
    <n v="6213010"/>
    <s v="NYC Health + Hospitals / Lincoln Medical &amp; Mental Health Center"/>
    <x v="314"/>
    <m/>
    <x v="0"/>
    <m/>
    <m/>
    <m/>
    <s v="Yes"/>
    <n v="1"/>
    <m/>
    <m/>
    <m/>
    <x v="0"/>
    <s v="Yes"/>
    <m/>
    <s v="(718) 579-5700"/>
    <x v="2"/>
  </r>
  <r>
    <x v="32"/>
    <x v="32"/>
    <x v="186"/>
    <s v="1400 Pelham Parkway South"/>
    <s v="Bronx"/>
    <n v="10461"/>
    <n v="6212700"/>
    <s v="NYC Health + Hospitals / Jacobi Medical Center (Jacobi Burn Center)"/>
    <x v="205"/>
    <n v="16"/>
    <x v="0"/>
    <m/>
    <n v="1"/>
    <m/>
    <s v="Yes"/>
    <n v="1"/>
    <m/>
    <m/>
    <m/>
    <x v="1"/>
    <s v="Yes"/>
    <s v="Yes"/>
    <s v="(718) 918-5000"/>
    <x v="2"/>
  </r>
  <r>
    <x v="32"/>
    <x v="32"/>
    <x v="186"/>
    <s v="4422 Third Ave"/>
    <s v="Bronx"/>
    <n v="10457"/>
    <n v="6210034"/>
    <s v="St. Barnabas Hospital"/>
    <x v="287"/>
    <m/>
    <x v="0"/>
    <m/>
    <m/>
    <m/>
    <s v="Yes"/>
    <m/>
    <n v="1"/>
    <m/>
    <m/>
    <x v="0"/>
    <s v="Yes"/>
    <m/>
    <s v="(718) 960-9000"/>
    <x v="2"/>
  </r>
  <r>
    <x v="32"/>
    <x v="32"/>
    <x v="187"/>
    <s v="33-57 Harrison St"/>
    <s v="Johnson City"/>
    <n v="13790"/>
    <n v="6212060"/>
    <s v="UHS Wilson Medical Center"/>
    <x v="315"/>
    <m/>
    <x v="0"/>
    <m/>
    <m/>
    <m/>
    <s v="Yes"/>
    <m/>
    <n v="1"/>
    <m/>
    <m/>
    <x v="0"/>
    <s v="Yes"/>
    <m/>
    <s v="(607) 763-6000"/>
    <x v="2"/>
  </r>
  <r>
    <x v="32"/>
    <x v="32"/>
    <x v="188"/>
    <s v="241 North Rd"/>
    <s v="Poughkeepsie"/>
    <n v="12601"/>
    <n v="6210295"/>
    <s v="Mid Hudson Regional Hospital of Westchester Medical Center"/>
    <x v="316"/>
    <m/>
    <x v="0"/>
    <m/>
    <m/>
    <m/>
    <s v="Yes"/>
    <m/>
    <n v="1"/>
    <m/>
    <m/>
    <x v="0"/>
    <s v="Yes"/>
    <m/>
    <s v="(845) 483-5000"/>
    <x v="2"/>
  </r>
  <r>
    <x v="32"/>
    <x v="32"/>
    <x v="188"/>
    <s v="45 Reade Pl"/>
    <s v="Poughkeepsie"/>
    <n v="12601"/>
    <n v="6214140"/>
    <s v="Vassar Brothers Medical Center"/>
    <x v="215"/>
    <m/>
    <x v="0"/>
    <m/>
    <m/>
    <m/>
    <s v="Yes"/>
    <m/>
    <n v="1"/>
    <m/>
    <m/>
    <x v="0"/>
    <s v="Yes"/>
    <m/>
    <s v="(845) 454-8500"/>
    <x v="2"/>
  </r>
  <r>
    <x v="32"/>
    <x v="32"/>
    <x v="189"/>
    <s v="462 Grider St"/>
    <s v="Buffalo"/>
    <n v="14215"/>
    <n v="6211070"/>
    <s v="Erie County Medical Center (Roger W. Seibel, MD, Burn Treatment Center)"/>
    <x v="114"/>
    <n v="8"/>
    <x v="0"/>
    <m/>
    <n v="1"/>
    <m/>
    <s v="Yes"/>
    <n v="1"/>
    <m/>
    <m/>
    <m/>
    <x v="1"/>
    <s v="Yes"/>
    <s v="Yes"/>
    <s v="(716) 898-3000"/>
    <x v="2"/>
  </r>
  <r>
    <x v="32"/>
    <x v="32"/>
    <x v="189"/>
    <s v="100 High St"/>
    <s v="Buffalo"/>
    <n v="14203"/>
    <n v="6211025"/>
    <s v="John R. Oishei Children's Hospital"/>
    <x v="109"/>
    <m/>
    <x v="1"/>
    <n v="1"/>
    <m/>
    <m/>
    <s v="Yes"/>
    <m/>
    <m/>
    <n v="1"/>
    <m/>
    <x v="0"/>
    <s v="Yes"/>
    <m/>
    <s v="(716) 878-7000"/>
    <x v="2"/>
  </r>
  <r>
    <x v="32"/>
    <x v="32"/>
    <x v="190"/>
    <s v="1 Brookdale Plaza"/>
    <s v="Brooklyn"/>
    <n v="11212"/>
    <n v="6210440"/>
    <s v="Brookdale Hospital Medical Center"/>
    <x v="258"/>
    <m/>
    <x v="0"/>
    <m/>
    <m/>
    <m/>
    <s v="Yes"/>
    <m/>
    <n v="1"/>
    <m/>
    <m/>
    <x v="0"/>
    <s v="Yes"/>
    <m/>
    <s v="(718) 240-5000"/>
    <x v="2"/>
  </r>
  <r>
    <x v="32"/>
    <x v="32"/>
    <x v="190"/>
    <s v="4802 10th Ave"/>
    <s v="Brooklyn"/>
    <n v="11219"/>
    <n v="6210747"/>
    <s v="Maimonides Medical Center/Maimonides Children's Hospital"/>
    <x v="317"/>
    <m/>
    <x v="0"/>
    <n v="1"/>
    <m/>
    <m/>
    <s v="Yes"/>
    <n v="1"/>
    <m/>
    <m/>
    <n v="1"/>
    <x v="0"/>
    <s v="Yes"/>
    <m/>
    <s v="(718) 283-6000"/>
    <x v="2"/>
  </r>
  <r>
    <x v="32"/>
    <x v="32"/>
    <x v="190"/>
    <s v="506 6th St"/>
    <s v="Brooklyn"/>
    <n v="11215"/>
    <n v="6210555"/>
    <s v="NewYork Presbyterian Brooklyn Methodist Hospital"/>
    <x v="318"/>
    <m/>
    <x v="0"/>
    <m/>
    <m/>
    <m/>
    <s v="Yes"/>
    <m/>
    <n v="1"/>
    <m/>
    <m/>
    <x v="0"/>
    <s v="Yes"/>
    <m/>
    <s v="(718) 780-3101"/>
    <x v="2"/>
  </r>
  <r>
    <x v="32"/>
    <x v="32"/>
    <x v="190"/>
    <s v="451 Clarkson Ave"/>
    <s v="Brooklyn"/>
    <n v="11203"/>
    <n v="6210690"/>
    <s v="NYC Health + Hospitals / Kings County"/>
    <x v="319"/>
    <m/>
    <x v="0"/>
    <m/>
    <m/>
    <m/>
    <s v="Yes"/>
    <n v="1"/>
    <m/>
    <m/>
    <m/>
    <x v="0"/>
    <s v="Yes"/>
    <m/>
    <s v="(718) 245-3901"/>
    <x v="2"/>
  </r>
  <r>
    <x v="32"/>
    <x v="32"/>
    <x v="190"/>
    <s v="150 55th St"/>
    <s v="Brooklyn"/>
    <n v="11220"/>
    <n v="6210770"/>
    <s v="NYU Langone Hospital-Brooklyn "/>
    <x v="168"/>
    <m/>
    <x v="0"/>
    <m/>
    <m/>
    <m/>
    <s v="Yes"/>
    <n v="1"/>
    <m/>
    <m/>
    <m/>
    <x v="0"/>
    <s v="Yes"/>
    <m/>
    <s v="(718) 630-7300"/>
    <x v="2"/>
  </r>
  <r>
    <x v="32"/>
    <x v="32"/>
    <x v="191"/>
    <s v="601 Elmwwod Ave"/>
    <s v="Rochester"/>
    <n v="14642"/>
    <n v="6214330"/>
    <s v="University of Rochester Medical Center/Strong Memorial Hospital (Kessler Burn Center)"/>
    <x v="284"/>
    <n v="50"/>
    <x v="0"/>
    <n v="1"/>
    <n v="1"/>
    <n v="1"/>
    <s v="Yes"/>
    <n v="1"/>
    <m/>
    <n v="1"/>
    <m/>
    <x v="2"/>
    <s v="Yes"/>
    <s v="Yes"/>
    <s v="(585) 275-8387"/>
    <x v="2"/>
  </r>
  <r>
    <x v="32"/>
    <x v="32"/>
    <x v="192"/>
    <s v="1 Health Way"/>
    <s v="Oceanside"/>
    <n v="11572"/>
    <n v="6213735"/>
    <s v="Mount Sinai South Nassau"/>
    <x v="320"/>
    <m/>
    <x v="0"/>
    <m/>
    <m/>
    <m/>
    <s v="Yes"/>
    <m/>
    <n v="1"/>
    <m/>
    <m/>
    <x v="0"/>
    <s v="Yes"/>
    <m/>
    <s v="(516) 632-3000"/>
    <x v="2"/>
  </r>
  <r>
    <x v="32"/>
    <x v="32"/>
    <x v="192"/>
    <s v="2201 Hempstead Turnpike"/>
    <s v="East Meadow"/>
    <n v="11554"/>
    <n v="6211810"/>
    <s v="Nassau University Medical Center (Nassau County Firefighters Burn Center)"/>
    <x v="258"/>
    <n v="10"/>
    <x v="0"/>
    <m/>
    <n v="1"/>
    <m/>
    <s v="Yes"/>
    <n v="1"/>
    <m/>
    <m/>
    <m/>
    <x v="1"/>
    <s v="Yes"/>
    <s v="Yes"/>
    <s v="(516) 572-0123"/>
    <x v="2"/>
  </r>
  <r>
    <x v="32"/>
    <x v="32"/>
    <x v="192"/>
    <s v="26901 76th Ave"/>
    <s v="New Hyde Park"/>
    <n v="11040"/>
    <n v="6211675"/>
    <s v="Cohen Children's Medical Center"/>
    <x v="121"/>
    <m/>
    <x v="1"/>
    <n v="1"/>
    <m/>
    <m/>
    <s v="Yes"/>
    <m/>
    <m/>
    <n v="1"/>
    <m/>
    <x v="0"/>
    <s v="Yes"/>
    <m/>
    <s v="(718) 470-7764"/>
    <x v="2"/>
  </r>
  <r>
    <x v="32"/>
    <x v="32"/>
    <x v="192"/>
    <s v="300 Community Dr"/>
    <s v="Manhasset"/>
    <n v="11030"/>
    <n v="6212357"/>
    <s v="North Shore University Hospital"/>
    <x v="321"/>
    <m/>
    <x v="0"/>
    <m/>
    <m/>
    <m/>
    <s v="Yes"/>
    <n v="1"/>
    <m/>
    <m/>
    <m/>
    <x v="0"/>
    <s v="Yes"/>
    <m/>
    <s v="(516) 562-0100"/>
    <x v="2"/>
  </r>
  <r>
    <x v="32"/>
    <x v="32"/>
    <x v="192"/>
    <s v="259 1st St"/>
    <s v="Mineola"/>
    <n v="11501"/>
    <n v="6212450"/>
    <s v="NYU Langone Hospital-Long Island"/>
    <x v="318"/>
    <m/>
    <x v="0"/>
    <m/>
    <m/>
    <m/>
    <s v="Yes"/>
    <n v="1"/>
    <m/>
    <m/>
    <m/>
    <x v="0"/>
    <s v="Yes"/>
    <m/>
    <s v="(516) 663-0333"/>
    <x v="2"/>
  </r>
  <r>
    <x v="32"/>
    <x v="32"/>
    <x v="193"/>
    <s v="1111 Amsterdam Ave"/>
    <s v="New York"/>
    <n v="10025"/>
    <n v="6213335"/>
    <s v="Mount Sinai Morningside"/>
    <x v="322"/>
    <m/>
    <x v="0"/>
    <m/>
    <m/>
    <m/>
    <s v="Yes"/>
    <m/>
    <n v="1"/>
    <m/>
    <m/>
    <x v="0"/>
    <s v="Yes"/>
    <m/>
    <s v="(212) 523-4000"/>
    <x v="2"/>
  </r>
  <r>
    <x v="32"/>
    <x v="32"/>
    <x v="193"/>
    <s v="622 W 168th St"/>
    <s v="New York"/>
    <n v="10032"/>
    <n v="6210032"/>
    <s v="Morgan Stanley Children's Hospital of New York-Presbyterian"/>
    <x v="323"/>
    <m/>
    <x v="1"/>
    <n v="1"/>
    <m/>
    <m/>
    <s v="Yes"/>
    <m/>
    <m/>
    <n v="1"/>
    <m/>
    <x v="0"/>
    <s v="Yes"/>
    <m/>
    <s v="(212) 305-2500"/>
    <x v="2"/>
  </r>
  <r>
    <x v="32"/>
    <x v="32"/>
    <x v="193"/>
    <s v="462 First Ave"/>
    <s v="New York"/>
    <n v="10016"/>
    <n v="6212630"/>
    <s v="NYC Health + Hospitals / Bellevue Hospital"/>
    <x v="324"/>
    <m/>
    <x v="0"/>
    <m/>
    <m/>
    <m/>
    <s v="Yes"/>
    <n v="1"/>
    <m/>
    <m/>
    <m/>
    <x v="0"/>
    <s v="Yes"/>
    <m/>
    <s v="(212) 562-4132"/>
    <x v="2"/>
  </r>
  <r>
    <x v="32"/>
    <x v="32"/>
    <x v="194"/>
    <s v="525 E 68th St"/>
    <s v="New York"/>
    <n v="10065"/>
    <n v="6213510"/>
    <s v="New York-Presbyterian Hospital/Weill Cornell Medical Center (William Randolph Hearst Burn Center)"/>
    <x v="325"/>
    <n v="20"/>
    <x v="0"/>
    <n v="1"/>
    <n v="1"/>
    <n v="1"/>
    <s v="Yes"/>
    <n v="1"/>
    <m/>
    <m/>
    <n v="1"/>
    <x v="2"/>
    <s v="Yes"/>
    <s v="Yes"/>
    <s v="(212) 746-5454"/>
    <x v="2"/>
  </r>
  <r>
    <x v="32"/>
    <x v="32"/>
    <x v="194"/>
    <s v="506 Lenox Ave"/>
    <s v="New York"/>
    <n v="10037"/>
    <n v="6212830"/>
    <s v="NYC Health + Hospitals / Harlem Hospital (Harlem Burn Center)"/>
    <x v="326"/>
    <n v="5"/>
    <x v="0"/>
    <m/>
    <n v="1"/>
    <n v="1"/>
    <s v="Yes"/>
    <m/>
    <n v="1"/>
    <m/>
    <m/>
    <x v="1"/>
    <s v="Yes"/>
    <s v="Yes"/>
    <s v="(212) 939-1000"/>
    <x v="2"/>
  </r>
  <r>
    <x v="32"/>
    <x v="32"/>
    <x v="195"/>
    <s v="750 E Adams St"/>
    <s v="Syracuse"/>
    <n v="13210"/>
    <n v="6214885"/>
    <s v="Upstate University Hospital/Upstate Golisano Children's Hospital (Clark Burn Center)"/>
    <x v="327"/>
    <n v="6"/>
    <x v="0"/>
    <n v="1"/>
    <n v="1"/>
    <n v="1"/>
    <s v="Yes"/>
    <n v="1"/>
    <m/>
    <n v="1"/>
    <m/>
    <x v="2"/>
    <s v="Yes"/>
    <s v="Yes"/>
    <s v="(315) 464-5540"/>
    <x v="2"/>
  </r>
  <r>
    <x v="32"/>
    <x v="32"/>
    <x v="21"/>
    <s v="707 East Main St"/>
    <s v="Middletown"/>
    <n v="10940"/>
    <n v="6210041"/>
    <s v="Garnet Health Medical Center"/>
    <x v="135"/>
    <m/>
    <x v="0"/>
    <m/>
    <m/>
    <m/>
    <s v="Yes"/>
    <m/>
    <n v="1"/>
    <m/>
    <m/>
    <x v="0"/>
    <s v="Yes"/>
    <m/>
    <s v="(845) 333-1000"/>
    <x v="2"/>
  </r>
  <r>
    <x v="32"/>
    <x v="32"/>
    <x v="196"/>
    <s v="8900 Van Wyck Expressway"/>
    <s v="Jamaica"/>
    <n v="11418"/>
    <n v="6211980"/>
    <s v="Jamaica Hospital Medical Center"/>
    <x v="223"/>
    <m/>
    <x v="0"/>
    <m/>
    <m/>
    <m/>
    <s v="Yes"/>
    <n v="1"/>
    <m/>
    <m/>
    <m/>
    <x v="0"/>
    <s v="Yes"/>
    <m/>
    <s v="(718) 206-6000"/>
    <x v="2"/>
  </r>
  <r>
    <x v="32"/>
    <x v="32"/>
    <x v="196"/>
    <s v="5645 Main St"/>
    <s v="Flushing"/>
    <n v="11355"/>
    <n v="6211595"/>
    <s v="New York-Presbyterian - Queens"/>
    <x v="328"/>
    <m/>
    <x v="0"/>
    <m/>
    <m/>
    <m/>
    <s v="Yes"/>
    <n v="1"/>
    <m/>
    <m/>
    <m/>
    <x v="0"/>
    <s v="Yes"/>
    <m/>
    <s v="(718) 670-2000"/>
    <x v="2"/>
  </r>
  <r>
    <x v="32"/>
    <x v="32"/>
    <x v="196"/>
    <s v="7901 Broadway"/>
    <s v="Elmhurst"/>
    <n v="11373"/>
    <n v="6213180"/>
    <s v="NYC Health + Hospitals / Elmhurst"/>
    <x v="329"/>
    <m/>
    <x v="0"/>
    <m/>
    <m/>
    <m/>
    <s v="Yes"/>
    <n v="1"/>
    <m/>
    <m/>
    <m/>
    <x v="0"/>
    <s v="Yes"/>
    <m/>
    <s v="(718) 334-4000"/>
    <x v="2"/>
  </r>
  <r>
    <x v="32"/>
    <x v="32"/>
    <x v="81"/>
    <s v="475 Seaview Ave"/>
    <s v="Staten Island"/>
    <n v="10305"/>
    <n v="6214735"/>
    <s v="Staten Island University Hospital (Staten Island University Hospital Burn Center)"/>
    <x v="330"/>
    <n v="10"/>
    <x v="0"/>
    <n v="1"/>
    <n v="1"/>
    <n v="1"/>
    <s v="Yes"/>
    <n v="1"/>
    <m/>
    <m/>
    <n v="1"/>
    <x v="1"/>
    <s v="Yes"/>
    <s v="Yes"/>
    <s v="(718) 226-9515"/>
    <x v="2"/>
  </r>
  <r>
    <x v="32"/>
    <x v="32"/>
    <x v="81"/>
    <s v="355 Bard Ave"/>
    <s v="Staten Island"/>
    <n v="10310"/>
    <n v="6210025"/>
    <s v="Richmond University Medical Center"/>
    <x v="331"/>
    <m/>
    <x v="0"/>
    <n v="1"/>
    <m/>
    <m/>
    <s v="Yes"/>
    <n v="1"/>
    <m/>
    <m/>
    <n v="1"/>
    <x v="0"/>
    <s v="Yes"/>
    <m/>
    <s v="(718) 818-1234"/>
    <x v="2"/>
  </r>
  <r>
    <x v="32"/>
    <x v="32"/>
    <x v="133"/>
    <s v="1000 Montauk Hwy"/>
    <s v="West Islip"/>
    <n v="11795"/>
    <n v="6215295"/>
    <s v="Good Samaritan Hospital Medical Center"/>
    <x v="332"/>
    <m/>
    <x v="0"/>
    <n v="1"/>
    <m/>
    <m/>
    <s v="Yes"/>
    <m/>
    <n v="1"/>
    <m/>
    <n v="1"/>
    <x v="0"/>
    <s v="Yes"/>
    <m/>
    <s v="(631) 376-3000"/>
    <x v="2"/>
  </r>
  <r>
    <x v="32"/>
    <x v="32"/>
    <x v="133"/>
    <s v="301 E Main St"/>
    <s v="Bay Shore"/>
    <n v="11706"/>
    <n v="6210280"/>
    <s v="South Shore University Hospital (SSUH)"/>
    <x v="108"/>
    <m/>
    <x v="0"/>
    <m/>
    <m/>
    <m/>
    <s v="Yes"/>
    <m/>
    <n v="1"/>
    <m/>
    <m/>
    <x v="0"/>
    <s v="Yes"/>
    <m/>
    <s v="(631) 968-3000"/>
    <x v="2"/>
  </r>
  <r>
    <x v="32"/>
    <x v="32"/>
    <x v="133"/>
    <s v="101 Nicolls Rd"/>
    <s v="Stony Brook"/>
    <n v="11794"/>
    <n v="6214775"/>
    <s v="Stony Brook Medicine (Suffolk County Volunteer Firefighters Burn Center)"/>
    <x v="333"/>
    <n v="8"/>
    <x v="0"/>
    <n v="1"/>
    <n v="1"/>
    <n v="1"/>
    <s v="Yes"/>
    <n v="1"/>
    <m/>
    <n v="1"/>
    <m/>
    <x v="1"/>
    <s v="Yes"/>
    <s v="Yes"/>
    <s v="(631) 444-1077"/>
    <x v="2"/>
  </r>
  <r>
    <x v="32"/>
    <x v="32"/>
    <x v="197"/>
    <s v="100 Woods Rd"/>
    <s v="Valhalla"/>
    <n v="10595"/>
    <n v="6215150"/>
    <s v="Westchester Medical Center/Maria Fareri Children's Hospital (Trauma Center at Westchester Medical Center)"/>
    <x v="333"/>
    <n v="10"/>
    <x v="0"/>
    <n v="1"/>
    <n v="1"/>
    <n v="1"/>
    <s v="Yes"/>
    <n v="1"/>
    <m/>
    <n v="1"/>
    <m/>
    <x v="1"/>
    <s v="Yes"/>
    <s v="Yes"/>
    <s v="(914) 493-7018"/>
    <x v="2"/>
  </r>
  <r>
    <x v="33"/>
    <x v="33"/>
    <x v="198"/>
    <s v="509 Biltmore Ave"/>
    <s v="Asheville"/>
    <n v="28801"/>
    <n v="6360013"/>
    <s v="Mission Hospitals"/>
    <x v="334"/>
    <m/>
    <x v="0"/>
    <m/>
    <m/>
    <m/>
    <s v="No"/>
    <m/>
    <n v="1"/>
    <m/>
    <m/>
    <x v="0"/>
    <s v="Yes"/>
    <m/>
    <s v="(828) 213-1111"/>
    <x v="1"/>
  </r>
  <r>
    <x v="33"/>
    <x v="33"/>
    <x v="199"/>
    <s v="2301 Erwin Rd"/>
    <s v="Durham"/>
    <n v="27710"/>
    <n v="6360355"/>
    <s v="Duke University Hospital"/>
    <x v="335"/>
    <m/>
    <x v="0"/>
    <m/>
    <m/>
    <m/>
    <s v="Yes"/>
    <n v="1"/>
    <m/>
    <m/>
    <m/>
    <x v="0"/>
    <s v="Yes"/>
    <m/>
    <s v="(919) 684-8111"/>
    <x v="1"/>
  </r>
  <r>
    <x v="33"/>
    <x v="33"/>
    <x v="200"/>
    <s v="1 Medical Center Blvd"/>
    <s v="Winston-Salem"/>
    <n v="27157"/>
    <n v="6361700"/>
    <s v="Wake Forest Baptist Medical Center/Brenner Children's Hospital (Wake Forest Baptist Burn Center)"/>
    <x v="336"/>
    <n v="24"/>
    <x v="0"/>
    <n v="1"/>
    <n v="1"/>
    <n v="1"/>
    <s v="Yes"/>
    <n v="1"/>
    <m/>
    <n v="1"/>
    <m/>
    <x v="2"/>
    <s v="Yes"/>
    <s v="No"/>
    <s v="(336) 716-2011"/>
    <x v="1"/>
  </r>
  <r>
    <x v="33"/>
    <x v="33"/>
    <x v="201"/>
    <s v="1200 N Elm St"/>
    <s v="Greensboro"/>
    <n v="27401"/>
    <n v="6360002"/>
    <s v="Moses H. Cone Memorial Hospital"/>
    <x v="337"/>
    <m/>
    <x v="0"/>
    <m/>
    <m/>
    <m/>
    <s v="Yes"/>
    <m/>
    <n v="1"/>
    <m/>
    <m/>
    <x v="0"/>
    <s v="Yes"/>
    <m/>
    <s v="(336) 832-7000"/>
    <x v="1"/>
  </r>
  <r>
    <x v="33"/>
    <x v="33"/>
    <x v="202"/>
    <s v="1000 Blythe Blvd"/>
    <s v="Charlotte"/>
    <n v="28203"/>
    <n v="6360280"/>
    <s v="Carolinas Medical Center/Levine Children's Hospital"/>
    <x v="338"/>
    <m/>
    <x v="0"/>
    <n v="1"/>
    <m/>
    <m/>
    <s v="Yes"/>
    <n v="1"/>
    <m/>
    <n v="1"/>
    <m/>
    <x v="0"/>
    <s v="Yes"/>
    <m/>
    <s v="(704) 355-2000"/>
    <x v="1"/>
  </r>
  <r>
    <x v="33"/>
    <x v="33"/>
    <x v="203"/>
    <s v="2131 South 17th St"/>
    <s v="Wilmington"/>
    <n v="28401"/>
    <n v="6360019"/>
    <s v="New Hanover Regional Medical Center"/>
    <x v="339"/>
    <m/>
    <x v="0"/>
    <m/>
    <m/>
    <m/>
    <s v="Yes"/>
    <m/>
    <n v="1"/>
    <m/>
    <m/>
    <x v="0"/>
    <s v="Yes"/>
    <m/>
    <s v="(910) 667-7000"/>
    <x v="1"/>
  </r>
  <r>
    <x v="33"/>
    <x v="33"/>
    <x v="21"/>
    <s v="101 Manning Dr"/>
    <s v="Chapel Hill"/>
    <n v="27514"/>
    <n v="6360260"/>
    <s v="University of North CarolinaHospitals/North Carolina Children's Hospital (North Carolina Jaycee Burn Center)"/>
    <x v="340"/>
    <n v="36"/>
    <x v="0"/>
    <n v="1"/>
    <n v="1"/>
    <n v="1"/>
    <s v="Yes"/>
    <n v="1"/>
    <m/>
    <n v="1"/>
    <m/>
    <x v="2"/>
    <s v="Yes"/>
    <s v="No"/>
    <s v="(984) 974-1000"/>
    <x v="1"/>
  </r>
  <r>
    <x v="33"/>
    <x v="33"/>
    <x v="204"/>
    <s v="2100 Stantonsburg Rd"/>
    <s v="Greenville"/>
    <n v="27835"/>
    <n v="6360690"/>
    <s v="Vidant Medical Center/Maynard Children's Hospital"/>
    <x v="341"/>
    <m/>
    <x v="0"/>
    <n v="1"/>
    <m/>
    <m/>
    <s v="Yes"/>
    <n v="1"/>
    <m/>
    <m/>
    <n v="1"/>
    <x v="0"/>
    <s v="Yes"/>
    <m/>
    <s v="(252) 847-4100"/>
    <x v="1"/>
  </r>
  <r>
    <x v="33"/>
    <x v="33"/>
    <x v="205"/>
    <s v="3000 New Bern Ave"/>
    <s v="Raleigh"/>
    <n v="27610"/>
    <n v="6360001"/>
    <s v="WakeMed Health &amp; Hospitals, Raleigh Campus"/>
    <x v="342"/>
    <m/>
    <x v="0"/>
    <m/>
    <m/>
    <m/>
    <s v="Yes"/>
    <n v="1"/>
    <m/>
    <m/>
    <m/>
    <x v="0"/>
    <s v="Yes"/>
    <m/>
    <s v="(919) 350-8000"/>
    <x v="1"/>
  </r>
  <r>
    <x v="34"/>
    <x v="34"/>
    <x v="206"/>
    <s v="900 E Broadway"/>
    <s v="Bismarck"/>
    <n v="58501"/>
    <n v="6640040"/>
    <s v="CHI St. Alexius Health Bismarck"/>
    <x v="294"/>
    <m/>
    <x v="0"/>
    <m/>
    <m/>
    <m/>
    <s v="Yes"/>
    <m/>
    <n v="1"/>
    <m/>
    <m/>
    <x v="1"/>
    <s v="Yes"/>
    <m/>
    <s v="(701) 530-7000"/>
    <x v="3"/>
  </r>
  <r>
    <x v="34"/>
    <x v="34"/>
    <x v="206"/>
    <s v="300 North 7th St"/>
    <s v="Bismarck"/>
    <n v="58501"/>
    <n v="6640020"/>
    <s v="Sanford Medical Center"/>
    <x v="343"/>
    <m/>
    <x v="0"/>
    <m/>
    <m/>
    <m/>
    <s v="Yes"/>
    <m/>
    <n v="1"/>
    <m/>
    <m/>
    <x v="1"/>
    <s v="Yes"/>
    <m/>
    <s v="(701) 323-6000"/>
    <x v="3"/>
  </r>
  <r>
    <x v="34"/>
    <x v="34"/>
    <x v="207"/>
    <s v="3000 32nd Ave South"/>
    <s v="Fargo"/>
    <n v="58103"/>
    <n v="6640003"/>
    <s v="Essentia Health Fargo"/>
    <x v="344"/>
    <m/>
    <x v="0"/>
    <m/>
    <m/>
    <m/>
    <s v="Yes"/>
    <m/>
    <n v="1"/>
    <m/>
    <m/>
    <x v="1"/>
    <s v="Yes"/>
    <m/>
    <s v="(701) 364-8000"/>
    <x v="3"/>
  </r>
  <r>
    <x v="34"/>
    <x v="34"/>
    <x v="207"/>
    <s v="801 Broadway N"/>
    <s v="Fargo"/>
    <n v="58104"/>
    <n v="6640180"/>
    <s v="Sanford Medical Center Fargo"/>
    <x v="96"/>
    <m/>
    <x v="0"/>
    <n v="1"/>
    <m/>
    <m/>
    <s v="Yes"/>
    <n v="1"/>
    <m/>
    <m/>
    <n v="1"/>
    <x v="1"/>
    <s v="Yes"/>
    <m/>
    <s v="(701) 417-2000"/>
    <x v="3"/>
  </r>
  <r>
    <x v="34"/>
    <x v="34"/>
    <x v="208"/>
    <s v="1200 S Columbia Rd"/>
    <s v="Grand Forks"/>
    <n v="58201"/>
    <n v="6640001"/>
    <s v="Altru Health System"/>
    <x v="271"/>
    <m/>
    <x v="0"/>
    <m/>
    <m/>
    <m/>
    <s v="Yes"/>
    <m/>
    <n v="1"/>
    <m/>
    <m/>
    <x v="1"/>
    <s v="Yes"/>
    <m/>
    <s v="(701) 780-5000"/>
    <x v="3"/>
  </r>
  <r>
    <x v="34"/>
    <x v="34"/>
    <x v="209"/>
    <s v="1 Burdick Expy"/>
    <s v="Minot"/>
    <n v="58701"/>
    <n v="6640004"/>
    <s v="Trinity Health"/>
    <x v="345"/>
    <m/>
    <x v="0"/>
    <m/>
    <m/>
    <m/>
    <s v="Yes"/>
    <m/>
    <n v="1"/>
    <m/>
    <m/>
    <x v="1"/>
    <s v="Yes"/>
    <m/>
    <s v="(701) 857-5000"/>
    <x v="3"/>
  </r>
  <r>
    <x v="35"/>
    <x v="35"/>
    <x v="108"/>
    <s v="1001 Bellefontaine Ave"/>
    <s v="Lima"/>
    <n v="45804"/>
    <n v="6411540"/>
    <s v="Lima Memorial Health System"/>
    <x v="257"/>
    <m/>
    <x v="0"/>
    <m/>
    <m/>
    <m/>
    <s v="Yes"/>
    <m/>
    <n v="1"/>
    <m/>
    <m/>
    <x v="0"/>
    <s v="Yes"/>
    <m/>
    <s v="(419) 228-3335"/>
    <x v="3"/>
  </r>
  <r>
    <x v="35"/>
    <x v="35"/>
    <x v="108"/>
    <s v="730 W Market St"/>
    <s v="Lima"/>
    <n v="45801"/>
    <n v="6411560"/>
    <s v="Mercy Health - St. Rita's Medical Center"/>
    <x v="346"/>
    <m/>
    <x v="0"/>
    <m/>
    <m/>
    <m/>
    <s v="Yes"/>
    <m/>
    <n v="1"/>
    <m/>
    <m/>
    <x v="0"/>
    <s v="Yes"/>
    <m/>
    <s v="(419) 226-9637"/>
    <x v="3"/>
  </r>
  <r>
    <x v="35"/>
    <x v="35"/>
    <x v="210"/>
    <s v="6780 Mayfield Rd"/>
    <s v="Mayfield Heights"/>
    <n v="44124"/>
    <n v="6410945"/>
    <s v="Cleveland Clinic Hillcrest Hospital"/>
    <x v="347"/>
    <m/>
    <x v="0"/>
    <m/>
    <m/>
    <m/>
    <s v="Yes"/>
    <m/>
    <n v="1"/>
    <m/>
    <m/>
    <x v="0"/>
    <s v="Yes"/>
    <m/>
    <s v="(440) 312-4500"/>
    <x v="3"/>
  </r>
  <r>
    <x v="35"/>
    <x v="35"/>
    <x v="210"/>
    <s v="18101 Lorain Ave"/>
    <s v="Cleveland"/>
    <n v="44111"/>
    <n v="6410710"/>
    <s v="Fairview Hospital"/>
    <x v="348"/>
    <m/>
    <x v="0"/>
    <m/>
    <m/>
    <m/>
    <s v="Yes"/>
    <m/>
    <n v="1"/>
    <m/>
    <m/>
    <x v="0"/>
    <s v="Yes"/>
    <m/>
    <s v="(216) 476-7000"/>
    <x v="3"/>
  </r>
  <r>
    <x v="35"/>
    <x v="35"/>
    <x v="210"/>
    <s v="2500 MetroHealth Dr"/>
    <s v="Cleveland"/>
    <n v="44109"/>
    <n v="6410655"/>
    <s v="MetroHealth Medical Center (Burn Care Center at MetroHealth)"/>
    <x v="349"/>
    <n v="14"/>
    <x v="0"/>
    <n v="1"/>
    <n v="1"/>
    <n v="1"/>
    <s v="Yes"/>
    <n v="1"/>
    <m/>
    <m/>
    <n v="1"/>
    <x v="2"/>
    <s v="Yes"/>
    <s v="Yes"/>
    <s v="(216) 778-7800"/>
    <x v="3"/>
  </r>
  <r>
    <x v="35"/>
    <x v="35"/>
    <x v="210"/>
    <s v="2101 Adelbert Rd"/>
    <s v="Cleveland"/>
    <n v="44106"/>
    <n v="6410922"/>
    <s v="UH Rainbow Babies and Children's Hospital"/>
    <x v="236"/>
    <m/>
    <x v="1"/>
    <n v="1"/>
    <m/>
    <m/>
    <s v="Yes"/>
    <m/>
    <m/>
    <n v="1"/>
    <m/>
    <x v="0"/>
    <s v="Yes"/>
    <m/>
    <s v="(216) 844-1000"/>
    <x v="3"/>
  </r>
  <r>
    <x v="35"/>
    <x v="35"/>
    <x v="210"/>
    <s v="11100 Euclid Ave"/>
    <s v="Cleveland"/>
    <n v="44106"/>
    <n v="6410920"/>
    <s v="University Hospitals Cleveland Medical Center"/>
    <x v="350"/>
    <m/>
    <x v="0"/>
    <m/>
    <m/>
    <m/>
    <s v="Yes"/>
    <n v="1"/>
    <m/>
    <m/>
    <m/>
    <x v="0"/>
    <s v="Yes"/>
    <m/>
    <s v="(866) 844-2273"/>
    <x v="3"/>
  </r>
  <r>
    <x v="35"/>
    <x v="35"/>
    <x v="211"/>
    <s v="111 S Grant Ave"/>
    <s v="Columbus"/>
    <n v="43215"/>
    <n v="6411010"/>
    <s v="Grant Medical Center"/>
    <x v="87"/>
    <m/>
    <x v="0"/>
    <m/>
    <m/>
    <m/>
    <s v="Yes"/>
    <n v="1"/>
    <m/>
    <m/>
    <m/>
    <x v="0"/>
    <s v="Yes"/>
    <m/>
    <s v="(614) 566-9000"/>
    <x v="3"/>
  </r>
  <r>
    <x v="35"/>
    <x v="35"/>
    <x v="211"/>
    <s v="700 Children's Dr"/>
    <s v="Columbus"/>
    <n v="43205"/>
    <n v="6410950"/>
    <s v="Nationwide Children's Hospital (Burn Center at Nationwide Children's Hospital)"/>
    <x v="227"/>
    <n v="15"/>
    <x v="1"/>
    <n v="1"/>
    <m/>
    <n v="1"/>
    <s v="Yes"/>
    <m/>
    <m/>
    <n v="1"/>
    <m/>
    <x v="2"/>
    <s v="Yes"/>
    <s v="Yes"/>
    <s v=" (614) 722-2000"/>
    <x v="3"/>
  </r>
  <r>
    <x v="35"/>
    <x v="35"/>
    <x v="211"/>
    <s v="410 West 10th Ave"/>
    <s v="Columbus"/>
    <n v="43210"/>
    <n v="6411100"/>
    <s v="Ohio State University Wexner Medical Center (The Ohio State Comprehensive Burn Center)"/>
    <x v="351"/>
    <n v="18"/>
    <x v="0"/>
    <m/>
    <n v="1"/>
    <m/>
    <s v="Yes"/>
    <n v="1"/>
    <m/>
    <m/>
    <m/>
    <x v="2"/>
    <s v="Yes"/>
    <s v="Yes"/>
    <s v="(614) 293-8000"/>
    <x v="3"/>
  </r>
  <r>
    <x v="35"/>
    <x v="35"/>
    <x v="211"/>
    <s v="6001 East Broad Street"/>
    <s v="Columbus"/>
    <n v="43213"/>
    <n v="6418083"/>
    <s v="Mount Carmel East"/>
    <x v="352"/>
    <m/>
    <x v="0"/>
    <m/>
    <m/>
    <m/>
    <s v="Yes"/>
    <m/>
    <n v="1"/>
    <m/>
    <m/>
    <x v="0"/>
    <s v="Yes"/>
    <m/>
    <s v="(614) 234-6000"/>
    <x v="3"/>
  </r>
  <r>
    <x v="35"/>
    <x v="35"/>
    <x v="211"/>
    <s v="3535 Olentangy River Rd"/>
    <s v="Columbus"/>
    <n v="43214"/>
    <n v="6411110"/>
    <s v="OhioHealth Riverside Methodist Hospital"/>
    <x v="353"/>
    <m/>
    <x v="0"/>
    <m/>
    <m/>
    <m/>
    <s v="Yes"/>
    <m/>
    <n v="1"/>
    <m/>
    <m/>
    <x v="0"/>
    <s v="Yes"/>
    <m/>
    <s v="(614) 566-5000"/>
    <x v="3"/>
  </r>
  <r>
    <x v="35"/>
    <x v="35"/>
    <x v="212"/>
    <s v="3333 Burnet Ave"/>
    <s v="Cincinnati"/>
    <n v="45229"/>
    <n v="6410391"/>
    <s v="Cincinnati Children's Hospital Medical Center"/>
    <x v="354"/>
    <m/>
    <x v="1"/>
    <n v="1"/>
    <m/>
    <m/>
    <s v="Yes"/>
    <m/>
    <m/>
    <n v="1"/>
    <m/>
    <x v="0"/>
    <s v="Yes"/>
    <m/>
    <s v="(513) 636-4200"/>
    <x v="3"/>
  </r>
  <r>
    <x v="35"/>
    <x v="35"/>
    <x v="212"/>
    <s v="234 Goodman St"/>
    <s v="Cincinnati"/>
    <n v="45219"/>
    <n v="6410435"/>
    <s v="University of Cincinnati Medical Center (UC Medical Center Burn Center)"/>
    <x v="355"/>
    <n v="10"/>
    <x v="0"/>
    <m/>
    <n v="1"/>
    <m/>
    <s v="Yes"/>
    <n v="1"/>
    <m/>
    <m/>
    <m/>
    <x v="1"/>
    <s v="Yes"/>
    <s v="Yes"/>
    <s v="(513) 584-1000"/>
    <x v="3"/>
  </r>
  <r>
    <x v="35"/>
    <x v="35"/>
    <x v="213"/>
    <s v="2213 Cherry St"/>
    <s v="Toledo"/>
    <n v="43608"/>
    <n v="6412170"/>
    <s v="Mercy St. Vincent Medical Center (Mercy Health Medical Burn Center)"/>
    <x v="306"/>
    <n v="10"/>
    <x v="0"/>
    <n v="1"/>
    <n v="1"/>
    <m/>
    <s v="Yes"/>
    <n v="1"/>
    <m/>
    <m/>
    <n v="1"/>
    <x v="1"/>
    <s v="Yes"/>
    <s v="Yes"/>
    <s v="(419) 251-3232"/>
    <x v="3"/>
  </r>
  <r>
    <x v="35"/>
    <x v="35"/>
    <x v="213"/>
    <s v="2142 N Cove Blvd"/>
    <s v="Toledo"/>
    <n v="43606"/>
    <n v="6412180"/>
    <s v="ProMedica Toledo Hospital/Russell J. Ebeid Children's Hospital"/>
    <x v="356"/>
    <m/>
    <x v="0"/>
    <n v="1"/>
    <m/>
    <m/>
    <s v="Yes"/>
    <n v="1"/>
    <m/>
    <m/>
    <n v="1"/>
    <x v="0"/>
    <s v="Yes"/>
    <m/>
    <s v="(419) 291-4000"/>
    <x v="3"/>
  </r>
  <r>
    <x v="35"/>
    <x v="35"/>
    <x v="214"/>
    <s v="1044 Belmont Ave"/>
    <s v="Youngstown "/>
    <n v="44501"/>
    <n v="6412440"/>
    <s v="Mercy Health - St. Elizabeth Youngstown Hospital"/>
    <x v="357"/>
    <m/>
    <x v="0"/>
    <m/>
    <m/>
    <m/>
    <s v="Yes"/>
    <n v="1"/>
    <m/>
    <m/>
    <m/>
    <x v="0"/>
    <s v="Yes"/>
    <m/>
    <s v="(330) 746-7211"/>
    <x v="3"/>
  </r>
  <r>
    <x v="35"/>
    <x v="35"/>
    <x v="5"/>
    <s v="1 Childrens Plz"/>
    <s v="Dayton"/>
    <n v="45404"/>
    <n v="6411160"/>
    <s v="Dayton Children's Hospital (Shriners Children's Ohio Burn Center)"/>
    <x v="358"/>
    <n v="7"/>
    <x v="1"/>
    <n v="1"/>
    <m/>
    <n v="1"/>
    <s v="Yes"/>
    <m/>
    <m/>
    <n v="1"/>
    <m/>
    <x v="2"/>
    <s v="Yes"/>
    <s v="Yes"/>
    <s v="(937) 641-3000"/>
    <x v="3"/>
  </r>
  <r>
    <x v="35"/>
    <x v="35"/>
    <x v="5"/>
    <s v="3535 Southern Blvd"/>
    <s v="Kettering"/>
    <n v="45429"/>
    <n v="6411466"/>
    <s v="Kettering Health Main Campus"/>
    <x v="17"/>
    <m/>
    <x v="0"/>
    <m/>
    <m/>
    <m/>
    <s v="Yes"/>
    <m/>
    <n v="1"/>
    <m/>
    <m/>
    <x v="0"/>
    <s v="Yes"/>
    <m/>
    <s v="(937) 298-4331"/>
    <x v="3"/>
  </r>
  <r>
    <x v="35"/>
    <x v="35"/>
    <x v="5"/>
    <s v="1 Wyoming St"/>
    <s v="Dayton"/>
    <n v="45409"/>
    <n v="6411190"/>
    <s v="Miami Valley Hospital (Miami Valley Hospital Regional Burn Center)"/>
    <x v="359"/>
    <n v="8"/>
    <x v="0"/>
    <m/>
    <n v="1"/>
    <m/>
    <s v="Yes"/>
    <n v="1"/>
    <m/>
    <m/>
    <m/>
    <x v="1"/>
    <s v="Yes"/>
    <s v="Yes"/>
    <s v="(937) 208-8000"/>
    <x v="3"/>
  </r>
  <r>
    <x v="35"/>
    <x v="35"/>
    <x v="215"/>
    <s v="335 Glessner Ave"/>
    <s v="Mansfield"/>
    <n v="44903"/>
    <n v="6410016"/>
    <s v="OhioHealth MedCentral Mansfield Hospital"/>
    <x v="68"/>
    <m/>
    <x v="0"/>
    <m/>
    <m/>
    <m/>
    <s v="Yes"/>
    <m/>
    <n v="1"/>
    <m/>
    <m/>
    <x v="0"/>
    <s v="Yes"/>
    <m/>
    <s v="(419) 526-8000"/>
    <x v="3"/>
  </r>
  <r>
    <x v="35"/>
    <x v="35"/>
    <x v="216"/>
    <s v="2600 6th Street SW"/>
    <s v="Canton"/>
    <n v="44710"/>
    <n v="6410280"/>
    <s v="Aultman Hospital"/>
    <x v="350"/>
    <m/>
    <x v="0"/>
    <m/>
    <m/>
    <m/>
    <s v="Yes"/>
    <m/>
    <n v="1"/>
    <m/>
    <m/>
    <x v="0"/>
    <s v="Yes"/>
    <m/>
    <s v="(330) 452-9911"/>
    <x v="3"/>
  </r>
  <r>
    <x v="35"/>
    <x v="35"/>
    <x v="216"/>
    <s v="1320 Mercy Dr NW"/>
    <s v="Canton"/>
    <n v="44708"/>
    <n v="6410290"/>
    <s v="Mercy Medical Center - Canton"/>
    <x v="360"/>
    <m/>
    <x v="0"/>
    <m/>
    <m/>
    <m/>
    <s v="Yes"/>
    <m/>
    <n v="1"/>
    <m/>
    <m/>
    <x v="0"/>
    <s v="Yes"/>
    <m/>
    <s v="(330) 489-1000"/>
    <x v="3"/>
  </r>
  <r>
    <x v="35"/>
    <x v="35"/>
    <x v="217"/>
    <s v="1 Perkins Sq"/>
    <s v="Akron"/>
    <n v="44308"/>
    <n v="6410055"/>
    <s v="Akron Children's Hospital (Akron Children's Hospital Burn Center)"/>
    <x v="361"/>
    <n v="12"/>
    <x v="1"/>
    <n v="1"/>
    <n v="1"/>
    <n v="1"/>
    <s v="Yes"/>
    <m/>
    <m/>
    <m/>
    <n v="1"/>
    <x v="2"/>
    <s v="Yes"/>
    <s v="Yes"/>
    <s v="(330) 543-1000"/>
    <x v="3"/>
  </r>
  <r>
    <x v="35"/>
    <x v="35"/>
    <x v="217"/>
    <s v="1 Akron General Ave"/>
    <s v="Akron"/>
    <n v="44307"/>
    <n v="6410010"/>
    <s v="Cleveland Clinic Akron General"/>
    <x v="362"/>
    <m/>
    <x v="0"/>
    <m/>
    <m/>
    <m/>
    <s v="Yes"/>
    <n v="1"/>
    <m/>
    <m/>
    <m/>
    <x v="0"/>
    <s v="Yes"/>
    <m/>
    <s v="(330) 344-6000"/>
    <x v="3"/>
  </r>
  <r>
    <x v="35"/>
    <x v="35"/>
    <x v="217"/>
    <s v="525 E Market St"/>
    <s v="Akron"/>
    <n v="44309"/>
    <n v="6410030"/>
    <s v="Summa Akron City Hospital"/>
    <x v="363"/>
    <m/>
    <x v="0"/>
    <m/>
    <m/>
    <m/>
    <s v="Yes"/>
    <n v="1"/>
    <m/>
    <m/>
    <m/>
    <x v="0"/>
    <s v="Yes"/>
    <m/>
    <s v="(330) 375-3000"/>
    <x v="3"/>
  </r>
  <r>
    <x v="36"/>
    <x v="36"/>
    <x v="218"/>
    <s v="700 NE 13th St"/>
    <s v="Oklahoma City"/>
    <n v="73104"/>
    <n v="6730024"/>
    <s v="OU Medical Center"/>
    <x v="364"/>
    <m/>
    <x v="0"/>
    <n v="1"/>
    <m/>
    <m/>
    <s v="Yes"/>
    <n v="1"/>
    <m/>
    <n v="1"/>
    <m/>
    <x v="0"/>
    <s v="Yes"/>
    <m/>
    <s v="(405) 271-4700"/>
    <x v="1"/>
  </r>
  <r>
    <x v="36"/>
    <x v="36"/>
    <x v="218"/>
    <s v="3300 NW Expy"/>
    <s v="Oklahoma City"/>
    <n v="73112"/>
    <n v="6730728"/>
    <s v="Paul Silvertein Burn Center"/>
    <x v="365"/>
    <n v="20"/>
    <x v="1"/>
    <m/>
    <n v="1"/>
    <m/>
    <m/>
    <m/>
    <m/>
    <m/>
    <m/>
    <x v="1"/>
    <m/>
    <s v="Yes"/>
    <s v="(405) 949-3345"/>
    <x v="1"/>
  </r>
  <r>
    <x v="36"/>
    <x v="36"/>
    <x v="219"/>
    <s v="1923 S Utica Ave"/>
    <s v="Tulsa"/>
    <n v="74104"/>
    <n v="6731220"/>
    <s v="Ascension St. John Medical Center (Alexander Burn Center)"/>
    <x v="322"/>
    <n v="13"/>
    <x v="0"/>
    <m/>
    <n v="1"/>
    <n v="1"/>
    <s v="Yes"/>
    <m/>
    <n v="1"/>
    <m/>
    <m/>
    <x v="1"/>
    <s v="Yes"/>
    <s v="Yes"/>
    <s v="(918) 744-2345"/>
    <x v="1"/>
  </r>
  <r>
    <x v="37"/>
    <x v="37"/>
    <x v="220"/>
    <s v="3600 NW Samaritan Dr"/>
    <s v="Corvallis"/>
    <n v="97330"/>
    <n v="6920110"/>
    <s v="Good Samaritan Regional Medical Center"/>
    <x v="11"/>
    <m/>
    <x v="0"/>
    <m/>
    <m/>
    <m/>
    <s v="No"/>
    <m/>
    <n v="1"/>
    <m/>
    <m/>
    <x v="0"/>
    <s v="Yes"/>
    <m/>
    <s v="(541) 768-5111"/>
    <x v="0"/>
  </r>
  <r>
    <x v="37"/>
    <x v="37"/>
    <x v="221"/>
    <s v="2500 NE Neff Rd"/>
    <s v="Bend"/>
    <n v="97701"/>
    <n v="6920070"/>
    <s v="St. Charles Medical Center Bend"/>
    <x v="366"/>
    <m/>
    <x v="0"/>
    <m/>
    <m/>
    <m/>
    <s v="No"/>
    <m/>
    <n v="1"/>
    <m/>
    <m/>
    <x v="0"/>
    <s v="Yes"/>
    <m/>
    <s v="(541) 382-4321"/>
    <x v="0"/>
  </r>
  <r>
    <x v="37"/>
    <x v="37"/>
    <x v="95"/>
    <s v="2825 E Barnett Rd"/>
    <s v="Medford"/>
    <n v="97504"/>
    <n v="6920280"/>
    <s v="Asante Rogue Regional Medical Center"/>
    <x v="367"/>
    <m/>
    <x v="0"/>
    <m/>
    <m/>
    <m/>
    <s v="No"/>
    <m/>
    <n v="1"/>
    <m/>
    <m/>
    <x v="0"/>
    <s v="Yes"/>
    <m/>
    <s v="(541) 789-7000"/>
    <x v="0"/>
  </r>
  <r>
    <x v="37"/>
    <x v="37"/>
    <x v="222"/>
    <s v="3333 River Bend Dr"/>
    <s v="Springfield"/>
    <n v="97477"/>
    <n v="6920051"/>
    <s v="Peacehealth Sacred Heart Medical Center at RiverBend"/>
    <x v="70"/>
    <m/>
    <x v="0"/>
    <m/>
    <m/>
    <m/>
    <s v="Yes"/>
    <m/>
    <n v="1"/>
    <m/>
    <m/>
    <x v="0"/>
    <s v="Yes"/>
    <m/>
    <s v="(541) 222-7300"/>
    <x v="0"/>
  </r>
  <r>
    <x v="37"/>
    <x v="37"/>
    <x v="65"/>
    <s v="890 SE Oak St"/>
    <s v="Salem"/>
    <n v="97301"/>
    <n v="6920708"/>
    <s v="Salem Hospital"/>
    <x v="368"/>
    <m/>
    <x v="0"/>
    <m/>
    <m/>
    <m/>
    <s v="No"/>
    <m/>
    <n v="1"/>
    <m/>
    <m/>
    <x v="0"/>
    <s v="Yes"/>
    <m/>
    <s v="(503) 561-5200"/>
    <x v="0"/>
  </r>
  <r>
    <x v="37"/>
    <x v="37"/>
    <x v="223"/>
    <s v="2801 N Gantenbein Ave"/>
    <s v="Portland"/>
    <n v="97227"/>
    <n v="6920003"/>
    <s v="Legacy Emanuel Medical Center/Randall Children's Hospital (Oregon Burn Center)"/>
    <x v="369"/>
    <n v="16"/>
    <x v="0"/>
    <n v="1"/>
    <n v="1"/>
    <n v="1"/>
    <s v="Yes"/>
    <n v="1"/>
    <m/>
    <n v="1"/>
    <m/>
    <x v="2"/>
    <s v="Yes"/>
    <s v="Yes"/>
    <s v="(503) 413-2200"/>
    <x v="0"/>
  </r>
  <r>
    <x v="37"/>
    <x v="37"/>
    <x v="223"/>
    <s v="3181 SW Sam Jackson Park Rd"/>
    <s v="Portland"/>
    <n v="97239"/>
    <n v="6920570"/>
    <s v="Oregon Health &amp; Science University/Doernbecher Children's Hospital"/>
    <x v="370"/>
    <m/>
    <x v="0"/>
    <n v="1"/>
    <m/>
    <m/>
    <s v="Yes"/>
    <n v="1"/>
    <m/>
    <n v="1"/>
    <m/>
    <x v="0"/>
    <s v="Yes"/>
    <m/>
    <s v="(503) 494-8311"/>
    <x v="0"/>
  </r>
  <r>
    <x v="38"/>
    <x v="38"/>
    <x v="224"/>
    <s v="320 E North Ave"/>
    <s v="Pittsburgh"/>
    <n v="15212"/>
    <n v="6230041"/>
    <s v="Allegheny General Hospital"/>
    <x v="370"/>
    <m/>
    <x v="0"/>
    <m/>
    <m/>
    <m/>
    <s v="No"/>
    <n v="1"/>
    <m/>
    <m/>
    <m/>
    <x v="0"/>
    <s v="Yes"/>
    <m/>
    <s v="(412) 359-3131"/>
    <x v="2"/>
  </r>
  <r>
    <x v="38"/>
    <x v="38"/>
    <x v="224"/>
    <s v="1400 Locust St"/>
    <s v="Pittsburgh"/>
    <n v="15219"/>
    <n v="6232510"/>
    <s v="UPMC Mercy (UPMC Mercy Burn Center)"/>
    <x v="223"/>
    <n v="9"/>
    <x v="0"/>
    <m/>
    <n v="1"/>
    <m/>
    <s v="No"/>
    <n v="1"/>
    <m/>
    <m/>
    <m/>
    <x v="2"/>
    <s v="Yes"/>
    <m/>
    <s v="(412) 232-8111"/>
    <x v="2"/>
  </r>
  <r>
    <x v="38"/>
    <x v="38"/>
    <x v="224"/>
    <s v="200 Lothrop St"/>
    <s v="Pittsburgh"/>
    <n v="15213"/>
    <n v="6230029"/>
    <s v="UPMC Presbyterian"/>
    <x v="351"/>
    <m/>
    <x v="0"/>
    <m/>
    <m/>
    <m/>
    <s v="No"/>
    <n v="1"/>
    <m/>
    <m/>
    <m/>
    <x v="0"/>
    <s v="Yes"/>
    <m/>
    <s v="(412) 647-2345"/>
    <x v="2"/>
  </r>
  <r>
    <x v="38"/>
    <x v="38"/>
    <x v="224"/>
    <s v="4401 Penn Avenue"/>
    <s v="Pittsburgh"/>
    <n v="15224"/>
    <n v="6232430"/>
    <s v="UPMC Children's Hospital of Pittsburgh"/>
    <x v="301"/>
    <m/>
    <x v="1"/>
    <n v="1"/>
    <m/>
    <m/>
    <s v="No"/>
    <m/>
    <m/>
    <n v="1"/>
    <m/>
    <x v="0"/>
    <s v="Yes"/>
    <m/>
    <s v="(412) 682-8288"/>
    <x v="2"/>
  </r>
  <r>
    <x v="38"/>
    <x v="38"/>
    <x v="224"/>
    <s v="2570 Haymaker Rd"/>
    <s v="Monroeville "/>
    <n v="15146"/>
    <n v="6232551"/>
    <s v="Forbes Hospital"/>
    <x v="371"/>
    <m/>
    <x v="0"/>
    <m/>
    <m/>
    <m/>
    <s v="No"/>
    <m/>
    <n v="1"/>
    <m/>
    <m/>
    <x v="0"/>
    <s v="Yes"/>
    <m/>
    <s v="(412) 858-2000"/>
    <x v="2"/>
  </r>
  <r>
    <x v="38"/>
    <x v="38"/>
    <x v="224"/>
    <s v="4800 Friendship Ave"/>
    <s v="Pittsburgh"/>
    <n v="15224"/>
    <n v="6232690"/>
    <s v="West Penn Hospital Burn Center"/>
    <x v="372"/>
    <n v="14"/>
    <x v="1"/>
    <m/>
    <n v="1"/>
    <n v="1"/>
    <m/>
    <m/>
    <m/>
    <m/>
    <m/>
    <x v="2"/>
    <m/>
    <m/>
    <s v="(412) 578-5120"/>
    <x v="2"/>
  </r>
  <r>
    <x v="38"/>
    <x v="38"/>
    <x v="225"/>
    <s v="420 S 5th Ave"/>
    <s v="West Reading"/>
    <n v="19611"/>
    <n v="6233443"/>
    <s v="Reading Hospital - Tower Health"/>
    <x v="373"/>
    <m/>
    <x v="0"/>
    <m/>
    <m/>
    <m/>
    <s v="No"/>
    <n v="1"/>
    <m/>
    <m/>
    <m/>
    <x v="0"/>
    <s v="Yes"/>
    <m/>
    <s v="(484) 628-8000"/>
    <x v="2"/>
  </r>
  <r>
    <x v="38"/>
    <x v="38"/>
    <x v="226"/>
    <s v="620 Howard Ave"/>
    <s v="Altoona "/>
    <n v="16601"/>
    <n v="6230086"/>
    <s v="UPMC Altoona"/>
    <x v="270"/>
    <m/>
    <x v="0"/>
    <m/>
    <m/>
    <m/>
    <s v="No"/>
    <m/>
    <n v="1"/>
    <m/>
    <m/>
    <x v="0"/>
    <s v="Yes"/>
    <m/>
    <s v="(814) 889-2011"/>
    <x v="2"/>
  </r>
  <r>
    <x v="38"/>
    <x v="38"/>
    <x v="227"/>
    <s v="1 Guthrie Sq"/>
    <s v="Sayre "/>
    <n v="18840"/>
    <n v="6232970"/>
    <s v="Guthrie Robert Packer Hospital"/>
    <x v="22"/>
    <m/>
    <x v="0"/>
    <m/>
    <m/>
    <m/>
    <s v="No"/>
    <m/>
    <n v="1"/>
    <m/>
    <m/>
    <x v="0"/>
    <s v="Yes"/>
    <m/>
    <s v="(570) 887-4050"/>
    <x v="2"/>
  </r>
  <r>
    <x v="38"/>
    <x v="38"/>
    <x v="228"/>
    <s v="1201 Langhorne-Newtown R"/>
    <s v="Langhorne "/>
    <n v="19047"/>
    <n v="6231130"/>
    <s v="St. Mary Medical Center"/>
    <x v="176"/>
    <m/>
    <x v="0"/>
    <m/>
    <m/>
    <m/>
    <s v="No"/>
    <m/>
    <n v="1"/>
    <m/>
    <m/>
    <x v="0"/>
    <s v="Yes"/>
    <m/>
    <s v="(215) 710-2000"/>
    <x v="2"/>
  </r>
  <r>
    <x v="38"/>
    <x v="38"/>
    <x v="228"/>
    <s v="700 Lawn Ave"/>
    <s v="Sellersville "/>
    <n v="18960"/>
    <n v="6233090"/>
    <s v="Grand View Health"/>
    <x v="374"/>
    <m/>
    <x v="0"/>
    <m/>
    <m/>
    <m/>
    <s v="No"/>
    <m/>
    <n v="1"/>
    <m/>
    <m/>
    <x v="0"/>
    <s v="Yes"/>
    <m/>
    <s v="(215) 453-4000"/>
    <x v="2"/>
  </r>
  <r>
    <x v="38"/>
    <x v="38"/>
    <x v="229"/>
    <s v="1086 Franklin St"/>
    <s v="Johnstown "/>
    <n v="15905"/>
    <n v="6230052"/>
    <s v="Conemaugh Memorial Medical Center"/>
    <x v="332"/>
    <m/>
    <x v="0"/>
    <m/>
    <m/>
    <m/>
    <s v="No"/>
    <n v="1"/>
    <m/>
    <m/>
    <m/>
    <x v="0"/>
    <s v="Yes"/>
    <m/>
    <s v="(814) 534-9000"/>
    <x v="2"/>
  </r>
  <r>
    <x v="38"/>
    <x v="38"/>
    <x v="230"/>
    <s v="255 W Lancaster Ave"/>
    <s v="Paoli "/>
    <n v="19301"/>
    <n v="6233430"/>
    <s v="Paoli Hospital"/>
    <x v="366"/>
    <m/>
    <x v="0"/>
    <m/>
    <m/>
    <m/>
    <s v="No"/>
    <m/>
    <n v="1"/>
    <m/>
    <m/>
    <x v="0"/>
    <s v="Yes"/>
    <m/>
    <s v="(484) 465-1000"/>
    <x v="2"/>
  </r>
  <r>
    <x v="38"/>
    <x v="38"/>
    <x v="125"/>
    <s v="503 N 21st St"/>
    <s v="Camp Hill"/>
    <n v="17011"/>
    <n v="6230297"/>
    <s v="Penn State Health Holy Spirit Medical Center"/>
    <x v="50"/>
    <m/>
    <x v="0"/>
    <m/>
    <m/>
    <m/>
    <s v="No"/>
    <m/>
    <n v="1"/>
    <m/>
    <m/>
    <x v="0"/>
    <s v="Yes"/>
    <m/>
    <s v="(717) 763-2100"/>
    <x v="2"/>
  </r>
  <r>
    <x v="38"/>
    <x v="38"/>
    <x v="231"/>
    <s v="500 University Dr"/>
    <s v="Hershey"/>
    <n v="17033"/>
    <n v="6230705"/>
    <s v="Penn State Milton S. Hershey Medical Center/Penn State Children's Hospital"/>
    <x v="375"/>
    <m/>
    <x v="0"/>
    <n v="1"/>
    <m/>
    <m/>
    <s v="No"/>
    <n v="1"/>
    <m/>
    <n v="1"/>
    <m/>
    <x v="0"/>
    <s v="Yes"/>
    <m/>
    <s v="(717) 531-6066"/>
    <x v="2"/>
  </r>
  <r>
    <x v="38"/>
    <x v="38"/>
    <x v="232"/>
    <s v="1 Medical Center Blvd"/>
    <s v="Chester"/>
    <n v="19013"/>
    <n v="6230400"/>
    <s v="Crozer-Chester Medical Center (Nathan Speare Regional Burn Treatment Center)"/>
    <x v="119"/>
    <n v="14"/>
    <x v="0"/>
    <m/>
    <n v="1"/>
    <m/>
    <s v="No"/>
    <m/>
    <n v="1"/>
    <m/>
    <m/>
    <x v="2"/>
    <s v="Yes"/>
    <m/>
    <s v="(610) 447-2000"/>
    <x v="2"/>
  </r>
  <r>
    <x v="38"/>
    <x v="38"/>
    <x v="189"/>
    <s v="201 State St"/>
    <s v="Erie "/>
    <n v="16550"/>
    <n v="6230760"/>
    <s v="UPMC Hamot"/>
    <x v="38"/>
    <m/>
    <x v="0"/>
    <m/>
    <m/>
    <m/>
    <s v="No"/>
    <m/>
    <n v="1"/>
    <m/>
    <m/>
    <x v="0"/>
    <s v="Yes"/>
    <m/>
    <s v="(814) 877-6000"/>
    <x v="2"/>
  </r>
  <r>
    <x v="38"/>
    <x v="38"/>
    <x v="233"/>
    <s v="1800 Mulberry St"/>
    <s v="Scranton "/>
    <n v="18510"/>
    <n v="6232980"/>
    <s v="Geisinger Community Medical Center"/>
    <x v="73"/>
    <m/>
    <x v="0"/>
    <m/>
    <m/>
    <m/>
    <s v="No"/>
    <m/>
    <n v="1"/>
    <m/>
    <m/>
    <x v="0"/>
    <s v="Yes"/>
    <m/>
    <s v="(570) 703-7245"/>
    <x v="2"/>
  </r>
  <r>
    <x v="38"/>
    <x v="38"/>
    <x v="168"/>
    <s v="555 N Duke St"/>
    <s v="Lancaster "/>
    <n v="17602"/>
    <n v="6231120"/>
    <s v="Penn Medicine Lancaster General Hospital"/>
    <x v="95"/>
    <m/>
    <x v="0"/>
    <m/>
    <m/>
    <m/>
    <s v="No"/>
    <n v="1"/>
    <m/>
    <m/>
    <m/>
    <x v="0"/>
    <s v="Yes"/>
    <m/>
    <s v="(717) 544-5511"/>
    <x v="2"/>
  </r>
  <r>
    <x v="38"/>
    <x v="38"/>
    <x v="234"/>
    <s v="1200 S Cedar Crest Blvd"/>
    <s v="Allentown"/>
    <n v="18103"/>
    <n v="6230013"/>
    <s v="Lehigh Valley Hospital-Cedar Crest/Lehigh Valley Reilly Children's Hospital (Lehigh Valley Health Network Regional Burn Center)"/>
    <x v="376"/>
    <n v="18"/>
    <x v="0"/>
    <n v="1"/>
    <n v="1"/>
    <n v="1"/>
    <s v="No"/>
    <n v="1"/>
    <m/>
    <m/>
    <n v="1"/>
    <x v="2"/>
    <s v="Yes"/>
    <m/>
    <s v="(610) 402-8000"/>
    <x v="2"/>
  </r>
  <r>
    <x v="38"/>
    <x v="38"/>
    <x v="235"/>
    <s v="1000 E Mountain Dr"/>
    <s v="Wilkes-Barre"/>
    <n v="18711"/>
    <n v="6232725"/>
    <s v="Geisinger Wyoming Valley Medical Center"/>
    <x v="377"/>
    <m/>
    <x v="0"/>
    <m/>
    <m/>
    <m/>
    <s v="No"/>
    <m/>
    <n v="1"/>
    <m/>
    <m/>
    <x v="0"/>
    <s v="Yes"/>
    <m/>
    <s v="(570) 808-7300"/>
    <x v="2"/>
  </r>
  <r>
    <x v="38"/>
    <x v="38"/>
    <x v="5"/>
    <s v="1200 Old York Rd"/>
    <s v="Abington "/>
    <n v="19001"/>
    <n v="6230010"/>
    <s v="Jefferson Abington Health"/>
    <x v="378"/>
    <m/>
    <x v="0"/>
    <m/>
    <m/>
    <m/>
    <s v="No"/>
    <m/>
    <n v="1"/>
    <m/>
    <m/>
    <x v="0"/>
    <s v="Yes"/>
    <m/>
    <s v="(215) 481-2000"/>
    <x v="2"/>
  </r>
  <r>
    <x v="38"/>
    <x v="38"/>
    <x v="5"/>
    <s v="100 E Lancaster Ave"/>
    <s v="Wynnewood "/>
    <n v="19096"/>
    <n v="6231970"/>
    <s v="Lankenau Medical Center"/>
    <x v="125"/>
    <m/>
    <x v="0"/>
    <m/>
    <m/>
    <m/>
    <s v="No"/>
    <m/>
    <n v="1"/>
    <m/>
    <m/>
    <x v="0"/>
    <s v="Yes"/>
    <m/>
    <s v="(484) 479-2000"/>
    <x v="2"/>
  </r>
  <r>
    <x v="38"/>
    <x v="38"/>
    <x v="236"/>
    <s v="100 North Academy Ave"/>
    <s v="Danville"/>
    <n v="17822"/>
    <n v="6230550"/>
    <s v="Geisinger Medical Center/ Geisinger Janet Weis Children's Hospital"/>
    <x v="61"/>
    <m/>
    <x v="0"/>
    <n v="1"/>
    <m/>
    <m/>
    <s v="No"/>
    <n v="1"/>
    <m/>
    <m/>
    <n v="1"/>
    <x v="0"/>
    <s v="Yes"/>
    <m/>
    <s v="(570) 271-7149"/>
    <x v="2"/>
  </r>
  <r>
    <x v="38"/>
    <x v="38"/>
    <x v="237"/>
    <s v="801 Ostrum St"/>
    <s v="Bethlehem "/>
    <n v="18015"/>
    <n v="6230049"/>
    <s v="St. Luke's University Hospital - Bethlehem Campus"/>
    <x v="379"/>
    <m/>
    <x v="0"/>
    <m/>
    <m/>
    <m/>
    <s v="No"/>
    <n v="1"/>
    <m/>
    <m/>
    <m/>
    <x v="0"/>
    <s v="Yes"/>
    <m/>
    <s v="(484) 526-4000"/>
    <x v="2"/>
  </r>
  <r>
    <x v="38"/>
    <x v="38"/>
    <x v="237"/>
    <s v="2545 Schoenersville Rd"/>
    <s v="Bethlehem "/>
    <n v="18017"/>
    <n v="6230035"/>
    <s v="Lehigh Valley Hospital - Muhlenberg"/>
    <x v="293"/>
    <m/>
    <x v="0"/>
    <m/>
    <m/>
    <m/>
    <s v="No"/>
    <m/>
    <n v="1"/>
    <m/>
    <m/>
    <x v="0"/>
    <s v="Yes"/>
    <m/>
    <s v="(610) 402-8000"/>
    <x v="2"/>
  </r>
  <r>
    <x v="38"/>
    <x v="38"/>
    <x v="237"/>
    <s v="1872 St Luke's Blvd"/>
    <s v="Easton "/>
    <n v="18045"/>
    <n v="6230456"/>
    <s v="St. Luke's Anderson Campus"/>
    <x v="380"/>
    <m/>
    <x v="0"/>
    <m/>
    <m/>
    <m/>
    <s v="No"/>
    <m/>
    <n v="1"/>
    <m/>
    <m/>
    <x v="0"/>
    <s v="Yes"/>
    <m/>
    <s v="(866) 785-8537"/>
    <x v="2"/>
  </r>
  <r>
    <x v="38"/>
    <x v="38"/>
    <x v="238"/>
    <s v="5501 Old York Rd"/>
    <s v="Philadelphia "/>
    <n v="19141"/>
    <n v="6231634"/>
    <s v="Einstein Medical Center Philadelphia"/>
    <x v="262"/>
    <m/>
    <x v="0"/>
    <m/>
    <m/>
    <m/>
    <s v="No"/>
    <n v="1"/>
    <m/>
    <m/>
    <m/>
    <x v="0"/>
    <s v="Yes"/>
    <m/>
    <s v="(215) 456-7890"/>
    <x v="2"/>
  </r>
  <r>
    <x v="38"/>
    <x v="38"/>
    <x v="238"/>
    <s v="3401 N Broad St"/>
    <s v="Philadelphia "/>
    <n v="19140"/>
    <n v="6232300"/>
    <s v="Temple University Hospital (Temple Burn Center)"/>
    <x v="373"/>
    <n v="10"/>
    <x v="0"/>
    <m/>
    <n v="1"/>
    <m/>
    <s v="No"/>
    <n v="1"/>
    <m/>
    <m/>
    <m/>
    <x v="2"/>
    <s v="Yes"/>
    <m/>
    <s v="(215) 707-2000"/>
    <x v="2"/>
  </r>
  <r>
    <x v="38"/>
    <x v="38"/>
    <x v="238"/>
    <s v="111 South 11th St"/>
    <s v="Philadelphia "/>
    <n v="19107"/>
    <n v="6230043"/>
    <s v="Thomas Jefferson University Hospital (Thomas Jefferson University Hospital Burn Center)"/>
    <x v="117"/>
    <m/>
    <x v="0"/>
    <m/>
    <n v="1"/>
    <m/>
    <s v="No"/>
    <n v="1"/>
    <m/>
    <m/>
    <m/>
    <x v="1"/>
    <s v="Yes"/>
    <m/>
    <s v="(215) 955-6000"/>
    <x v="2"/>
  </r>
  <r>
    <x v="38"/>
    <x v="38"/>
    <x v="238"/>
    <s v="51 N 39th St"/>
    <s v="Philadelphia "/>
    <n v="19104"/>
    <n v="6232170"/>
    <s v="Penn Presbyterian Medical Center"/>
    <x v="381"/>
    <m/>
    <x v="0"/>
    <m/>
    <m/>
    <m/>
    <s v="No"/>
    <n v="1"/>
    <m/>
    <m/>
    <m/>
    <x v="0"/>
    <s v="Yes"/>
    <m/>
    <s v="(215) 662-4000"/>
    <x v="2"/>
  </r>
  <r>
    <x v="38"/>
    <x v="38"/>
    <x v="238"/>
    <s v="3601 A Street"/>
    <s v="Philadelphia "/>
    <n v="19134"/>
    <n v="6232210"/>
    <s v="St. Christopher's Hospital for Children (Stuart J. Hulnick Burn Center)"/>
    <x v="382"/>
    <n v="18"/>
    <x v="1"/>
    <n v="1"/>
    <m/>
    <n v="1"/>
    <s v="No"/>
    <m/>
    <m/>
    <n v="1"/>
    <m/>
    <x v="2"/>
    <s v="Yes"/>
    <m/>
    <s v="(215) 427-5000"/>
    <x v="2"/>
  </r>
  <r>
    <x v="38"/>
    <x v="38"/>
    <x v="238"/>
    <s v="3401 Civic Center Blvd"/>
    <s v="Philadelphia "/>
    <n v="19104"/>
    <n v="6231730"/>
    <s v="Children's Hospital of Philadelphia"/>
    <x v="14"/>
    <m/>
    <x v="1"/>
    <n v="1"/>
    <m/>
    <m/>
    <s v="No"/>
    <m/>
    <m/>
    <n v="1"/>
    <m/>
    <x v="0"/>
    <s v="Yes"/>
    <m/>
    <s v="(215) 590-4678"/>
    <x v="2"/>
  </r>
  <r>
    <x v="38"/>
    <x v="38"/>
    <x v="238"/>
    <s v="10800 Knights Rd"/>
    <s v="Philadelphia "/>
    <n v="19114"/>
    <n v="6230054"/>
    <s v="Jefferson Torresdale Hospital"/>
    <x v="383"/>
    <m/>
    <x v="0"/>
    <m/>
    <m/>
    <m/>
    <s v="No"/>
    <m/>
    <n v="1"/>
    <m/>
    <m/>
    <x v="0"/>
    <s v="Yes"/>
    <m/>
    <s v="(215) 612-4000"/>
    <x v="2"/>
  </r>
  <r>
    <x v="38"/>
    <x v="38"/>
    <x v="239"/>
    <s v="700 High St"/>
    <s v="Williamsport "/>
    <n v="17701"/>
    <n v="6233500"/>
    <s v="UPMC Williamsport"/>
    <x v="357"/>
    <m/>
    <x v="0"/>
    <m/>
    <m/>
    <m/>
    <s v="No"/>
    <m/>
    <n v="1"/>
    <m/>
    <m/>
    <x v="0"/>
    <s v="Yes"/>
    <m/>
    <s v="(570) 321-1000"/>
    <x v="2"/>
  </r>
  <r>
    <x v="38"/>
    <x v="38"/>
    <x v="240"/>
    <s v="1001 S George Sr"/>
    <s v="York"/>
    <n v="17403"/>
    <n v="6233550"/>
    <s v="WellSpan York Hospital"/>
    <x v="283"/>
    <m/>
    <x v="0"/>
    <m/>
    <m/>
    <m/>
    <s v="No"/>
    <n v="1"/>
    <m/>
    <m/>
    <m/>
    <x v="0"/>
    <s v="Yes"/>
    <m/>
    <s v="(717) 851-2345"/>
    <x v="2"/>
  </r>
  <r>
    <x v="39"/>
    <x v="39"/>
    <x v="241"/>
    <s v="593 Eddy St"/>
    <s v="Providence"/>
    <s v="02903"/>
    <n v="6150150"/>
    <s v="Rhode Island Hospital/Hasbro Children's Hospital (Rhode Island Burn Center)"/>
    <x v="384"/>
    <m/>
    <x v="0"/>
    <n v="1"/>
    <n v="1"/>
    <n v="1"/>
    <s v="Yes"/>
    <n v="1"/>
    <m/>
    <n v="1"/>
    <m/>
    <x v="2"/>
    <s v="Yes"/>
    <m/>
    <s v="(401) 444-4000"/>
    <x v="2"/>
  </r>
  <r>
    <x v="40"/>
    <x v="40"/>
    <x v="242"/>
    <s v="9330 Medical Plaza Dr"/>
    <s v="Charleston"/>
    <n v="29406"/>
    <n v="6370232"/>
    <s v="HCA Trident Medical Center "/>
    <x v="139"/>
    <m/>
    <x v="0"/>
    <m/>
    <m/>
    <m/>
    <s v="Yes"/>
    <m/>
    <n v="1"/>
    <m/>
    <m/>
    <x v="0"/>
    <s v="Yes"/>
    <m/>
    <s v="(843) 797-7000"/>
    <x v="1"/>
  </r>
  <r>
    <x v="40"/>
    <x v="40"/>
    <x v="242"/>
    <s v="169 Ashley Ave"/>
    <s v="Charleston"/>
    <n v="29425"/>
    <n v="6370085"/>
    <s v="MUSC Health University Medical Center (South Carolina Burn Center at MUSC)"/>
    <x v="385"/>
    <n v="25"/>
    <x v="0"/>
    <m/>
    <n v="1"/>
    <n v="1"/>
    <s v="Yes"/>
    <n v="1"/>
    <m/>
    <m/>
    <m/>
    <x v="1"/>
    <s v="Yes"/>
    <s v="No"/>
    <s v="(843) 792-2300"/>
    <x v="1"/>
  </r>
  <r>
    <x v="40"/>
    <x v="40"/>
    <x v="242"/>
    <s v="10 McClennan Banks Dr"/>
    <s v="Charleston"/>
    <n v="29425"/>
    <n v="6370435"/>
    <s v="Shawn Jenkins Children's Hospital"/>
    <x v="386"/>
    <m/>
    <x v="1"/>
    <n v="1"/>
    <m/>
    <m/>
    <s v="Yes"/>
    <m/>
    <m/>
    <n v="1"/>
    <m/>
    <x v="0"/>
    <s v="Yes"/>
    <m/>
    <s v="(843) 792-1414"/>
    <x v="1"/>
  </r>
  <r>
    <x v="40"/>
    <x v="40"/>
    <x v="243"/>
    <s v="555 E Cheves St"/>
    <s v="Florence"/>
    <n v="29506"/>
    <n v="6370009"/>
    <s v="McLeod Regional Medical Center"/>
    <x v="387"/>
    <m/>
    <x v="0"/>
    <m/>
    <m/>
    <m/>
    <s v="No"/>
    <m/>
    <n v="1"/>
    <m/>
    <m/>
    <x v="0"/>
    <s v="Yes"/>
    <m/>
    <s v="(843) 777-2000"/>
    <x v="1"/>
  </r>
  <r>
    <x v="40"/>
    <x v="40"/>
    <x v="244"/>
    <s v="701 Grove Rd"/>
    <s v="Greenville"/>
    <n v="29605"/>
    <n v="6370323"/>
    <s v="Prisma Health Greenville Memorial Hospital"/>
    <x v="388"/>
    <m/>
    <x v="0"/>
    <n v="1"/>
    <m/>
    <m/>
    <s v="Yes"/>
    <n v="1"/>
    <m/>
    <m/>
    <n v="1"/>
    <x v="0"/>
    <s v="Yes"/>
    <m/>
    <s v="(864) 455-7000"/>
    <x v="1"/>
  </r>
  <r>
    <x v="40"/>
    <x v="40"/>
    <x v="245"/>
    <s v="809 82nd Pkwy"/>
    <s v="Myrtle Beach"/>
    <n v="29572"/>
    <n v="6370477"/>
    <s v="Grand Strand Medical Center"/>
    <x v="118"/>
    <m/>
    <x v="0"/>
    <n v="1"/>
    <m/>
    <m/>
    <s v="Yes"/>
    <n v="1"/>
    <m/>
    <m/>
    <n v="1"/>
    <x v="0"/>
    <s v="Yes"/>
    <m/>
    <s v="(843) 692-1000"/>
    <x v="1"/>
  </r>
  <r>
    <x v="40"/>
    <x v="40"/>
    <x v="215"/>
    <s v="5 Richland Medical Park Dr"/>
    <s v="Columbia"/>
    <n v="29203"/>
    <n v="6370140"/>
    <s v="Prisma Health Richland"/>
    <x v="389"/>
    <m/>
    <x v="0"/>
    <n v="1"/>
    <m/>
    <m/>
    <s v="Yes"/>
    <n v="1"/>
    <m/>
    <m/>
    <n v="1"/>
    <x v="0"/>
    <s v="Yes"/>
    <m/>
    <s v="(803) 434-7000"/>
    <x v="1"/>
  </r>
  <r>
    <x v="40"/>
    <x v="40"/>
    <x v="246"/>
    <s v="101 E Wood St"/>
    <s v="Spartanburg"/>
    <n v="29303"/>
    <n v="6370610"/>
    <s v="Spartanburg Medical Center - Church Street Campus"/>
    <x v="302"/>
    <m/>
    <x v="0"/>
    <m/>
    <m/>
    <m/>
    <s v="Yes"/>
    <n v="1"/>
    <m/>
    <m/>
    <m/>
    <x v="0"/>
    <s v="Yes"/>
    <m/>
    <s v="(864) 560-6000"/>
    <x v="1"/>
  </r>
  <r>
    <x v="41"/>
    <x v="41"/>
    <x v="247"/>
    <s v="353 Fairmont Blvd"/>
    <s v="Rapid City"/>
    <n v="57701"/>
    <n v="6650002"/>
    <s v="Monument Health Rapid City Hospital"/>
    <x v="390"/>
    <m/>
    <x v="0"/>
    <m/>
    <m/>
    <m/>
    <s v="Yes"/>
    <m/>
    <n v="1"/>
    <m/>
    <m/>
    <x v="1"/>
    <s v="Yes"/>
    <m/>
    <s v="(605) 755-1000"/>
    <x v="3"/>
  </r>
  <r>
    <x v="41"/>
    <x v="41"/>
    <x v="248"/>
    <s v="1325 S Cliff Ave"/>
    <s v="Sioux Falls"/>
    <n v="57105"/>
    <n v="6650420"/>
    <s v="Avera McKennan Hospital and University Health Center"/>
    <x v="329"/>
    <m/>
    <x v="0"/>
    <m/>
    <m/>
    <m/>
    <s v="Yes"/>
    <m/>
    <n v="1"/>
    <m/>
    <m/>
    <x v="1"/>
    <s v="Yes"/>
    <m/>
    <s v="(605) 322-8000"/>
    <x v="3"/>
  </r>
  <r>
    <x v="41"/>
    <x v="41"/>
    <x v="248"/>
    <s v="1305 W 18th St"/>
    <s v="Sioux Falls"/>
    <n v="57117"/>
    <n v="6650007"/>
    <s v="Sanford USD Medical Center"/>
    <x v="329"/>
    <m/>
    <x v="0"/>
    <n v="1"/>
    <m/>
    <m/>
    <s v="Yes"/>
    <m/>
    <n v="1"/>
    <m/>
    <n v="1"/>
    <x v="1"/>
    <s v="Yes"/>
    <m/>
    <s v="(605) 333-1000"/>
    <x v="3"/>
  </r>
  <r>
    <x v="42"/>
    <x v="42"/>
    <x v="249"/>
    <s v="3441 Dickerson Pike"/>
    <s v="Nashville"/>
    <n v="37207"/>
    <n v="6521020"/>
    <s v="TriStar Skyline Medical Center (TriStar Skyline Burn and Reconstruction Center)"/>
    <x v="352"/>
    <n v="12"/>
    <x v="0"/>
    <m/>
    <n v="1"/>
    <n v="1"/>
    <s v="Yes"/>
    <m/>
    <n v="1"/>
    <m/>
    <m/>
    <x v="1"/>
    <s v="Yes"/>
    <s v="No"/>
    <s v="(615) 769-2000"/>
    <x v="1"/>
  </r>
  <r>
    <x v="42"/>
    <x v="42"/>
    <x v="249"/>
    <s v="1211 Medical Center Dr"/>
    <s v="Nashville"/>
    <n v="37232"/>
    <n v="6521060"/>
    <s v="Vanderbilt University Medical Center/Monroe Carell Jr. Children's Hospital at Vanderbilt (Vanderbilt Burn Center)"/>
    <x v="391"/>
    <n v="25"/>
    <x v="0"/>
    <n v="1"/>
    <n v="1"/>
    <n v="1"/>
    <s v="Yes"/>
    <n v="1"/>
    <m/>
    <n v="1"/>
    <m/>
    <x v="1"/>
    <s v="Yes"/>
    <s v="No"/>
    <s v="(615) 322-5000"/>
    <x v="1"/>
  </r>
  <r>
    <x v="42"/>
    <x v="42"/>
    <x v="212"/>
    <s v="975 E Third St"/>
    <s v="Chattanooga"/>
    <n v="37403"/>
    <n v="6520065"/>
    <s v="Erlanger Baroness Hospital"/>
    <x v="363"/>
    <m/>
    <x v="0"/>
    <m/>
    <m/>
    <m/>
    <s v="Yes"/>
    <n v="1"/>
    <m/>
    <m/>
    <m/>
    <x v="0"/>
    <s v="Yes"/>
    <m/>
    <s v="(423) 778-7000"/>
    <x v="1"/>
  </r>
  <r>
    <x v="42"/>
    <x v="42"/>
    <x v="250"/>
    <s v="1924 Alcoa Hwy"/>
    <s v="Knoxville"/>
    <n v="37920"/>
    <n v="6520575"/>
    <s v="University of Tennessee Medical Center"/>
    <x v="392"/>
    <m/>
    <x v="0"/>
    <m/>
    <m/>
    <m/>
    <s v="Yes"/>
    <n v="1"/>
    <m/>
    <m/>
    <m/>
    <x v="0"/>
    <s v="Yes"/>
    <m/>
    <s v="(865) 305-9000"/>
    <x v="1"/>
  </r>
  <r>
    <x v="42"/>
    <x v="42"/>
    <x v="251"/>
    <s v="848 Adams Ave"/>
    <s v="Memphis"/>
    <n v="38103"/>
    <n v="6520775"/>
    <s v="Le Bonheur Children's Hospital"/>
    <x v="191"/>
    <m/>
    <x v="1"/>
    <n v="1"/>
    <m/>
    <m/>
    <s v="Yes"/>
    <m/>
    <m/>
    <n v="1"/>
    <m/>
    <x v="0"/>
    <s v="Yes"/>
    <m/>
    <s v="(901) 287-5437"/>
    <x v="1"/>
  </r>
  <r>
    <x v="42"/>
    <x v="42"/>
    <x v="251"/>
    <s v="877 Jefferson Ave"/>
    <s v="Memphis"/>
    <n v="38103"/>
    <n v="6520695"/>
    <s v="Regional One Health (Firefighters Regional One Burn Center)"/>
    <x v="393"/>
    <n v="14"/>
    <x v="0"/>
    <m/>
    <n v="1"/>
    <m/>
    <s v="No"/>
    <n v="1"/>
    <m/>
    <m/>
    <m/>
    <x v="2"/>
    <s v="Yes"/>
    <s v="No"/>
    <s v="(901) 545-7100"/>
    <x v="1"/>
  </r>
  <r>
    <x v="42"/>
    <x v="42"/>
    <x v="252"/>
    <s v="1 Medical Park Blvd"/>
    <s v="Bristol"/>
    <n v="37620"/>
    <n v="6520040"/>
    <s v="Bristol Regional Medical Center"/>
    <x v="67"/>
    <m/>
    <x v="0"/>
    <m/>
    <m/>
    <m/>
    <s v="No"/>
    <m/>
    <n v="1"/>
    <m/>
    <m/>
    <x v="0"/>
    <s v="Yes"/>
    <m/>
    <s v="(423) 844-1121"/>
    <x v="1"/>
  </r>
  <r>
    <x v="42"/>
    <x v="42"/>
    <x v="11"/>
    <s v="400 N State of Franklin Rd"/>
    <s v="Johnson City"/>
    <n v="37604"/>
    <n v="6520466"/>
    <s v="Johnson City Medical Center"/>
    <x v="41"/>
    <m/>
    <x v="0"/>
    <m/>
    <m/>
    <m/>
    <s v="No"/>
    <n v="1"/>
    <m/>
    <m/>
    <m/>
    <x v="0"/>
    <s v="Yes"/>
    <m/>
    <s v="(423) 431-6111"/>
    <x v="1"/>
  </r>
  <r>
    <x v="43"/>
    <x v="43"/>
    <x v="253"/>
    <s v="2401 S 31st St"/>
    <s v="Temple"/>
    <n v="76508"/>
    <n v="6743413"/>
    <s v="Baylor Scott &amp; White Medical Center - Temple"/>
    <x v="394"/>
    <m/>
    <x v="0"/>
    <n v="1"/>
    <m/>
    <m/>
    <s v="Yes"/>
    <n v="1"/>
    <m/>
    <m/>
    <n v="1"/>
    <x v="0"/>
    <s v="Yes"/>
    <m/>
    <s v="(254) 724-2111"/>
    <x v="1"/>
  </r>
  <r>
    <x v="43"/>
    <x v="43"/>
    <x v="254"/>
    <s v="3551 Roger Brooke Dr"/>
    <s v="Fort Sam Houston"/>
    <n v="78234"/>
    <n v="6741380"/>
    <s v="Brooke Army Medical Center (USAISR Burn Center)"/>
    <x v="346"/>
    <n v="40"/>
    <x v="0"/>
    <m/>
    <n v="1"/>
    <m/>
    <s v="Yes"/>
    <n v="1"/>
    <m/>
    <m/>
    <m/>
    <x v="2"/>
    <s v="Yes"/>
    <s v="No"/>
    <s v="(210) 916-4141"/>
    <x v="1"/>
  </r>
  <r>
    <x v="43"/>
    <x v="43"/>
    <x v="254"/>
    <s v="4502 Medical Dr"/>
    <s v="San Antonio"/>
    <n v="78229"/>
    <n v="6743106"/>
    <s v="University Hospital (Pediatric Burn Center)"/>
    <x v="395"/>
    <m/>
    <x v="0"/>
    <n v="1"/>
    <m/>
    <n v="1"/>
    <s v="Yes"/>
    <n v="1"/>
    <m/>
    <n v="1"/>
    <m/>
    <x v="1"/>
    <s v="Yes"/>
    <s v="No"/>
    <s v="(210) 358-4000"/>
    <x v="1"/>
  </r>
  <r>
    <x v="43"/>
    <x v="43"/>
    <x v="254"/>
    <s v="7700 Floyd Curl Dr"/>
    <s v="San Antonio"/>
    <n v="78229"/>
    <n v="6743122"/>
    <s v="Burn and Reconstructive Centers of America at Methodist Hospital"/>
    <x v="185"/>
    <n v="31"/>
    <x v="1"/>
    <m/>
    <n v="1"/>
    <n v="1"/>
    <m/>
    <m/>
    <m/>
    <m/>
    <m/>
    <x v="1"/>
    <m/>
    <s v="No"/>
    <s v="(855) 863-9595"/>
    <x v="1"/>
  </r>
  <r>
    <x v="43"/>
    <x v="43"/>
    <x v="255"/>
    <s v="2801 Franciscan Dr"/>
    <s v="Bryan"/>
    <n v="77802"/>
    <n v="6740500"/>
    <s v="CHI St. Joseph Regional Health Center"/>
    <x v="103"/>
    <m/>
    <x v="0"/>
    <m/>
    <m/>
    <m/>
    <s v="Yes"/>
    <m/>
    <n v="1"/>
    <m/>
    <m/>
    <x v="0"/>
    <s v="Yes"/>
    <m/>
    <s v="(979) 776-3777"/>
    <x v="1"/>
  </r>
  <r>
    <x v="43"/>
    <x v="43"/>
    <x v="256"/>
    <s v="2101 Pease St"/>
    <s v="Harlingen"/>
    <n v="78550"/>
    <n v="6741790"/>
    <s v="Valley Baptist Medical Center-Harlingen"/>
    <x v="396"/>
    <m/>
    <x v="0"/>
    <m/>
    <m/>
    <m/>
    <s v="Yes"/>
    <m/>
    <n v="1"/>
    <m/>
    <m/>
    <x v="0"/>
    <s v="Yes"/>
    <m/>
    <s v="(956) 389-1100"/>
    <x v="1"/>
  </r>
  <r>
    <x v="43"/>
    <x v="43"/>
    <x v="257"/>
    <s v="3901 W 15th St"/>
    <s v="Plano"/>
    <n v="75075"/>
    <n v="6742865"/>
    <s v="Medical City Plano (Burn and Reconstructive Center)"/>
    <x v="397"/>
    <n v="15"/>
    <x v="0"/>
    <m/>
    <n v="1"/>
    <n v="1"/>
    <s v="Yes"/>
    <n v="1"/>
    <m/>
    <m/>
    <m/>
    <x v="1"/>
    <s v="Yes"/>
    <s v="No"/>
    <s v="(972) 596-6800"/>
    <x v="1"/>
  </r>
  <r>
    <x v="43"/>
    <x v="43"/>
    <x v="257"/>
    <s v="6200 W Parker Rd"/>
    <s v="Plano"/>
    <n v="75093"/>
    <n v="6740945"/>
    <s v="Texas Health Presbyterian Hospital Plano"/>
    <x v="106"/>
    <m/>
    <x v="0"/>
    <m/>
    <m/>
    <m/>
    <s v="Yes"/>
    <m/>
    <n v="1"/>
    <m/>
    <m/>
    <x v="0"/>
    <s v="Yes"/>
    <m/>
    <s v="(972) 981-8000"/>
    <x v="1"/>
  </r>
  <r>
    <x v="43"/>
    <x v="43"/>
    <x v="258"/>
    <s v="3500 Gaston Ave"/>
    <s v="Dallas"/>
    <n v="75246"/>
    <n v="6740900"/>
    <s v="Baylor University Medical Center at Dallas"/>
    <x v="398"/>
    <m/>
    <x v="0"/>
    <m/>
    <m/>
    <m/>
    <s v="Yes"/>
    <n v="1"/>
    <m/>
    <m/>
    <m/>
    <x v="0"/>
    <s v="Yes"/>
    <m/>
    <s v="(214) 820-0111"/>
    <x v="1"/>
  </r>
  <r>
    <x v="43"/>
    <x v="43"/>
    <x v="258"/>
    <s v="1935 Medical District Dr"/>
    <s v="Dallas"/>
    <n v="75235"/>
    <n v="6740935"/>
    <s v="Children's Medical Center of Dallas"/>
    <x v="399"/>
    <m/>
    <x v="1"/>
    <n v="1"/>
    <m/>
    <m/>
    <s v="Yes"/>
    <m/>
    <m/>
    <n v="1"/>
    <m/>
    <x v="0"/>
    <s v="Yes"/>
    <m/>
    <s v="(214) 456-7000"/>
    <x v="1"/>
  </r>
  <r>
    <x v="43"/>
    <x v="43"/>
    <x v="258"/>
    <s v="7777 Forest Ln"/>
    <s v="Dallas"/>
    <n v="75230"/>
    <n v="6741025"/>
    <s v="Medical City Dallas"/>
    <x v="400"/>
    <m/>
    <x v="1"/>
    <n v="1"/>
    <m/>
    <m/>
    <s v="Yes"/>
    <m/>
    <m/>
    <m/>
    <n v="1"/>
    <x v="0"/>
    <s v="Yes"/>
    <m/>
    <s v="(972) 566-7000"/>
    <x v="1"/>
  </r>
  <r>
    <x v="43"/>
    <x v="43"/>
    <x v="258"/>
    <s v="1441 N Beckley Ave"/>
    <s v="Dallas"/>
    <n v="75203"/>
    <n v="6741018"/>
    <s v="Methodist Dallas Medical Center"/>
    <x v="312"/>
    <m/>
    <x v="0"/>
    <m/>
    <m/>
    <m/>
    <s v="Yes"/>
    <n v="1"/>
    <m/>
    <m/>
    <m/>
    <x v="0"/>
    <s v="Yes"/>
    <m/>
    <s v="(214) 947-8181"/>
    <x v="1"/>
  </r>
  <r>
    <x v="43"/>
    <x v="43"/>
    <x v="258"/>
    <s v="5200 Harry Hines Blvd"/>
    <s v="Dallas"/>
    <n v="75235"/>
    <n v="6740950"/>
    <s v="Parkland Memorial Hospital (Parkland Burn Center)"/>
    <x v="401"/>
    <n v="30"/>
    <x v="0"/>
    <m/>
    <n v="1"/>
    <n v="1"/>
    <s v="Yes"/>
    <n v="1"/>
    <m/>
    <m/>
    <m/>
    <x v="2"/>
    <s v="Yes"/>
    <s v="No"/>
    <s v="(214) 590-8000"/>
    <x v="1"/>
  </r>
  <r>
    <x v="43"/>
    <x v="43"/>
    <x v="258"/>
    <s v="8200 Walnut Hill Ln"/>
    <s v="Dallas"/>
    <n v="75231"/>
    <n v="6741050"/>
    <s v="Texas Health Presbyterian Hospital of Dallas"/>
    <x v="402"/>
    <m/>
    <x v="0"/>
    <m/>
    <m/>
    <m/>
    <s v="Yes"/>
    <n v="1"/>
    <m/>
    <m/>
    <m/>
    <x v="0"/>
    <s v="Yes"/>
    <m/>
    <s v="(214) 345-6789"/>
    <x v="1"/>
  </r>
  <r>
    <x v="43"/>
    <x v="43"/>
    <x v="259"/>
    <s v="3535 S I-35 E"/>
    <s v="Denton"/>
    <n v="76210"/>
    <n v="6741155"/>
    <s v="Medical City Denton"/>
    <x v="51"/>
    <m/>
    <x v="0"/>
    <m/>
    <m/>
    <m/>
    <s v="Yes"/>
    <m/>
    <n v="1"/>
    <m/>
    <m/>
    <x v="0"/>
    <s v="Yes"/>
    <m/>
    <s v="(940) 384-3535"/>
    <x v="1"/>
  </r>
  <r>
    <x v="43"/>
    <x v="43"/>
    <x v="45"/>
    <s v="10301 Gateway Blvd W"/>
    <s v="El Paso"/>
    <n v="79925"/>
    <n v="6741225"/>
    <s v="Del Sol Medical Center"/>
    <x v="215"/>
    <m/>
    <x v="0"/>
    <m/>
    <m/>
    <m/>
    <s v="Yes"/>
    <m/>
    <n v="1"/>
    <m/>
    <m/>
    <x v="0"/>
    <s v="Yes"/>
    <m/>
    <s v="(915) 595-9000"/>
    <x v="1"/>
  </r>
  <r>
    <x v="43"/>
    <x v="43"/>
    <x v="45"/>
    <s v="4815 Alameda Ave"/>
    <s v="El Paso"/>
    <n v="79905"/>
    <n v="6741240"/>
    <s v="University Medical Center of El Paso"/>
    <x v="45"/>
    <m/>
    <x v="0"/>
    <m/>
    <m/>
    <m/>
    <s v="Yes"/>
    <n v="1"/>
    <m/>
    <m/>
    <m/>
    <x v="0"/>
    <s v="Yes"/>
    <m/>
    <s v="(915) 544-1200"/>
    <x v="1"/>
  </r>
  <r>
    <x v="43"/>
    <x v="43"/>
    <x v="260"/>
    <s v="301 University Blvd"/>
    <s v="Galveston"/>
    <n v="77555"/>
    <n v="6741615"/>
    <s v="University of Texas Medical Branch (Blocker Burn Unit)"/>
    <x v="403"/>
    <n v="6"/>
    <x v="0"/>
    <m/>
    <n v="1"/>
    <m/>
    <s v="Yes"/>
    <n v="1"/>
    <m/>
    <m/>
    <m/>
    <x v="2"/>
    <s v="Yes"/>
    <s v="No"/>
    <s v="(409) 772-1011"/>
    <x v="1"/>
  </r>
  <r>
    <x v="43"/>
    <x v="43"/>
    <x v="260"/>
    <s v="815 Market St"/>
    <s v="Galveston"/>
    <n v="77550"/>
    <n v="6741605"/>
    <s v="Shriners Hospital for Children - Galveston Pediatric Burn Center"/>
    <x v="244"/>
    <n v="30"/>
    <x v="1"/>
    <m/>
    <m/>
    <n v="1"/>
    <m/>
    <m/>
    <m/>
    <m/>
    <m/>
    <x v="2"/>
    <m/>
    <s v="No"/>
    <s v="(409) 770-6600"/>
    <x v="1"/>
  </r>
  <r>
    <x v="43"/>
    <x v="43"/>
    <x v="261"/>
    <s v="1504 Ben Taub Loop"/>
    <s v="Houston"/>
    <n v="77030"/>
    <n v="6741932"/>
    <s v="Ben Taub Hospital - Harris Health System"/>
    <x v="291"/>
    <m/>
    <x v="0"/>
    <m/>
    <m/>
    <m/>
    <s v="Yes"/>
    <n v="1"/>
    <m/>
    <m/>
    <m/>
    <x v="0"/>
    <s v="Yes"/>
    <m/>
    <s v="(713) 873-2000"/>
    <x v="1"/>
  </r>
  <r>
    <x v="43"/>
    <x v="43"/>
    <x v="261"/>
    <s v="500 W Medical Center Blvd"/>
    <s v="Webster"/>
    <n v="77598"/>
    <n v="6740149"/>
    <s v="HCA Houston Healthcare Clear Lake"/>
    <x v="404"/>
    <m/>
    <x v="0"/>
    <m/>
    <m/>
    <m/>
    <s v="Yes"/>
    <m/>
    <n v="1"/>
    <m/>
    <m/>
    <x v="0"/>
    <s v="Yes"/>
    <m/>
    <s v="(281) 332-2511"/>
    <x v="1"/>
  </r>
  <r>
    <x v="43"/>
    <x v="43"/>
    <x v="261"/>
    <s v="6411 Fannin St"/>
    <s v="Houston"/>
    <n v="77030"/>
    <n v="6741890"/>
    <s v="Memorial Hermann Texas Medical Center (John S. Dunn Burn Center)"/>
    <x v="405"/>
    <n v="14"/>
    <x v="0"/>
    <n v="1"/>
    <n v="1"/>
    <m/>
    <s v="Yes"/>
    <n v="1"/>
    <m/>
    <n v="1"/>
    <m/>
    <x v="2"/>
    <s v="Yes"/>
    <s v="No"/>
    <s v="(713) 704-4000"/>
    <x v="1"/>
  </r>
  <r>
    <x v="43"/>
    <x v="43"/>
    <x v="261"/>
    <s v="6621 Fannin St"/>
    <s v="Houston"/>
    <n v="77030"/>
    <n v="6742018"/>
    <s v="Texas Children's Hospital"/>
    <x v="406"/>
    <m/>
    <x v="1"/>
    <n v="1"/>
    <m/>
    <m/>
    <s v="Yes"/>
    <m/>
    <m/>
    <n v="1"/>
    <m/>
    <x v="0"/>
    <s v="Yes"/>
    <m/>
    <s v="(832) 824-1000"/>
    <x v="1"/>
  </r>
  <r>
    <x v="43"/>
    <x v="43"/>
    <x v="262"/>
    <s v="6001 Kyle Pkwy"/>
    <s v="Kyle"/>
    <n v="78640"/>
    <n v="6740549"/>
    <s v="Ascension Seton Hays"/>
    <x v="407"/>
    <m/>
    <x v="0"/>
    <m/>
    <m/>
    <m/>
    <s v="Yes"/>
    <m/>
    <n v="1"/>
    <m/>
    <m/>
    <x v="0"/>
    <s v="Yes"/>
    <m/>
    <s v="(512) 504-5000"/>
    <x v="1"/>
  </r>
  <r>
    <x v="43"/>
    <x v="43"/>
    <x v="263"/>
    <s v="5501 S McColl Rd"/>
    <s v="Edinburg"/>
    <n v="78539"/>
    <n v="6740232"/>
    <s v="Doctors Hospital at Renaissance"/>
    <x v="258"/>
    <m/>
    <x v="0"/>
    <m/>
    <m/>
    <m/>
    <s v="Yes"/>
    <n v="1"/>
    <m/>
    <m/>
    <m/>
    <x v="0"/>
    <s v="Yes"/>
    <m/>
    <s v="(956) 362-8677"/>
    <x v="1"/>
  </r>
  <r>
    <x v="43"/>
    <x v="43"/>
    <x v="263"/>
    <s v="301 West Expy 83"/>
    <s v="McAllen"/>
    <n v="78503"/>
    <n v="6742460"/>
    <s v="McAllen Medical Center"/>
    <x v="408"/>
    <m/>
    <x v="0"/>
    <m/>
    <m/>
    <m/>
    <s v="Yes"/>
    <m/>
    <n v="1"/>
    <m/>
    <m/>
    <x v="0"/>
    <s v="Yes"/>
    <m/>
    <s v="(956) 632-4000"/>
    <x v="1"/>
  </r>
  <r>
    <x v="43"/>
    <x v="43"/>
    <x v="264"/>
    <s v="4015 22nd Pl"/>
    <s v="Lubbock"/>
    <n v="79410"/>
    <n v="6740038"/>
    <s v="Covenant Children's Hospital"/>
    <x v="53"/>
    <m/>
    <x v="1"/>
    <n v="1"/>
    <m/>
    <m/>
    <s v="Yes"/>
    <m/>
    <m/>
    <m/>
    <n v="1"/>
    <x v="0"/>
    <s v="Yes"/>
    <m/>
    <s v="(806) 725-0000"/>
    <x v="1"/>
  </r>
  <r>
    <x v="43"/>
    <x v="43"/>
    <x v="264"/>
    <s v="3615 19th St"/>
    <s v="Lubbock"/>
    <n v="79410"/>
    <n v="6742360"/>
    <s v="Covenant Medical Center"/>
    <x v="409"/>
    <m/>
    <x v="0"/>
    <m/>
    <m/>
    <m/>
    <s v="Yes"/>
    <m/>
    <n v="1"/>
    <m/>
    <m/>
    <x v="0"/>
    <s v="Yes"/>
    <m/>
    <s v="(806) 725-0000"/>
    <x v="1"/>
  </r>
  <r>
    <x v="43"/>
    <x v="43"/>
    <x v="264"/>
    <s v="602 Indiana Ave"/>
    <s v="Lubbock"/>
    <n v="79408"/>
    <n v="6742372"/>
    <s v="University Medical Center (Timothy J. Harnar Burn Center)"/>
    <x v="347"/>
    <n v="10"/>
    <x v="0"/>
    <n v="1"/>
    <n v="1"/>
    <n v="1"/>
    <s v="Yes"/>
    <n v="1"/>
    <m/>
    <m/>
    <n v="1"/>
    <x v="2"/>
    <s v="Yes"/>
    <s v="No"/>
    <s v="(806) 775-8200"/>
    <x v="1"/>
  </r>
  <r>
    <x v="43"/>
    <x v="43"/>
    <x v="265"/>
    <s v="100 Hillcrest Medical Blvd"/>
    <s v="Waco"/>
    <n v="76712"/>
    <n v="6743650"/>
    <s v="Baylor Scott &amp; White Hillcrest Medical Center"/>
    <x v="410"/>
    <m/>
    <x v="0"/>
    <m/>
    <m/>
    <m/>
    <s v="Yes"/>
    <m/>
    <n v="1"/>
    <m/>
    <m/>
    <x v="0"/>
    <s v="Yes"/>
    <m/>
    <s v="(254) 202-2000"/>
    <x v="1"/>
  </r>
  <r>
    <x v="43"/>
    <x v="43"/>
    <x v="5"/>
    <s v="504 Medical Center Blvd"/>
    <s v="Conroe"/>
    <n v="77304"/>
    <n v="6740117"/>
    <s v="HCA Houston Healthcare Conroe"/>
    <x v="27"/>
    <m/>
    <x v="0"/>
    <m/>
    <m/>
    <m/>
    <s v="Yes"/>
    <m/>
    <n v="1"/>
    <m/>
    <m/>
    <x v="0"/>
    <s v="Yes"/>
    <m/>
    <s v="(936) 539-1111"/>
    <x v="1"/>
  </r>
  <r>
    <x v="43"/>
    <x v="43"/>
    <x v="5"/>
    <s v="9250 Pinecroft Ave"/>
    <s v="The Woodlands"/>
    <n v="77380"/>
    <n v="6740744"/>
    <s v="Memorial Hermann The Woodlands Hospital"/>
    <x v="181"/>
    <m/>
    <x v="0"/>
    <m/>
    <m/>
    <m/>
    <s v="Yes"/>
    <m/>
    <n v="1"/>
    <m/>
    <m/>
    <x v="0"/>
    <s v="Yes"/>
    <m/>
    <s v="(713) 897-2300"/>
    <x v="1"/>
  </r>
  <r>
    <x v="43"/>
    <x v="43"/>
    <x v="266"/>
    <s v="600 Elizabeth St"/>
    <s v="Corpus Christi"/>
    <n v="78404"/>
    <n v="6740760"/>
    <s v="CHRISTUS Spohn Hospital Corpus Christi Shoreline"/>
    <x v="397"/>
    <m/>
    <x v="0"/>
    <m/>
    <m/>
    <m/>
    <s v="Yes"/>
    <m/>
    <n v="1"/>
    <m/>
    <m/>
    <x v="0"/>
    <s v="Yes"/>
    <m/>
    <s v="(361) 881-3811"/>
    <x v="1"/>
  </r>
  <r>
    <x v="43"/>
    <x v="43"/>
    <x v="267"/>
    <s v="1000 S Beckham Ave"/>
    <s v="Tyler"/>
    <n v="75701"/>
    <n v="6740092"/>
    <s v="UT Health Tyler"/>
    <x v="86"/>
    <m/>
    <x v="0"/>
    <m/>
    <m/>
    <m/>
    <s v="Yes"/>
    <n v="1"/>
    <m/>
    <m/>
    <m/>
    <x v="0"/>
    <s v="Yes"/>
    <m/>
    <s v="(903) 531-8890"/>
    <x v="1"/>
  </r>
  <r>
    <x v="43"/>
    <x v="43"/>
    <x v="268"/>
    <s v="1650 W College St"/>
    <s v="Grapevine"/>
    <n v="76051"/>
    <n v="6741739"/>
    <s v="Baylor Scott &amp; White Medical Center - Grapevine"/>
    <x v="411"/>
    <m/>
    <x v="0"/>
    <m/>
    <m/>
    <m/>
    <s v="Yes"/>
    <m/>
    <n v="1"/>
    <m/>
    <m/>
    <x v="0"/>
    <s v="Yes"/>
    <m/>
    <s v="(817) 481-1588"/>
    <x v="1"/>
  </r>
  <r>
    <x v="43"/>
    <x v="43"/>
    <x v="268"/>
    <s v="801 7th Ave"/>
    <s v="Fort Worth"/>
    <n v="76104"/>
    <n v="6741425"/>
    <s v="Cook Children's Medical Center"/>
    <x v="246"/>
    <m/>
    <x v="1"/>
    <n v="1"/>
    <m/>
    <m/>
    <s v="Yes"/>
    <m/>
    <m/>
    <m/>
    <n v="1"/>
    <x v="0"/>
    <s v="Yes"/>
    <m/>
    <s v="(682) 885-4000"/>
    <x v="1"/>
  </r>
  <r>
    <x v="43"/>
    <x v="43"/>
    <x v="268"/>
    <s v="3301 Matlock Rd"/>
    <s v="Arlington"/>
    <n v="76015"/>
    <n v="6740115"/>
    <s v="Medical City Arlington"/>
    <x v="246"/>
    <m/>
    <x v="0"/>
    <m/>
    <m/>
    <m/>
    <s v="Yes"/>
    <m/>
    <n v="1"/>
    <m/>
    <m/>
    <x v="0"/>
    <s v="Yes"/>
    <m/>
    <s v="(682) 509-6200"/>
    <x v="1"/>
  </r>
  <r>
    <x v="43"/>
    <x v="43"/>
    <x v="268"/>
    <s v="1500 South Main St"/>
    <s v="Fort Worth"/>
    <n v="76104"/>
    <n v="6741483"/>
    <s v="JPS Health Network"/>
    <x v="114"/>
    <m/>
    <x v="0"/>
    <m/>
    <m/>
    <m/>
    <s v="Yes"/>
    <n v="1"/>
    <m/>
    <m/>
    <m/>
    <x v="0"/>
    <s v="Yes"/>
    <m/>
    <s v="(817) 702-1100"/>
    <x v="1"/>
  </r>
  <r>
    <x v="43"/>
    <x v="43"/>
    <x v="268"/>
    <s v="1301 Pennsylvania Ave"/>
    <s v="Fort Worth"/>
    <n v="76104"/>
    <n v="6741440"/>
    <s v="Texas Health Harris Methodist Hospital Fort Worth"/>
    <x v="355"/>
    <m/>
    <x v="0"/>
    <m/>
    <m/>
    <m/>
    <s v="Yes"/>
    <m/>
    <n v="1"/>
    <m/>
    <m/>
    <x v="0"/>
    <s v="Yes"/>
    <m/>
    <s v="(817) 250-2000"/>
    <x v="1"/>
  </r>
  <r>
    <x v="43"/>
    <x v="43"/>
    <x v="269"/>
    <s v="4900 Mueller Blvd"/>
    <s v="Austin"/>
    <n v="78723"/>
    <n v="6740147"/>
    <s v="Dell Children's Medical Center of Central Texas"/>
    <x v="412"/>
    <m/>
    <x v="1"/>
    <n v="1"/>
    <m/>
    <m/>
    <s v="Yes"/>
    <m/>
    <m/>
    <n v="1"/>
    <m/>
    <x v="0"/>
    <s v="Yes"/>
    <m/>
    <s v="(512) 324-0000"/>
    <x v="1"/>
  </r>
  <r>
    <x v="43"/>
    <x v="43"/>
    <x v="269"/>
    <s v="1500 Red River"/>
    <s v="Austin"/>
    <n v="78701"/>
    <n v="6741110"/>
    <s v="Dell Seton Medical Center at the University of Texas (w/ Burn Center)"/>
    <x v="413"/>
    <n v="30"/>
    <x v="0"/>
    <m/>
    <n v="1"/>
    <m/>
    <s v="Yes"/>
    <n v="1"/>
    <m/>
    <m/>
    <m/>
    <x v="1"/>
    <s v="Yes"/>
    <s v="No"/>
    <s v="(512) 324-7000"/>
    <x v="1"/>
  </r>
  <r>
    <x v="43"/>
    <x v="43"/>
    <x v="269"/>
    <s v="901 W Ben White Blvd"/>
    <s v="Austin"/>
    <n v="78704"/>
    <n v="6740095"/>
    <s v="HCA St. David's South Austin Medical Center"/>
    <x v="35"/>
    <m/>
    <x v="0"/>
    <m/>
    <m/>
    <m/>
    <s v="Yes"/>
    <m/>
    <n v="1"/>
    <m/>
    <m/>
    <x v="0"/>
    <s v="Yes"/>
    <m/>
    <s v="(512) 447-2211"/>
    <x v="1"/>
  </r>
  <r>
    <x v="43"/>
    <x v="43"/>
    <x v="270"/>
    <s v="1600 11th St"/>
    <s v="Wichita Falls"/>
    <n v="76301"/>
    <n v="6740136"/>
    <s v="United Regional Health Care System"/>
    <x v="414"/>
    <m/>
    <x v="0"/>
    <m/>
    <m/>
    <m/>
    <s v="Yes"/>
    <m/>
    <n v="1"/>
    <m/>
    <m/>
    <x v="0"/>
    <s v="Yes"/>
    <m/>
    <s v="(940) 764-7000"/>
    <x v="1"/>
  </r>
  <r>
    <x v="43"/>
    <x v="43"/>
    <x v="271"/>
    <s v="201 Seton Pkwy"/>
    <s v="Round Rock"/>
    <n v="78665"/>
    <n v="6740412"/>
    <s v="Ascension Seton Williamson"/>
    <x v="415"/>
    <m/>
    <x v="0"/>
    <m/>
    <m/>
    <m/>
    <s v="Yes"/>
    <m/>
    <n v="1"/>
    <m/>
    <m/>
    <x v="0"/>
    <s v="Yes"/>
    <m/>
    <s v="(512) 324-4000"/>
    <x v="1"/>
  </r>
  <r>
    <x v="43"/>
    <x v="43"/>
    <x v="271"/>
    <s v="2400 Round Rock Ave"/>
    <s v="Round Rock"/>
    <n v="78681"/>
    <n v="6742345"/>
    <s v="HCA St. David's Round Rock Medical Center"/>
    <x v="416"/>
    <m/>
    <x v="0"/>
    <m/>
    <m/>
    <m/>
    <s v="Yes"/>
    <m/>
    <n v="1"/>
    <m/>
    <m/>
    <x v="0"/>
    <s v="Yes"/>
    <m/>
    <s v="(512) 341-1000"/>
    <x v="1"/>
  </r>
  <r>
    <x v="43"/>
    <x v="43"/>
    <x v="267"/>
    <s v="800 E Dawson"/>
    <s v="Tyler"/>
    <n v="75701"/>
    <n v="6740044"/>
    <s v="CHRISTUS Trinity Mother Frances Hospital - Tyler"/>
    <x v="417"/>
    <m/>
    <x v="0"/>
    <m/>
    <m/>
    <m/>
    <s v="Yes"/>
    <m/>
    <n v="1"/>
    <m/>
    <m/>
    <x v="0"/>
    <s v="Yes"/>
    <m/>
    <s v="(903) 510-7000"/>
    <x v="1"/>
  </r>
  <r>
    <x v="43"/>
    <x v="43"/>
    <x v="266"/>
    <s v="7101 S Padre Island Dr"/>
    <s v="Corpus Christi"/>
    <n v="78412"/>
    <n v="6740071"/>
    <s v="HCA Corpus Christi Medical Center - Bay Area"/>
    <x v="418"/>
    <m/>
    <x v="0"/>
    <m/>
    <m/>
    <m/>
    <s v="Yes"/>
    <m/>
    <n v="1"/>
    <m/>
    <m/>
    <x v="0"/>
    <s v="Yes"/>
    <m/>
    <s v="(361) 985-1200"/>
    <x v="1"/>
  </r>
  <r>
    <x v="43"/>
    <x v="43"/>
    <x v="261"/>
    <s v="710 Cypress Creek Pkwy"/>
    <s v="Houston"/>
    <n v="77090"/>
    <n v="6741895"/>
    <s v="HCA Houston Healthcare Northwest"/>
    <x v="269"/>
    <m/>
    <x v="0"/>
    <m/>
    <m/>
    <m/>
    <s v="Yes"/>
    <m/>
    <n v="1"/>
    <m/>
    <m/>
    <x v="0"/>
    <s v="Yes"/>
    <m/>
    <s v="(281) 440-1000"/>
    <x v="1"/>
  </r>
  <r>
    <x v="44"/>
    <x v="44"/>
    <x v="272"/>
    <s v="1200 East 3900 South"/>
    <s v="Salt Lake City"/>
    <n v="84124"/>
    <n v="6870290"/>
    <s v="HCA St. Mark's Hospital"/>
    <x v="419"/>
    <m/>
    <x v="0"/>
    <m/>
    <m/>
    <m/>
    <s v="Yes"/>
    <m/>
    <n v="1"/>
    <m/>
    <m/>
    <x v="0"/>
    <s v="Yes"/>
    <m/>
    <s v="(801) 268-7111"/>
    <x v="0"/>
  </r>
  <r>
    <x v="44"/>
    <x v="44"/>
    <x v="272"/>
    <s v="5121 S Cottonwood St"/>
    <s v="Murray"/>
    <n v="84107"/>
    <n v="6870141"/>
    <s v="Intermountain Medical Center"/>
    <x v="420"/>
    <m/>
    <x v="0"/>
    <m/>
    <m/>
    <m/>
    <s v="Yes"/>
    <n v="1"/>
    <m/>
    <m/>
    <m/>
    <x v="0"/>
    <s v="Yes"/>
    <m/>
    <s v="(801) 507-7000"/>
    <x v="0"/>
  </r>
  <r>
    <x v="44"/>
    <x v="44"/>
    <x v="272"/>
    <s v="100 N Mario Capecchi Dr"/>
    <s v="Salt Lake City"/>
    <n v="84113"/>
    <n v="6870280"/>
    <s v="Primary Children's Hospital"/>
    <x v="361"/>
    <m/>
    <x v="1"/>
    <n v="1"/>
    <m/>
    <m/>
    <s v="Yes"/>
    <m/>
    <m/>
    <n v="1"/>
    <m/>
    <x v="0"/>
    <s v="Yes"/>
    <m/>
    <s v="(801) 662-1000"/>
    <x v="0"/>
  </r>
  <r>
    <x v="44"/>
    <x v="44"/>
    <x v="272"/>
    <s v="50 Medical Dr N"/>
    <s v="Salt Lake City"/>
    <n v="84132"/>
    <n v="6870315"/>
    <s v="University of Utah Health (University of Utah Health Burn Center)"/>
    <x v="227"/>
    <n v="15"/>
    <x v="0"/>
    <m/>
    <n v="1"/>
    <n v="1"/>
    <s v="Yes"/>
    <n v="1"/>
    <m/>
    <m/>
    <m/>
    <x v="2"/>
    <s v="Yes"/>
    <s v="No"/>
    <s v="(801) 581-2121"/>
    <x v="0"/>
  </r>
  <r>
    <x v="44"/>
    <x v="44"/>
    <x v="273"/>
    <s v="1034 N 500 W"/>
    <s v="Provo"/>
    <n v="84604"/>
    <n v="6870220"/>
    <s v="Utah Valley Hospital"/>
    <x v="421"/>
    <m/>
    <x v="0"/>
    <m/>
    <m/>
    <m/>
    <s v="Yes"/>
    <m/>
    <n v="1"/>
    <m/>
    <m/>
    <x v="0"/>
    <s v="Yes"/>
    <m/>
    <s v="(801) 357-7850"/>
    <x v="0"/>
  </r>
  <r>
    <x v="44"/>
    <x v="44"/>
    <x v="11"/>
    <s v="1380 E Medical Center Dr"/>
    <s v="St George"/>
    <n v="84790"/>
    <n v="6870016"/>
    <s v="St. George Regional Hospital"/>
    <x v="96"/>
    <m/>
    <x v="0"/>
    <m/>
    <m/>
    <m/>
    <s v="Yes"/>
    <m/>
    <n v="1"/>
    <m/>
    <m/>
    <x v="0"/>
    <s v="Yes"/>
    <m/>
    <s v="(435) 251-1000"/>
    <x v="0"/>
  </r>
  <r>
    <x v="44"/>
    <x v="44"/>
    <x v="274"/>
    <s v="5475 S 500 E"/>
    <s v="Ogden"/>
    <n v="84405"/>
    <n v="6870150"/>
    <s v="HCA Ogden Regional Medical Center"/>
    <x v="422"/>
    <m/>
    <x v="0"/>
    <m/>
    <m/>
    <m/>
    <s v="Yes"/>
    <m/>
    <n v="1"/>
    <m/>
    <m/>
    <x v="0"/>
    <s v="Yes"/>
    <m/>
    <s v="(801) 479-2111"/>
    <x v="0"/>
  </r>
  <r>
    <x v="44"/>
    <x v="44"/>
    <x v="274"/>
    <s v="4401 Harrison Blvd"/>
    <s v="Ogden"/>
    <n v="84403"/>
    <n v="6870160"/>
    <s v="McKay-Dee Hospital"/>
    <x v="423"/>
    <m/>
    <x v="0"/>
    <m/>
    <m/>
    <m/>
    <s v="Yes"/>
    <m/>
    <n v="1"/>
    <m/>
    <m/>
    <x v="0"/>
    <s v="Yes"/>
    <m/>
    <s v="(801) 387-2800"/>
    <x v="0"/>
  </r>
  <r>
    <x v="45"/>
    <x v="45"/>
    <x v="275"/>
    <s v="111 Colchester Ave"/>
    <s v="Burlington"/>
    <s v="05401"/>
    <n v="6130001"/>
    <s v="The University of Vermont Medical Center (University of Vermont Burn Center)"/>
    <x v="424"/>
    <n v="9"/>
    <x v="0"/>
    <n v="1"/>
    <n v="1"/>
    <m/>
    <s v="Yes"/>
    <n v="1"/>
    <m/>
    <m/>
    <n v="1"/>
    <x v="1"/>
    <s v="Yes"/>
    <m/>
    <s v="(802) 847-0000"/>
    <x v="2"/>
  </r>
  <r>
    <x v="46"/>
    <x v="46"/>
    <x v="276"/>
    <s v="1701 N George Mason Dr"/>
    <s v="Arlington"/>
    <n v="22205"/>
    <n v="6340040"/>
    <s v="Virginia Hospital Center in Arlington"/>
    <x v="45"/>
    <m/>
    <x v="0"/>
    <m/>
    <m/>
    <m/>
    <s v="No"/>
    <m/>
    <n v="1"/>
    <m/>
    <m/>
    <x v="0"/>
    <s v="Yes"/>
    <m/>
    <s v="(703) 558-5000"/>
    <x v="1"/>
  </r>
  <r>
    <x v="46"/>
    <x v="46"/>
    <x v="277"/>
    <s v="1215 Lee St"/>
    <s v="Charlottesville"/>
    <n v="22903"/>
    <n v="6344000"/>
    <s v="University of Virginia Medical Center"/>
    <x v="425"/>
    <m/>
    <x v="0"/>
    <m/>
    <m/>
    <m/>
    <s v="Yes"/>
    <n v="1"/>
    <m/>
    <m/>
    <m/>
    <x v="0"/>
    <s v="Yes"/>
    <m/>
    <s v="(434) 924-3627"/>
    <x v="1"/>
  </r>
  <r>
    <x v="46"/>
    <x v="46"/>
    <x v="278"/>
    <s v="1850 Town Center Pkwy"/>
    <s v="Reston"/>
    <n v="20190"/>
    <n v="6340025"/>
    <s v="Reston Hospital Center"/>
    <x v="92"/>
    <m/>
    <x v="0"/>
    <m/>
    <m/>
    <m/>
    <s v="Yes"/>
    <m/>
    <n v="1"/>
    <m/>
    <m/>
    <x v="0"/>
    <s v="Yes"/>
    <m/>
    <s v="(703) 689-9000"/>
    <x v="1"/>
  </r>
  <r>
    <x v="46"/>
    <x v="46"/>
    <x v="278"/>
    <s v="3300 Gallows Rd"/>
    <s v="Falls Church"/>
    <n v="22042"/>
    <n v="6340490"/>
    <s v="Inova Fairfax Hospital"/>
    <x v="426"/>
    <m/>
    <x v="0"/>
    <m/>
    <m/>
    <m/>
    <s v="Yes"/>
    <n v="1"/>
    <m/>
    <m/>
    <m/>
    <x v="0"/>
    <s v="Yes"/>
    <m/>
    <s v="(703) 776-2274"/>
    <x v="1"/>
  </r>
  <r>
    <x v="46"/>
    <x v="46"/>
    <x v="279"/>
    <s v="1001 Sam Perry Blvd"/>
    <s v="Fredericksburg "/>
    <n v="22401"/>
    <n v="6340290"/>
    <s v="Mary Washington Hospital"/>
    <x v="427"/>
    <m/>
    <x v="0"/>
    <m/>
    <m/>
    <m/>
    <s v="No"/>
    <m/>
    <n v="1"/>
    <m/>
    <m/>
    <x v="0"/>
    <s v="Yes"/>
    <m/>
    <s v="(540) 741-1100"/>
    <x v="1"/>
  </r>
  <r>
    <x v="46"/>
    <x v="46"/>
    <x v="280"/>
    <s v="1602 Skipwith Rd"/>
    <s v="Richmond"/>
    <n v="23229"/>
    <n v="6340012"/>
    <s v="Henrico Doctors' Hospital"/>
    <x v="428"/>
    <m/>
    <x v="0"/>
    <m/>
    <m/>
    <m/>
    <s v="Yes"/>
    <m/>
    <n v="1"/>
    <m/>
    <m/>
    <x v="0"/>
    <s v="Yes"/>
    <m/>
    <s v="(804) 289-4500"/>
    <x v="1"/>
  </r>
  <r>
    <x v="46"/>
    <x v="46"/>
    <x v="281"/>
    <s v="1901 Tate Springs Road"/>
    <s v="Lynchburg "/>
    <n v="24501"/>
    <n v="6340013"/>
    <s v="Centra Lynchburg General Hospital"/>
    <x v="429"/>
    <m/>
    <x v="0"/>
    <m/>
    <m/>
    <m/>
    <s v="No"/>
    <m/>
    <n v="1"/>
    <m/>
    <m/>
    <x v="0"/>
    <s v="Yes"/>
    <m/>
    <s v="(434) 200-4700"/>
    <x v="1"/>
  </r>
  <r>
    <x v="46"/>
    <x v="46"/>
    <x v="282"/>
    <s v="500 J Clyde Morris Blvd"/>
    <s v="Newport News"/>
    <n v="23601"/>
    <n v="6340520"/>
    <s v="Riverside Regional Medical Center"/>
    <x v="168"/>
    <m/>
    <x v="0"/>
    <m/>
    <m/>
    <m/>
    <s v="No"/>
    <m/>
    <n v="1"/>
    <m/>
    <m/>
    <x v="0"/>
    <s v="Yes"/>
    <m/>
    <s v="(757) 594-2000"/>
    <x v="1"/>
  </r>
  <r>
    <x v="46"/>
    <x v="46"/>
    <x v="132"/>
    <s v="601 Children's Ln"/>
    <s v="Norfolk"/>
    <n v="23507"/>
    <n v="6340578"/>
    <s v="Children's Hospital of The King's Daughters"/>
    <x v="430"/>
    <m/>
    <x v="1"/>
    <n v="1"/>
    <m/>
    <m/>
    <s v="No"/>
    <m/>
    <m/>
    <n v="1"/>
    <m/>
    <x v="0"/>
    <s v="Yes"/>
    <m/>
    <s v="(757) 668-7000"/>
    <x v="1"/>
  </r>
  <r>
    <x v="46"/>
    <x v="46"/>
    <x v="132"/>
    <s v="600 Gresham Dr"/>
    <s v="Norfolk"/>
    <n v="23507"/>
    <n v="6340620"/>
    <s v="Sentara Norfolk General Hospital (Burn Center at Sentara Norfolk General Hospital)"/>
    <x v="95"/>
    <n v="16"/>
    <x v="0"/>
    <m/>
    <n v="1"/>
    <m/>
    <s v="No"/>
    <n v="1"/>
    <m/>
    <m/>
    <m/>
    <x v="0"/>
    <s v="Yes"/>
    <s v="Yes"/>
    <s v="(757) 388-3000"/>
    <x v="1"/>
  </r>
  <r>
    <x v="46"/>
    <x v="46"/>
    <x v="283"/>
    <s v="7101 Jahnke Rd"/>
    <s v="Richmond"/>
    <n v="23225"/>
    <n v="6340009"/>
    <s v="Chippenham Hospital (Wound Healing Center)"/>
    <x v="431"/>
    <n v="36"/>
    <x v="0"/>
    <m/>
    <n v="1"/>
    <n v="1"/>
    <s v="Yes"/>
    <m/>
    <n v="1"/>
    <m/>
    <m/>
    <x v="0"/>
    <s v="Yes"/>
    <s v="Yes"/>
    <s v="(804) 483-0000"/>
    <x v="1"/>
  </r>
  <r>
    <x v="46"/>
    <x v="46"/>
    <x v="283"/>
    <s v="1250 E Marshall St"/>
    <s v="Richmond"/>
    <n v="23298"/>
    <n v="6340860"/>
    <s v="VCU Medical Center (Evans-Haynes Burn Center)"/>
    <x v="432"/>
    <n v="16"/>
    <x v="0"/>
    <n v="1"/>
    <n v="1"/>
    <n v="1"/>
    <s v="Yes"/>
    <n v="1"/>
    <m/>
    <n v="1"/>
    <m/>
    <x v="2"/>
    <s v="Yes"/>
    <s v="Yes"/>
    <s v="(804) 828-9000"/>
    <x v="1"/>
  </r>
  <r>
    <x v="46"/>
    <x v="46"/>
    <x v="284"/>
    <s v="1906 Belleview Ave"/>
    <s v="Roanoke"/>
    <n v="24014"/>
    <n v="6341040"/>
    <s v="Carilion Roanoke Memorial Hospital"/>
    <x v="433"/>
    <m/>
    <x v="0"/>
    <n v="1"/>
    <m/>
    <m/>
    <s v="Yes"/>
    <n v="1"/>
    <m/>
    <n v="1"/>
    <m/>
    <x v="0"/>
    <s v="Yes"/>
    <m/>
    <s v="(540) 981-7000"/>
    <x v="1"/>
  </r>
  <r>
    <x v="46"/>
    <x v="46"/>
    <x v="285"/>
    <s v="1840 Amherst St"/>
    <s v="Winchester "/>
    <n v="22601"/>
    <n v="6341200"/>
    <s v="Winchester Medical Center"/>
    <x v="322"/>
    <m/>
    <x v="0"/>
    <m/>
    <m/>
    <m/>
    <s v="No"/>
    <m/>
    <n v="1"/>
    <m/>
    <m/>
    <x v="0"/>
    <s v="Yes"/>
    <m/>
    <s v="(540) 536-8000"/>
    <x v="1"/>
  </r>
  <r>
    <x v="47"/>
    <x v="47"/>
    <x v="170"/>
    <s v="400 NE Mother Joseph Pl"/>
    <s v="Vancouver"/>
    <n v="98664"/>
    <n v="6911130"/>
    <s v="PeaceHealth Southwest Medical Center"/>
    <x v="168"/>
    <m/>
    <x v="0"/>
    <m/>
    <m/>
    <m/>
    <s v="No"/>
    <m/>
    <n v="1"/>
    <m/>
    <m/>
    <x v="0"/>
    <s v="Yes"/>
    <m/>
    <s v="(360) 514-2000"/>
    <x v="0"/>
  </r>
  <r>
    <x v="47"/>
    <x v="47"/>
    <x v="286"/>
    <s v="325 9th Ave"/>
    <s v="Seattle"/>
    <n v="98104"/>
    <n v="6910610"/>
    <s v="UW Medicine/Harborview Medical Center (UW Medicine Regional Burn Center at Harborview)"/>
    <x v="434"/>
    <n v="40"/>
    <x v="0"/>
    <n v="1"/>
    <n v="1"/>
    <n v="1"/>
    <s v="No"/>
    <n v="1"/>
    <m/>
    <n v="1"/>
    <m/>
    <x v="2"/>
    <s v="Yes"/>
    <m/>
    <s v="(206) 744-3000"/>
    <x v="0"/>
  </r>
  <r>
    <x v="47"/>
    <x v="47"/>
    <x v="287"/>
    <s v="9040 Jackson Ave"/>
    <s v="Joint Base Lewis-McChord"/>
    <n v="98431"/>
    <n v="6911030"/>
    <s v="Madigan Army Medical Center Joint Base Lewis "/>
    <x v="435"/>
    <m/>
    <x v="0"/>
    <m/>
    <m/>
    <m/>
    <s v="No"/>
    <m/>
    <n v="1"/>
    <m/>
    <m/>
    <x v="0"/>
    <s v="Yes"/>
    <m/>
    <s v="(253) 968-1110"/>
    <x v="0"/>
  </r>
  <r>
    <x v="47"/>
    <x v="47"/>
    <x v="287"/>
    <s v="315 Martin Luther King Jr Way"/>
    <s v="Tacoma"/>
    <n v="98405"/>
    <n v="6911018"/>
    <s v="Tacoma Trauma Center"/>
    <x v="436"/>
    <m/>
    <x v="0"/>
    <m/>
    <m/>
    <m/>
    <s v="No"/>
    <m/>
    <n v="1"/>
    <m/>
    <m/>
    <x v="0"/>
    <s v="Yes"/>
    <m/>
    <s v="(253) 403-1000"/>
    <x v="0"/>
  </r>
  <r>
    <x v="47"/>
    <x v="47"/>
    <x v="287"/>
    <s v="317 Martin Luther King Jr Way"/>
    <s v="Tacoma"/>
    <n v="98403"/>
    <n v="6911033"/>
    <s v="MultiCare Mary Bridge Children's Hospital and Health Center"/>
    <x v="437"/>
    <m/>
    <x v="1"/>
    <n v="1"/>
    <m/>
    <m/>
    <s v="No"/>
    <m/>
    <m/>
    <m/>
    <n v="1"/>
    <x v="0"/>
    <s v="Yes"/>
    <m/>
    <s v="(253) 403-1400"/>
    <x v="0"/>
  </r>
  <r>
    <x v="47"/>
    <x v="47"/>
    <x v="288"/>
    <s v="1321 Colby Ave"/>
    <s v="Everett"/>
    <n v="98201"/>
    <n v="6910004"/>
    <s v="Providence Regional Medical Center Everett"/>
    <x v="438"/>
    <m/>
    <x v="0"/>
    <m/>
    <m/>
    <m/>
    <s v="No"/>
    <m/>
    <n v="1"/>
    <m/>
    <m/>
    <x v="0"/>
    <s v="Yes"/>
    <m/>
    <s v="(425) 261-2000"/>
    <x v="0"/>
  </r>
  <r>
    <x v="47"/>
    <x v="47"/>
    <x v="289"/>
    <s v="101 W 8th Ave"/>
    <s v="Spokane"/>
    <n v="99204"/>
    <n v="6910980"/>
    <s v="Providence Sacred Heart Medical Center &amp; Children's Hospital"/>
    <x v="439"/>
    <m/>
    <x v="0"/>
    <n v="1"/>
    <m/>
    <m/>
    <s v="No"/>
    <m/>
    <n v="1"/>
    <m/>
    <n v="1"/>
    <x v="0"/>
    <s v="Yes"/>
    <m/>
    <s v="(509) 474-3131"/>
    <x v="0"/>
  </r>
  <r>
    <x v="47"/>
    <x v="47"/>
    <x v="290"/>
    <s v="2901 Squalicum Pkwy"/>
    <s v="Bellingham"/>
    <n v="98225"/>
    <n v="6910001"/>
    <s v="PeaceHealth St. Joseph Medical Center "/>
    <x v="440"/>
    <m/>
    <x v="0"/>
    <m/>
    <m/>
    <m/>
    <s v="No"/>
    <m/>
    <n v="1"/>
    <m/>
    <m/>
    <x v="0"/>
    <s v="Yes"/>
    <m/>
    <s v="(360) 734-5400"/>
    <x v="0"/>
  </r>
  <r>
    <x v="48"/>
    <x v="48"/>
    <x v="291"/>
    <s v="1340 Hal Greer Blvd"/>
    <s v="Huntington"/>
    <n v="25701"/>
    <n v="6350345"/>
    <s v="Cabell Huntington Hospital (Cabell Huntington Burn Intensive Care Unit)"/>
    <x v="252"/>
    <n v="4"/>
    <x v="0"/>
    <m/>
    <n v="1"/>
    <m/>
    <s v="Yes "/>
    <m/>
    <n v="1"/>
    <m/>
    <m/>
    <x v="1"/>
    <s v="Yes"/>
    <s v="No"/>
    <s v="(304) 526-2000"/>
    <x v="1"/>
  </r>
  <r>
    <x v="48"/>
    <x v="48"/>
    <x v="292"/>
    <s v="501 Morris St"/>
    <s v="Charleston"/>
    <n v="25301"/>
    <n v="6350120"/>
    <s v="Charleston Area Medical Center"/>
    <x v="441"/>
    <m/>
    <x v="0"/>
    <m/>
    <m/>
    <m/>
    <s v="Yes "/>
    <n v="1"/>
    <m/>
    <m/>
    <m/>
    <x v="0"/>
    <s v="Yes"/>
    <m/>
    <s v="(304) 388-5432"/>
    <x v="1"/>
  </r>
  <r>
    <x v="48"/>
    <x v="48"/>
    <x v="291"/>
    <s v="2900 1st Ave"/>
    <s v="Huntington"/>
    <n v="25702"/>
    <n v="6350400"/>
    <s v="St. Mary's Medical Center - Huntington"/>
    <x v="442"/>
    <m/>
    <x v="0"/>
    <m/>
    <m/>
    <m/>
    <s v="Yes "/>
    <m/>
    <n v="1"/>
    <m/>
    <m/>
    <x v="0"/>
    <s v="Yes"/>
    <m/>
    <s v="(304) 526-1234"/>
    <x v="1"/>
  </r>
  <r>
    <x v="48"/>
    <x v="48"/>
    <x v="293"/>
    <s v="1 Medical Center Dr"/>
    <s v="Morgantown"/>
    <n v="26505"/>
    <n v="6350007"/>
    <s v="West Virginia University Hospitals (J.W. Ruby Memorial Hospital)"/>
    <x v="443"/>
    <m/>
    <x v="0"/>
    <n v="1"/>
    <m/>
    <m/>
    <s v="Yes "/>
    <n v="1"/>
    <m/>
    <m/>
    <n v="1"/>
    <x v="0"/>
    <s v="Yes"/>
    <m/>
    <s v="(304) 598-4000"/>
    <x v="1"/>
  </r>
  <r>
    <x v="48"/>
    <x v="48"/>
    <x v="294"/>
    <s v="1 Medical Park"/>
    <s v="Wheeling"/>
    <n v="26003"/>
    <n v="6350830"/>
    <s v="Wheeling Hospital"/>
    <x v="444"/>
    <m/>
    <x v="0"/>
    <m/>
    <m/>
    <m/>
    <s v="Yes "/>
    <m/>
    <n v="1"/>
    <m/>
    <m/>
    <x v="0"/>
    <s v="Yes"/>
    <m/>
    <s v="(304) 243-3000"/>
    <x v="1"/>
  </r>
  <r>
    <x v="49"/>
    <x v="49"/>
    <x v="295"/>
    <s v="2845 Greenbrier Rd"/>
    <s v="Green Bay"/>
    <n v="54311"/>
    <n v="6450021"/>
    <s v="Aurora BayCare Medical Center"/>
    <x v="231"/>
    <m/>
    <x v="0"/>
    <m/>
    <m/>
    <m/>
    <s v="Yes"/>
    <m/>
    <n v="1"/>
    <m/>
    <m/>
    <x v="0"/>
    <s v="Yes"/>
    <m/>
    <s v="(920) 288-8000"/>
    <x v="3"/>
  </r>
  <r>
    <x v="49"/>
    <x v="49"/>
    <x v="295"/>
    <s v="835 S Van Buren St"/>
    <s v="Green Bay"/>
    <n v="54301"/>
    <n v="6450450"/>
    <s v="HSHS St. Vincent Hospital"/>
    <x v="143"/>
    <m/>
    <x v="0"/>
    <m/>
    <m/>
    <m/>
    <s v="Yes"/>
    <m/>
    <n v="1"/>
    <m/>
    <m/>
    <x v="0"/>
    <s v="Yes"/>
    <m/>
    <s v="(920) 433-0111"/>
    <x v="3"/>
  </r>
  <r>
    <x v="49"/>
    <x v="49"/>
    <x v="296"/>
    <s v="700 S Park St"/>
    <s v="Madison"/>
    <n v="53715"/>
    <n v="6450810"/>
    <s v="SSM Health St. Mary's Hospital Madison"/>
    <x v="445"/>
    <m/>
    <x v="0"/>
    <m/>
    <m/>
    <m/>
    <s v="Yes"/>
    <m/>
    <n v="1"/>
    <m/>
    <m/>
    <x v="0"/>
    <s v="Yes"/>
    <m/>
    <s v="(608) 251-6100"/>
    <x v="3"/>
  </r>
  <r>
    <x v="49"/>
    <x v="49"/>
    <x v="296"/>
    <s v="600 Highland Ave"/>
    <s v="Madison"/>
    <n v="53792"/>
    <n v="6450820"/>
    <s v="University of Wisconsin Hospitals (UW Burn and Wound Center)"/>
    <x v="446"/>
    <n v="11"/>
    <x v="0"/>
    <n v="1"/>
    <n v="1"/>
    <n v="1"/>
    <s v="Yes"/>
    <n v="1"/>
    <m/>
    <n v="1"/>
    <m/>
    <x v="2"/>
    <s v="Yes"/>
    <m/>
    <s v="(608) 263-6400"/>
    <x v="3"/>
  </r>
  <r>
    <x v="49"/>
    <x v="49"/>
    <x v="297"/>
    <s v="1221 Whipple St"/>
    <s v="Eau Claire"/>
    <n v="54703"/>
    <n v="6450310"/>
    <s v="Mayo Clinic Health System Eau Claire"/>
    <x v="166"/>
    <m/>
    <x v="0"/>
    <m/>
    <m/>
    <m/>
    <s v="Yes"/>
    <m/>
    <n v="1"/>
    <m/>
    <m/>
    <x v="0"/>
    <s v="Yes"/>
    <m/>
    <s v="(715) 838-3311"/>
    <x v="3"/>
  </r>
  <r>
    <x v="49"/>
    <x v="49"/>
    <x v="298"/>
    <s v="1910 South Ave"/>
    <s v="La Crosse"/>
    <n v="54601"/>
    <n v="6450680"/>
    <s v="Gundersen Lutheran Medical Center"/>
    <x v="414"/>
    <m/>
    <x v="0"/>
    <m/>
    <m/>
    <m/>
    <s v="Yes"/>
    <m/>
    <n v="1"/>
    <m/>
    <m/>
    <x v="0"/>
    <s v="Yes"/>
    <m/>
    <s v="(608) 782-7300"/>
    <x v="3"/>
  </r>
  <r>
    <x v="49"/>
    <x v="49"/>
    <x v="299"/>
    <s v="333 Pine Ridge Blvd"/>
    <s v="Wausau"/>
    <n v="54401"/>
    <n v="6452085"/>
    <s v="Aspirus Wausau Hospital"/>
    <x v="423"/>
    <m/>
    <x v="0"/>
    <m/>
    <m/>
    <m/>
    <s v="Yes"/>
    <m/>
    <n v="1"/>
    <m/>
    <m/>
    <x v="0"/>
    <s v="Yes"/>
    <m/>
    <s v="(715) 847-2121"/>
    <x v="3"/>
  </r>
  <r>
    <x v="49"/>
    <x v="49"/>
    <x v="300"/>
    <s v="9000 W Wisconsin Ave"/>
    <s v="Milwaukee"/>
    <n v="53226"/>
    <n v="6451030"/>
    <s v="Children's Wisconsin (Children's Wisconsin Burn Program)"/>
    <x v="447"/>
    <n v="5"/>
    <x v="0"/>
    <n v="1"/>
    <m/>
    <n v="1"/>
    <s v="Yes"/>
    <m/>
    <m/>
    <n v="1"/>
    <m/>
    <x v="1"/>
    <s v="Yes"/>
    <m/>
    <s v="(414) 266-2000"/>
    <x v="3"/>
  </r>
  <r>
    <x v="49"/>
    <x v="49"/>
    <x v="300"/>
    <s v="9200 W Wisconsin Ave"/>
    <s v="Milwaukee"/>
    <n v="53226"/>
    <n v="6452115"/>
    <s v="Froedtert Hospital"/>
    <x v="448"/>
    <m/>
    <x v="1"/>
    <m/>
    <m/>
    <m/>
    <s v="Yes"/>
    <n v="1"/>
    <m/>
    <m/>
    <m/>
    <x v="0"/>
    <s v="Yes"/>
    <m/>
    <s v="(414) 805-3000"/>
    <x v="3"/>
  </r>
  <r>
    <x v="49"/>
    <x v="49"/>
    <x v="300"/>
    <s v="2301 North Lake Dr"/>
    <s v="Milwaukee"/>
    <n v="53211"/>
    <n v="6451130"/>
    <s v="Ascension Columbia St. Mary's Hospital Regional Burn Center"/>
    <x v="158"/>
    <n v="12"/>
    <x v="1"/>
    <m/>
    <n v="1"/>
    <n v="1"/>
    <m/>
    <m/>
    <m/>
    <m/>
    <m/>
    <x v="1"/>
    <m/>
    <m/>
    <s v="(414) 585-1163"/>
    <x v="3"/>
  </r>
  <r>
    <x v="49"/>
    <x v="49"/>
    <x v="301"/>
    <s v="1000 Mineral Point Ave"/>
    <s v="Janesville"/>
    <n v="53547"/>
    <n v="6450015"/>
    <s v="Mercyhealth Hospital and Trauma Center"/>
    <x v="435"/>
    <m/>
    <x v="0"/>
    <m/>
    <m/>
    <m/>
    <s v="Yes"/>
    <m/>
    <n v="1"/>
    <m/>
    <m/>
    <x v="0"/>
    <s v="Yes"/>
    <m/>
    <s v="(608) 314-3605"/>
    <x v="3"/>
  </r>
  <r>
    <x v="49"/>
    <x v="49"/>
    <x v="302"/>
    <s v="36500 Aurora Dr"/>
    <s v="Summit"/>
    <n v="53066"/>
    <n v="6450175"/>
    <s v="Aurora Medical Center Summit"/>
    <x v="449"/>
    <m/>
    <x v="0"/>
    <m/>
    <m/>
    <m/>
    <s v="Yes"/>
    <m/>
    <n v="1"/>
    <m/>
    <m/>
    <x v="0"/>
    <s v="Yes"/>
    <m/>
    <s v="(262) 434-1000"/>
    <x v="3"/>
  </r>
  <r>
    <x v="49"/>
    <x v="49"/>
    <x v="107"/>
    <s v="130 2nd St"/>
    <s v="Neenah"/>
    <n v="54956"/>
    <n v="6451290"/>
    <s v="ThedaCare Regional Medical Center - Neenah"/>
    <x v="203"/>
    <m/>
    <x v="0"/>
    <m/>
    <m/>
    <m/>
    <s v="Yes"/>
    <m/>
    <n v="1"/>
    <m/>
    <m/>
    <x v="0"/>
    <s v="Yes"/>
    <m/>
    <s v="(920) 729-2155"/>
    <x v="3"/>
  </r>
  <r>
    <x v="49"/>
    <x v="49"/>
    <x v="303"/>
    <s v="611 N Saint Joseph Ave"/>
    <s v="Marshfield"/>
    <n v="54449"/>
    <n v="6450860"/>
    <s v="Marshfield Medical Center"/>
    <x v="347"/>
    <m/>
    <x v="0"/>
    <n v="1"/>
    <m/>
    <m/>
    <s v="Yes"/>
    <m/>
    <n v="1"/>
    <m/>
    <n v="1"/>
    <x v="0"/>
    <s v="Yes"/>
    <m/>
    <s v="(715) 387-171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206"/>
    <n v="31709821"/>
    <n v="0.64964100554210003"/>
    <s v="South"/>
  </r>
  <r>
    <x v="1"/>
    <n v="143"/>
    <n v="20002427"/>
    <n v="0.71491324527768552"/>
    <s v="Northeast"/>
  </r>
  <r>
    <x v="2"/>
    <n v="140"/>
    <n v="39355309"/>
    <n v="0.35573345390325867"/>
    <s v="West"/>
  </r>
  <r>
    <x v="3"/>
    <n v="129"/>
    <n v="11302748"/>
    <n v="1.1413153686165523"/>
    <s v="South"/>
  </r>
  <r>
    <x v="4"/>
    <n v="94"/>
    <n v="11900510"/>
    <n v="0.78988211429594191"/>
    <s v="Midwest"/>
  </r>
  <r>
    <x v="5"/>
    <n v="93"/>
    <n v="6270541"/>
    <n v="1.4831256186667148"/>
    <s v="Midwest"/>
  </r>
  <r>
    <x v="6"/>
    <n v="85"/>
    <n v="23462518"/>
    <n v="0.36227995648207917"/>
    <s v="South"/>
  </r>
  <r>
    <x v="7"/>
    <n v="83"/>
    <n v="13059432"/>
    <n v="0.63555597211272286"/>
    <s v="Northeast"/>
  </r>
  <r>
    <x v="8"/>
    <n v="80"/>
    <n v="7623818"/>
    <n v="1.0493429932351481"/>
    <s v="West"/>
  </r>
  <r>
    <x v="9"/>
    <n v="77"/>
    <n v="12719141"/>
    <n v="0.60538679459564138"/>
    <s v="Midwest"/>
  </r>
  <r>
    <x v="10"/>
    <n v="69"/>
    <n v="10127884"/>
    <n v="0.68128742390809371"/>
    <s v="Midwest"/>
  </r>
  <r>
    <x v="11"/>
    <n v="68"/>
    <n v="8880107"/>
    <n v="0.7657565387444093"/>
    <s v="South"/>
  </r>
  <r>
    <x v="12"/>
    <n v="60"/>
    <n v="11197968"/>
    <n v="0.53581149722878296"/>
    <s v="South"/>
  </r>
  <r>
    <x v="13"/>
    <n v="52"/>
    <n v="5193088"/>
    <n v="1.0013309999753519"/>
    <s v="South"/>
  </r>
  <r>
    <x v="14"/>
    <n v="52"/>
    <n v="6012561"/>
    <n v="0.86485609044132772"/>
    <s v="West"/>
  </r>
  <r>
    <x v="15"/>
    <n v="52"/>
    <n v="7154084"/>
    <n v="0.72685755437034283"/>
    <s v="Northeast"/>
  </r>
  <r>
    <x v="16"/>
    <n v="51"/>
    <n v="7315076"/>
    <n v="0.69719029576726199"/>
    <s v="South"/>
  </r>
  <r>
    <x v="17"/>
    <n v="50"/>
    <n v="5830405"/>
    <n v="0.85757335896905962"/>
    <s v="Midwest"/>
  </r>
  <r>
    <x v="18"/>
    <n v="47"/>
    <n v="4618189"/>
    <n v="1.0177149527661167"/>
    <s v="South"/>
  </r>
  <r>
    <x v="19"/>
    <n v="41"/>
    <n v="6973333"/>
    <n v="0.58795413900354399"/>
    <s v="Midwest"/>
  </r>
  <r>
    <x v="20"/>
    <n v="41"/>
    <n v="693645"/>
    <n v="5.9108045181613074"/>
    <s v="South"/>
  </r>
  <r>
    <x v="21"/>
    <n v="40"/>
    <n v="8001020"/>
    <n v="0.49993625812708886"/>
    <s v="West"/>
  </r>
  <r>
    <x v="22"/>
    <n v="33"/>
    <n v="4123288"/>
    <n v="0.80033216209976121"/>
    <s v="South"/>
  </r>
  <r>
    <x v="23"/>
    <n v="31"/>
    <n v="3282188"/>
    <n v="0.94449190600904032"/>
    <s v="West"/>
  </r>
  <r>
    <x v="24"/>
    <n v="28"/>
    <n v="5972787"/>
    <n v="0.46879287675920805"/>
    <s v="Midwest"/>
  </r>
  <r>
    <x v="25"/>
    <n v="28"/>
    <n v="2977220"/>
    <n v="0.94047467100180704"/>
    <s v="Midwest"/>
  </r>
  <r>
    <x v="26"/>
    <n v="25"/>
    <n v="5570274"/>
    <n v="0.44881095615763245"/>
    <s v="South"/>
  </r>
  <r>
    <x v="27"/>
    <n v="20"/>
    <n v="6265347"/>
    <n v="0.31921615833887573"/>
    <s v="South"/>
  </r>
  <r>
    <x v="28"/>
    <n v="17"/>
    <n v="3238387"/>
    <n v="0.52495270021773188"/>
    <s v="Midwest"/>
  </r>
  <r>
    <x v="29"/>
    <n v="16"/>
    <n v="2018006"/>
    <n v="0.79286186463271169"/>
    <s v="Midwest"/>
  </r>
  <r>
    <x v="30"/>
    <n v="16"/>
    <n v="4606864"/>
    <n v="0.34730784325302416"/>
    <s v="South"/>
  </r>
  <r>
    <x v="31"/>
    <n v="16"/>
    <n v="4273586"/>
    <n v="0.37439284011132573"/>
    <s v="West"/>
  </r>
  <r>
    <x v="32"/>
    <n v="15"/>
    <n v="2029733"/>
    <n v="0.73901345644969074"/>
    <s v="West"/>
  </r>
  <r>
    <x v="33"/>
    <n v="15"/>
    <n v="3538904"/>
    <n v="0.42386004254424531"/>
    <s v="West"/>
  </r>
  <r>
    <x v="34"/>
    <n v="12"/>
    <n v="9548215"/>
    <n v="0.12567794085072448"/>
    <s v="Northeast"/>
  </r>
  <r>
    <x v="35"/>
    <n v="10"/>
    <n v="2125498"/>
    <n v="0.47047797739635605"/>
    <s v="West"/>
  </r>
  <r>
    <x v="36"/>
    <n v="10"/>
    <n v="3114791"/>
    <n v="0.32104882799520096"/>
    <s v="South"/>
  </r>
  <r>
    <x v="37"/>
    <n v="9"/>
    <n v="644663"/>
    <n v="1.3960782610449181"/>
    <s v="Northeast"/>
  </r>
  <r>
    <x v="38"/>
    <n v="9"/>
    <n v="3688496"/>
    <n v="0.24400189128577068"/>
    <s v="Northeast"/>
  </r>
  <r>
    <x v="39"/>
    <n v="7"/>
    <n v="1432820"/>
    <n v="0.48854706104046564"/>
    <s v="West"/>
  </r>
  <r>
    <x v="40"/>
    <n v="6"/>
    <n v="1414874"/>
    <n v="0.42406602990796355"/>
    <s v="Northeast"/>
  </r>
  <r>
    <x v="41"/>
    <n v="4"/>
    <n v="1766147"/>
    <n v="0.22648171414950172"/>
    <s v="South"/>
  </r>
  <r>
    <x v="42"/>
    <n v="0"/>
    <n v="1059952"/>
    <n v="0"/>
    <s v="South"/>
  </r>
  <r>
    <x v="43"/>
    <n v="0"/>
    <n v="799358"/>
    <n v="0"/>
    <s v="Midwest"/>
  </r>
  <r>
    <x v="44"/>
    <n v="0"/>
    <n v="1114521"/>
    <n v="0"/>
    <s v="Northeast"/>
  </r>
  <r>
    <x v="45"/>
    <n v="0"/>
    <n v="2954160"/>
    <n v="0"/>
    <s v="South"/>
  </r>
  <r>
    <x v="46"/>
    <n v="0"/>
    <n v="737270"/>
    <n v="0"/>
    <s v="West"/>
  </r>
  <r>
    <x v="47"/>
    <n v="0"/>
    <n v="1415342"/>
    <n v="0"/>
    <s v="Northeast"/>
  </r>
  <r>
    <x v="48"/>
    <n v="0"/>
    <n v="1144694"/>
    <n v="0"/>
    <s v="West"/>
  </r>
  <r>
    <x v="49"/>
    <n v="0"/>
    <n v="935094"/>
    <n v="0"/>
    <s v="Midwes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exas"/>
    <x v="0"/>
    <n v="31709821"/>
    <n v="0.64964100554210003"/>
    <x v="0"/>
  </r>
  <r>
    <s v="New York"/>
    <x v="1"/>
    <n v="20002427"/>
    <n v="0.71491324527768552"/>
    <x v="1"/>
  </r>
  <r>
    <s v="California"/>
    <x v="2"/>
    <n v="39355309"/>
    <n v="0.35573345390325867"/>
    <x v="2"/>
  </r>
  <r>
    <s v="Georgia"/>
    <x v="3"/>
    <n v="11302748"/>
    <n v="1.1413153686165523"/>
    <x v="0"/>
  </r>
  <r>
    <s v="Ohio"/>
    <x v="4"/>
    <n v="11900510"/>
    <n v="0.78988211429594191"/>
    <x v="3"/>
  </r>
  <r>
    <s v="Missouri"/>
    <x v="5"/>
    <n v="6270541"/>
    <n v="1.4831256186667148"/>
    <x v="3"/>
  </r>
  <r>
    <s v="Florida"/>
    <x v="6"/>
    <n v="23462518"/>
    <n v="0.36227995648207917"/>
    <x v="0"/>
  </r>
  <r>
    <s v="Pennsylvania"/>
    <x v="7"/>
    <n v="13059432"/>
    <n v="0.63555597211272286"/>
    <x v="1"/>
  </r>
  <r>
    <s v="Arizona"/>
    <x v="8"/>
    <n v="7623818"/>
    <n v="1.0493429932351481"/>
    <x v="2"/>
  </r>
  <r>
    <s v="Illinois"/>
    <x v="9"/>
    <n v="12719141"/>
    <n v="0.60538679459564138"/>
    <x v="3"/>
  </r>
  <r>
    <s v="Michigan"/>
    <x v="10"/>
    <n v="10127884"/>
    <n v="0.68128742390809371"/>
    <x v="3"/>
  </r>
  <r>
    <s v="Virginia"/>
    <x v="11"/>
    <n v="8880107"/>
    <n v="0.7657565387444093"/>
    <x v="0"/>
  </r>
  <r>
    <s v="North Carolina"/>
    <x v="12"/>
    <n v="11197968"/>
    <n v="0.53581149722878296"/>
    <x v="0"/>
  </r>
  <r>
    <s v="Alabama"/>
    <x v="13"/>
    <n v="5193088"/>
    <n v="1.0013309999753519"/>
    <x v="0"/>
  </r>
  <r>
    <s v="Colorado"/>
    <x v="13"/>
    <n v="6012561"/>
    <n v="0.86485609044132772"/>
    <x v="2"/>
  </r>
  <r>
    <s v="Massachusetts"/>
    <x v="13"/>
    <n v="7154084"/>
    <n v="0.72685755437034283"/>
    <x v="1"/>
  </r>
  <r>
    <s v="Tennessee"/>
    <x v="14"/>
    <n v="7315076"/>
    <n v="0.69719029576726199"/>
    <x v="0"/>
  </r>
  <r>
    <s v="Minnesota"/>
    <x v="15"/>
    <n v="5830405"/>
    <n v="0.85757335896905962"/>
    <x v="3"/>
  </r>
  <r>
    <s v="Louisiana"/>
    <x v="16"/>
    <n v="4618189"/>
    <n v="1.0177149527661167"/>
    <x v="0"/>
  </r>
  <r>
    <s v="Indiana"/>
    <x v="17"/>
    <n v="6973333"/>
    <n v="0.58795413900354399"/>
    <x v="3"/>
  </r>
  <r>
    <s v="District of Columbia"/>
    <x v="17"/>
    <n v="693645"/>
    <n v="5.9108045181613074"/>
    <x v="0"/>
  </r>
  <r>
    <s v="Washington"/>
    <x v="18"/>
    <n v="8001020"/>
    <n v="0.49993625812708886"/>
    <x v="2"/>
  </r>
  <r>
    <s v="Oklahoma"/>
    <x v="19"/>
    <n v="4123288"/>
    <n v="0.80033216209976121"/>
    <x v="0"/>
  </r>
  <r>
    <s v="Nevada"/>
    <x v="20"/>
    <n v="3282188"/>
    <n v="0.94449190600904032"/>
    <x v="2"/>
  </r>
  <r>
    <s v="Wisconsin"/>
    <x v="21"/>
    <n v="5972787"/>
    <n v="0.46879287675920805"/>
    <x v="3"/>
  </r>
  <r>
    <s v="Kansas"/>
    <x v="21"/>
    <n v="2977220"/>
    <n v="0.94047467100180704"/>
    <x v="3"/>
  </r>
  <r>
    <s v="South Carolina"/>
    <x v="22"/>
    <n v="5570274"/>
    <n v="0.44881095615763245"/>
    <x v="0"/>
  </r>
  <r>
    <s v="Maryland"/>
    <x v="23"/>
    <n v="6265347"/>
    <n v="0.31921615833887573"/>
    <x v="0"/>
  </r>
  <r>
    <s v="Iowa"/>
    <x v="24"/>
    <n v="3238387"/>
    <n v="0.52495270021773188"/>
    <x v="3"/>
  </r>
  <r>
    <s v="Nebraska"/>
    <x v="25"/>
    <n v="2018006"/>
    <n v="0.79286186463271169"/>
    <x v="3"/>
  </r>
  <r>
    <s v="Kentucky"/>
    <x v="25"/>
    <n v="4606864"/>
    <n v="0.34730784325302416"/>
    <x v="0"/>
  </r>
  <r>
    <s v="Oregon"/>
    <x v="25"/>
    <n v="4273586"/>
    <n v="0.37439284011132573"/>
    <x v="2"/>
  </r>
  <r>
    <s v="Idaho"/>
    <x v="26"/>
    <n v="2029733"/>
    <n v="0.73901345644969074"/>
    <x v="2"/>
  </r>
  <r>
    <s v="Utah"/>
    <x v="26"/>
    <n v="3538904"/>
    <n v="0.42386004254424531"/>
    <x v="2"/>
  </r>
  <r>
    <s v="New Jersey"/>
    <x v="27"/>
    <n v="9548215"/>
    <n v="0.12567794085072448"/>
    <x v="1"/>
  </r>
  <r>
    <s v="New Mexico"/>
    <x v="28"/>
    <n v="2125498"/>
    <n v="0.47047797739635605"/>
    <x v="2"/>
  </r>
  <r>
    <s v="Arkansas"/>
    <x v="28"/>
    <n v="3114791"/>
    <n v="0.32104882799520096"/>
    <x v="0"/>
  </r>
  <r>
    <s v="Vermont"/>
    <x v="29"/>
    <n v="644663"/>
    <n v="1.3960782610449181"/>
    <x v="1"/>
  </r>
  <r>
    <s v="Connecticut"/>
    <x v="29"/>
    <n v="3688496"/>
    <n v="0.24400189128577068"/>
    <x v="1"/>
  </r>
  <r>
    <s v="Hawaii"/>
    <x v="30"/>
    <n v="1432820"/>
    <n v="0.48854706104046564"/>
    <x v="2"/>
  </r>
  <r>
    <s v="Maine"/>
    <x v="31"/>
    <n v="1414874"/>
    <n v="0.42406602990796355"/>
    <x v="1"/>
  </r>
  <r>
    <s v="West Virginia"/>
    <x v="32"/>
    <n v="1766147"/>
    <n v="0.22648171414950172"/>
    <x v="0"/>
  </r>
  <r>
    <s v="Delaware"/>
    <x v="33"/>
    <n v="1059952"/>
    <n v="0"/>
    <x v="0"/>
  </r>
  <r>
    <s v="North Dakota"/>
    <x v="33"/>
    <n v="799358"/>
    <n v="0"/>
    <x v="3"/>
  </r>
  <r>
    <s v="Rhode Island"/>
    <x v="33"/>
    <n v="1114521"/>
    <n v="0"/>
    <x v="1"/>
  </r>
  <r>
    <s v="Mississippi"/>
    <x v="33"/>
    <n v="2954160"/>
    <n v="0"/>
    <x v="0"/>
  </r>
  <r>
    <s v="Alaska"/>
    <x v="33"/>
    <n v="737270"/>
    <n v="0"/>
    <x v="2"/>
  </r>
  <r>
    <s v="New Hampshire"/>
    <x v="33"/>
    <n v="1415342"/>
    <n v="0"/>
    <x v="1"/>
  </r>
  <r>
    <s v="Montana"/>
    <x v="33"/>
    <n v="1144694"/>
    <n v="0"/>
    <x v="2"/>
  </r>
  <r>
    <s v="South Dakota"/>
    <x v="33"/>
    <n v="935094"/>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D6A85-0845-49BA-9646-941620A117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D9:H60" firstHeaderRow="0"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4"/>
    </i>
    <i>
      <x v="9"/>
    </i>
    <i>
      <x v="32"/>
    </i>
    <i>
      <x v="13"/>
    </i>
    <i>
      <x v="22"/>
    </i>
    <i>
      <x v="38"/>
    </i>
    <i>
      <x v="35"/>
    </i>
    <i>
      <x v="25"/>
    </i>
    <i>
      <x v="10"/>
    </i>
    <i>
      <x v="33"/>
    </i>
    <i>
      <x v="46"/>
    </i>
    <i>
      <x v="6"/>
    </i>
    <i>
      <x v="5"/>
    </i>
    <i>
      <x v="2"/>
    </i>
    <i>
      <x v="30"/>
    </i>
    <i>
      <x v="21"/>
    </i>
    <i>
      <x v="50"/>
    </i>
    <i>
      <x v="49"/>
    </i>
    <i>
      <x v="14"/>
    </i>
    <i>
      <x v="40"/>
    </i>
    <i>
      <x v="42"/>
    </i>
    <i>
      <x v="18"/>
    </i>
    <i>
      <x/>
    </i>
    <i>
      <x v="16"/>
    </i>
    <i>
      <x v="47"/>
    </i>
    <i>
      <x v="44"/>
    </i>
    <i>
      <x v="3"/>
    </i>
    <i>
      <x v="37"/>
    </i>
    <i>
      <x v="20"/>
    </i>
    <i>
      <x v="48"/>
    </i>
    <i>
      <x v="27"/>
    </i>
    <i>
      <x v="15"/>
    </i>
    <i>
      <x v="24"/>
    </i>
    <i>
      <x v="28"/>
    </i>
    <i>
      <x v="17"/>
    </i>
    <i>
      <x v="8"/>
    </i>
    <i>
      <x v="41"/>
    </i>
    <i>
      <x v="12"/>
    </i>
    <i>
      <x v="34"/>
    </i>
    <i>
      <x v="26"/>
    </i>
    <i>
      <x v="7"/>
    </i>
    <i>
      <x v="36"/>
    </i>
    <i>
      <x v="11"/>
    </i>
    <i>
      <x v="29"/>
    </i>
    <i>
      <x v="19"/>
    </i>
    <i>
      <x v="39"/>
    </i>
    <i>
      <x v="45"/>
    </i>
    <i>
      <x v="1"/>
    </i>
    <i>
      <x v="31"/>
    </i>
    <i t="grand">
      <x/>
    </i>
  </rowItems>
  <colFields count="1">
    <field x="-2"/>
  </colFields>
  <colItems count="4">
    <i>
      <x/>
    </i>
    <i i="1">
      <x v="1"/>
    </i>
    <i i="2">
      <x v="2"/>
    </i>
    <i i="3">
      <x v="3"/>
    </i>
  </colItems>
  <dataFields count="4">
    <dataField name="  Burn Beds Adult" fld="12" baseField="0" baseItem="0"/>
    <dataField name="Burn Beds Peds" fld="13" baseField="0" baseItem="0"/>
    <dataField name="Beds dedicated to burn care" fld="9" baseField="0" baseItem="0"/>
    <dataField name="Total staffed hospital beds" fld="8" baseField="0" baseItem="0"/>
  </dataFields>
  <formats count="15">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grandRow="1" outline="0" fieldPosition="0"/>
    </format>
    <format dxfId="97">
      <pivotArea dataOnly="0" labelOnly="1" outline="0" fieldPosition="0">
        <references count="1">
          <reference field="4294967294" count="2">
            <x v="0"/>
            <x v="1"/>
          </reference>
        </references>
      </pivotArea>
    </format>
    <format dxfId="96">
      <pivotArea collapsedLevelsAreSubtotals="1" fieldPosition="0">
        <references count="1">
          <reference field="0" count="19">
            <x v="31"/>
            <x v="32"/>
            <x v="33"/>
            <x v="34"/>
            <x v="35"/>
            <x v="36"/>
            <x v="37"/>
            <x v="38"/>
            <x v="39"/>
            <x v="40"/>
            <x v="41"/>
            <x v="42"/>
            <x v="43"/>
            <x v="44"/>
            <x v="45"/>
            <x v="46"/>
            <x v="47"/>
            <x v="48"/>
            <x v="49"/>
          </reference>
        </references>
      </pivotArea>
    </format>
    <format dxfId="95">
      <pivotArea grandRow="1" outline="0" collapsedLevelsAreSubtotals="1"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fieldPosition="0">
        <references count="1">
          <reference field="4294967294" count="2">
            <x v="0"/>
            <x v="1"/>
          </reference>
        </references>
      </pivotArea>
    </format>
  </formats>
  <conditionalFormats count="8">
    <conditionalFormat priority="1">
      <pivotAreas count="1">
        <pivotArea type="data" collapsedLevelsAreSubtotals="1" fieldPosition="0">
          <references count="2">
            <reference field="4294967294" count="1" selected="0">
              <x v="2"/>
            </reference>
            <reference field="0" count="50">
              <x v="0"/>
              <x v="1"/>
              <x v="2"/>
              <x v="3"/>
              <x v="4"/>
              <x v="5"/>
              <x v="6"/>
              <x v="7"/>
              <x v="8"/>
              <x v="9"/>
              <x v="10"/>
              <x v="11"/>
              <x v="12"/>
              <x v="13"/>
              <x v="14"/>
              <x v="15"/>
              <x v="16"/>
              <x v="17"/>
              <x v="18"/>
              <x v="19"/>
              <x v="20"/>
              <x v="21"/>
              <x v="22"/>
              <x v="24"/>
              <x v="25"/>
              <x v="26"/>
              <x v="27"/>
              <x v="28"/>
              <x v="29"/>
              <x v="30"/>
              <x v="31"/>
              <x v="32"/>
              <x v="33"/>
              <x v="34"/>
              <x v="35"/>
              <x v="36"/>
              <x v="37"/>
              <x v="38"/>
              <x v="39"/>
              <x v="40"/>
              <x v="41"/>
              <x v="42"/>
              <x v="43"/>
              <x v="44"/>
              <x v="45"/>
              <x v="46"/>
              <x v="47"/>
              <x v="48"/>
              <x v="49"/>
              <x v="50"/>
            </reference>
          </references>
        </pivotArea>
      </pivotAreas>
    </conditionalFormat>
    <conditionalFormat priority="2">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5">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7">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12">
      <pivotAreas count="1">
        <pivotArea type="data" collapsedLevelsAreSubtotals="1" fieldPosition="0">
          <references count="2">
            <reference field="4294967294" count="1" selected="0">
              <x v="0"/>
            </reference>
            <reference field="0" count="1">
              <x v="43"/>
            </reference>
          </references>
        </pivotArea>
      </pivotAreas>
    </conditionalFormat>
    <conditionalFormat priority="10">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20">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11">
      <pivotAreas count="2">
        <pivotArea type="data" collapsedLevelsAreSubtotals="1" fieldPosition="0">
          <references count="2">
            <reference field="4294967294" count="1" selected="0">
              <x v="0"/>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0"/>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5A742-21D7-4A6F-8EFE-26FB42703DC1}" name="PivotTable1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7" firstHeaderRow="1" firstDataRow="1" firstDataCol="1"/>
  <pivotFields count="5">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1"/>
        <item x="0"/>
        <item x="2"/>
      </items>
      <extLst>
        <ext xmlns:x14="http://schemas.microsoft.com/office/spreadsheetml/2009/9/main" uri="{2946ED86-A175-432a-8AC1-64E0C546D7DE}">
          <x14:pivotField fillDownLabels="1"/>
        </ext>
      </extLst>
    </pivotField>
  </pivotFields>
  <rowFields count="1">
    <field x="4"/>
  </rowFields>
  <rowItems count="4">
    <i>
      <x/>
    </i>
    <i>
      <x v="1"/>
    </i>
    <i>
      <x v="2"/>
    </i>
    <i>
      <x v="3"/>
    </i>
  </rowItems>
  <colItems count="1">
    <i/>
  </colItems>
  <dataFields count="1">
    <dataField name="Sum of Dedicated Burn Beds" fld="1" baseField="0" baseItem="0"/>
  </dataFields>
  <chartFormats count="7">
    <chartFormat chart="0" format="5" series="1">
      <pivotArea type="data" outline="0" fieldPosition="0">
        <references count="1">
          <reference field="4" count="1" selected="0">
            <x v="0"/>
          </reference>
        </references>
      </pivotArea>
    </chartFormat>
    <chartFormat chart="0" format="6" series="1">
      <pivotArea type="data" outline="0" fieldPosition="0">
        <references count="1">
          <reference field="4" count="1" selected="0">
            <x v="1"/>
          </reference>
        </references>
      </pivotArea>
    </chartFormat>
    <chartFormat chart="0" format="7" series="1">
      <pivotArea type="data" outline="0" fieldPosition="0">
        <references count="1">
          <reference field="4" count="1" selected="0">
            <x v="2"/>
          </reference>
        </references>
      </pivotArea>
    </chartFormat>
    <chartFormat chart="0" format="8" series="1">
      <pivotArea type="data" outline="0" fieldPosition="0">
        <references count="1">
          <reference field="4" count="1" selected="0">
            <x v="3"/>
          </reference>
        </references>
      </pivotArea>
    </chartFormat>
    <chartFormat chart="0" format="9"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C672B2-1EC2-4B90-BF3C-223625C11BA4}"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54" firstHeaderRow="1" firstDataRow="1" firstDataCol="1" rowPageCount="1" colPageCount="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axis="axisPage" multipleItemSelectionAllowed="1" showAll="0">
      <items count="51">
        <item x="0"/>
        <item x="1"/>
        <item x="3"/>
        <item x="2"/>
        <item x="4"/>
        <item x="5"/>
        <item x="6"/>
        <item x="8"/>
        <item x="7"/>
        <item x="9"/>
        <item x="10"/>
        <item x="11"/>
        <item x="15"/>
        <item x="12"/>
        <item x="13"/>
        <item x="14"/>
        <item x="16"/>
        <item x="17"/>
        <item x="18"/>
        <item x="21"/>
        <item x="20"/>
        <item x="19"/>
        <item x="22"/>
        <item x="23"/>
        <item x="25"/>
        <item x="24"/>
        <item x="26"/>
        <item x="33"/>
        <item x="34"/>
        <item x="27"/>
        <item x="29"/>
        <item x="30"/>
        <item x="31"/>
        <item x="28"/>
        <item x="32"/>
        <item x="35"/>
        <item x="36"/>
        <item x="37"/>
        <item x="38"/>
        <item x="39"/>
        <item x="40"/>
        <item x="41"/>
        <item x="42"/>
        <item x="43"/>
        <item x="44"/>
        <item x="46"/>
        <item x="45"/>
        <item x="47"/>
        <item x="49"/>
        <item x="4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32"/>
    </i>
    <i>
      <x v="4"/>
    </i>
    <i>
      <x v="10"/>
    </i>
    <i>
      <x v="35"/>
    </i>
    <i>
      <x v="25"/>
    </i>
    <i>
      <x v="9"/>
    </i>
    <i>
      <x v="38"/>
    </i>
    <i>
      <x v="2"/>
    </i>
    <i>
      <x v="13"/>
    </i>
    <i>
      <x v="22"/>
    </i>
    <i>
      <x v="46"/>
    </i>
    <i>
      <x v="33"/>
    </i>
    <i>
      <x/>
    </i>
    <i>
      <x v="5"/>
    </i>
    <i>
      <x v="21"/>
    </i>
    <i>
      <x v="42"/>
    </i>
    <i>
      <x v="50"/>
    </i>
    <i>
      <x v="18"/>
    </i>
    <i>
      <x v="14"/>
    </i>
    <i>
      <x v="8"/>
    </i>
    <i>
      <x v="47"/>
    </i>
    <i>
      <x v="36"/>
    </i>
    <i>
      <x v="28"/>
    </i>
    <i>
      <x v="49"/>
    </i>
    <i>
      <x v="16"/>
    </i>
    <i>
      <x v="40"/>
    </i>
    <i>
      <x v="20"/>
    </i>
    <i>
      <x v="15"/>
    </i>
    <i>
      <x v="27"/>
    </i>
    <i>
      <x v="17"/>
    </i>
    <i>
      <x v="37"/>
    </i>
    <i>
      <x v="12"/>
    </i>
    <i>
      <x v="44"/>
    </i>
    <i>
      <x v="30"/>
    </i>
    <i>
      <x v="31"/>
    </i>
    <i>
      <x v="3"/>
    </i>
    <i>
      <x v="45"/>
    </i>
    <i>
      <x v="6"/>
    </i>
    <i>
      <x v="11"/>
    </i>
    <i>
      <x v="19"/>
    </i>
    <i>
      <x v="48"/>
    </i>
    <i>
      <x v="7"/>
    </i>
    <i>
      <x v="34"/>
    </i>
    <i>
      <x v="39"/>
    </i>
    <i>
      <x v="24"/>
    </i>
    <i>
      <x v="1"/>
    </i>
    <i>
      <x v="29"/>
    </i>
    <i>
      <x v="26"/>
    </i>
    <i>
      <x v="41"/>
    </i>
    <i t="grand">
      <x/>
    </i>
  </rowItems>
  <colItems count="1">
    <i/>
  </colItems>
  <pageFields count="1">
    <pageField fld="1" hier="-1"/>
  </pageFields>
  <dataFields count="1">
    <dataField name="Sum of BURN_BEDS(beds dedicated to burn care)" fld="9" baseField="0" baseItem="0"/>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D37D9-3E17-4099-98BF-17A607E7EFC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N3:BP54" firstHeaderRow="0" firstDataRow="1" firstDataCol="1"/>
  <pivotFields count="5">
    <pivotField axis="axisRow" showAll="0" sortType="descending">
      <items count="51">
        <item x="13"/>
        <item x="46"/>
        <item x="8"/>
        <item x="36"/>
        <item x="2"/>
        <item x="14"/>
        <item x="38"/>
        <item x="42"/>
        <item x="20"/>
        <item x="6"/>
        <item x="3"/>
        <item x="39"/>
        <item x="32"/>
        <item x="9"/>
        <item x="19"/>
        <item x="28"/>
        <item x="25"/>
        <item x="30"/>
        <item x="18"/>
        <item x="40"/>
        <item x="27"/>
        <item x="15"/>
        <item x="10"/>
        <item x="17"/>
        <item x="45"/>
        <item x="5"/>
        <item x="48"/>
        <item x="29"/>
        <item x="23"/>
        <item x="47"/>
        <item x="34"/>
        <item x="35"/>
        <item x="1"/>
        <item x="12"/>
        <item x="43"/>
        <item x="4"/>
        <item x="22"/>
        <item x="31"/>
        <item x="7"/>
        <item x="44"/>
        <item x="26"/>
        <item x="49"/>
        <item x="16"/>
        <item x="0"/>
        <item x="33"/>
        <item x="37"/>
        <item x="11"/>
        <item x="21"/>
        <item x="41"/>
        <item x="24"/>
        <item t="default"/>
      </items>
      <autoSortScope>
        <pivotArea dataOnly="0" outline="0" fieldPosition="0">
          <references count="1">
            <reference field="4294967294" count="1" selected="0">
              <x v="1"/>
            </reference>
          </references>
        </pivotArea>
      </autoSortScope>
    </pivotField>
    <pivotField dataField="1" showAll="0"/>
    <pivotField dataField="1" numFmtId="164" showAll="0"/>
    <pivotField numFmtId="4" showAll="0"/>
    <pivotField showAll="0"/>
  </pivotFields>
  <rowFields count="1">
    <field x="0"/>
  </rowFields>
  <rowItems count="51">
    <i>
      <x v="4"/>
    </i>
    <i>
      <x v="43"/>
    </i>
    <i>
      <x v="9"/>
    </i>
    <i>
      <x v="32"/>
    </i>
    <i>
      <x v="38"/>
    </i>
    <i>
      <x v="13"/>
    </i>
    <i>
      <x v="35"/>
    </i>
    <i>
      <x v="10"/>
    </i>
    <i>
      <x v="33"/>
    </i>
    <i>
      <x v="22"/>
    </i>
    <i>
      <x v="30"/>
    </i>
    <i>
      <x v="46"/>
    </i>
    <i>
      <x v="47"/>
    </i>
    <i>
      <x v="2"/>
    </i>
    <i>
      <x v="42"/>
    </i>
    <i>
      <x v="21"/>
    </i>
    <i>
      <x v="14"/>
    </i>
    <i>
      <x v="25"/>
    </i>
    <i>
      <x v="20"/>
    </i>
    <i>
      <x v="5"/>
    </i>
    <i>
      <x v="49"/>
    </i>
    <i>
      <x v="23"/>
    </i>
    <i>
      <x v="40"/>
    </i>
    <i>
      <x/>
    </i>
    <i>
      <x v="18"/>
    </i>
    <i>
      <x v="17"/>
    </i>
    <i>
      <x v="37"/>
    </i>
    <i>
      <x v="36"/>
    </i>
    <i>
      <x v="6"/>
    </i>
    <i>
      <x v="44"/>
    </i>
    <i>
      <x v="28"/>
    </i>
    <i>
      <x v="15"/>
    </i>
    <i>
      <x v="3"/>
    </i>
    <i>
      <x v="16"/>
    </i>
    <i>
      <x v="24"/>
    </i>
    <i>
      <x v="31"/>
    </i>
    <i>
      <x v="12"/>
    </i>
    <i>
      <x v="27"/>
    </i>
    <i>
      <x v="48"/>
    </i>
    <i>
      <x v="11"/>
    </i>
    <i>
      <x v="29"/>
    </i>
    <i>
      <x v="19"/>
    </i>
    <i>
      <x v="26"/>
    </i>
    <i>
      <x v="39"/>
    </i>
    <i>
      <x v="7"/>
    </i>
    <i>
      <x v="41"/>
    </i>
    <i>
      <x v="34"/>
    </i>
    <i>
      <x v="1"/>
    </i>
    <i>
      <x v="8"/>
    </i>
    <i>
      <x v="45"/>
    </i>
    <i t="grand">
      <x/>
    </i>
  </rowItems>
  <colFields count="1">
    <field x="-2"/>
  </colFields>
  <colItems count="2">
    <i>
      <x/>
    </i>
    <i i="1">
      <x v="1"/>
    </i>
  </colItems>
  <dataFields count="2">
    <dataField name="Sum of Dedicated Burn Beds" fld="1" baseField="0" baseItem="0"/>
    <dataField name="Sum of Total population" fld="2"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7924F4-E891-45A6-812A-F97814F6E011}"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V3:AW17" firstHeaderRow="1"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items count="51">
        <item x="0"/>
        <item x="1"/>
        <item x="3"/>
        <item x="2"/>
        <item x="4"/>
        <item x="5"/>
        <item x="6"/>
        <item x="8"/>
        <item x="7"/>
        <item x="9"/>
        <item x="10"/>
        <item x="11"/>
        <item x="15"/>
        <item x="12"/>
        <item x="13"/>
        <item x="14"/>
        <item x="16"/>
        <item x="17"/>
        <item x="18"/>
        <item x="21"/>
        <item x="20"/>
        <item x="19"/>
        <item x="22"/>
        <item x="23"/>
        <item x="25"/>
        <item x="24"/>
        <item x="26"/>
        <item x="33"/>
        <item x="34"/>
        <item x="27"/>
        <item x="29"/>
        <item x="30"/>
        <item x="31"/>
        <item x="28"/>
        <item x="32"/>
        <item x="35"/>
        <item x="36"/>
        <item x="37"/>
        <item x="38"/>
        <item x="39"/>
        <item x="40"/>
        <item x="41"/>
        <item x="42"/>
        <item x="43"/>
        <item x="44"/>
        <item x="46"/>
        <item x="45"/>
        <item x="47"/>
        <item x="49"/>
        <item x="48"/>
        <item t="default"/>
      </items>
    </pivotField>
    <pivotField showAll="0">
      <items count="305">
        <item x="124"/>
        <item x="89"/>
        <item x="40"/>
        <item x="54"/>
        <item x="12"/>
        <item x="185"/>
        <item x="224"/>
        <item x="108"/>
        <item x="0"/>
        <item x="149"/>
        <item x="41"/>
        <item x="276"/>
        <item x="175"/>
        <item x="127"/>
        <item x="90"/>
        <item x="55"/>
        <item x="253"/>
        <item x="220"/>
        <item x="176"/>
        <item x="225"/>
        <item x="184"/>
        <item x="254"/>
        <item x="86"/>
        <item x="226"/>
        <item x="159"/>
        <item x="42"/>
        <item x="227"/>
        <item x="255"/>
        <item x="56"/>
        <item x="129"/>
        <item x="186"/>
        <item x="187"/>
        <item x="57"/>
        <item x="295"/>
        <item x="160"/>
        <item x="228"/>
        <item x="167"/>
        <item x="198"/>
        <item x="206"/>
        <item x="13"/>
        <item x="291"/>
        <item x="118"/>
        <item x="229"/>
        <item x="177"/>
        <item x="256"/>
        <item x="164"/>
        <item x="207"/>
        <item x="92"/>
        <item x="242"/>
        <item x="277"/>
        <item x="78"/>
        <item x="230"/>
        <item x="275"/>
        <item x="170"/>
        <item x="77"/>
        <item x="58"/>
        <item x="82"/>
        <item x="6"/>
        <item x="257"/>
        <item x="14"/>
        <item x="93"/>
        <item x="125"/>
        <item x="210"/>
        <item x="258"/>
        <item x="296"/>
        <item x="231"/>
        <item x="249"/>
        <item x="79"/>
        <item x="232"/>
        <item x="259"/>
        <item x="43"/>
        <item x="221"/>
        <item x="53"/>
        <item x="44"/>
        <item x="94"/>
        <item x="199"/>
        <item x="188"/>
        <item x="59"/>
        <item x="119"/>
        <item x="297"/>
        <item x="45"/>
        <item x="134"/>
        <item x="189"/>
        <item x="60"/>
        <item x="178"/>
        <item x="278"/>
        <item x="49"/>
        <item x="116"/>
        <item x="243"/>
        <item x="87"/>
        <item x="155"/>
        <item x="200"/>
        <item x="211"/>
        <item x="279"/>
        <item x="15"/>
        <item x="80"/>
        <item x="260"/>
        <item x="9"/>
        <item x="135"/>
        <item x="172"/>
        <item x="208"/>
        <item x="136"/>
        <item x="161"/>
        <item x="244"/>
        <item x="201"/>
        <item x="85"/>
        <item x="84"/>
        <item x="212"/>
        <item x="130"/>
        <item x="261"/>
        <item x="156"/>
        <item x="50"/>
        <item x="262"/>
        <item x="151"/>
        <item x="280"/>
        <item x="263"/>
        <item x="61"/>
        <item x="157"/>
        <item x="88"/>
        <item x="245"/>
        <item x="1"/>
        <item x="179"/>
        <item x="91"/>
        <item x="137"/>
        <item x="95"/>
        <item x="162"/>
        <item x="2"/>
        <item x="111"/>
        <item x="138"/>
        <item x="96"/>
        <item x="292"/>
        <item x="97"/>
        <item x="139"/>
        <item x="16"/>
        <item x="286"/>
        <item x="190"/>
        <item x="250"/>
        <item x="298"/>
        <item x="233"/>
        <item x="120"/>
        <item x="98"/>
        <item x="168"/>
        <item x="222"/>
        <item x="140"/>
        <item x="46"/>
        <item x="62"/>
        <item x="234"/>
        <item x="63"/>
        <item x="17"/>
        <item x="18"/>
        <item x="264"/>
        <item x="213"/>
        <item x="235"/>
        <item x="281"/>
        <item x="141"/>
        <item x="99"/>
        <item x="19"/>
        <item x="3"/>
        <item x="214"/>
        <item x="64"/>
        <item x="299"/>
        <item x="7"/>
        <item x="65"/>
        <item x="142"/>
        <item x="100"/>
        <item x="101"/>
        <item x="102"/>
        <item x="265"/>
        <item x="247"/>
        <item x="202"/>
        <item x="180"/>
        <item x="173"/>
        <item x="47"/>
        <item x="66"/>
        <item x="131"/>
        <item x="143"/>
        <item x="300"/>
        <item x="248"/>
        <item x="165"/>
        <item x="4"/>
        <item x="181"/>
        <item x="293"/>
        <item x="191"/>
        <item x="20"/>
        <item x="5"/>
        <item x="236"/>
        <item x="182"/>
        <item x="223"/>
        <item x="83"/>
        <item x="144"/>
        <item x="192"/>
        <item x="52"/>
        <item x="203"/>
        <item x="51"/>
        <item x="193"/>
        <item x="194"/>
        <item x="282"/>
        <item x="132"/>
        <item x="237"/>
        <item x="266"/>
        <item x="145"/>
        <item x="294"/>
        <item x="67"/>
        <item x="218"/>
        <item x="152"/>
        <item x="195"/>
        <item x="21"/>
        <item x="22"/>
        <item x="121"/>
        <item x="68"/>
        <item x="69"/>
        <item x="70"/>
        <item x="183"/>
        <item x="126"/>
        <item x="103"/>
        <item x="238"/>
        <item x="287"/>
        <item x="117"/>
        <item x="8"/>
        <item x="71"/>
        <item x="204"/>
        <item x="23"/>
        <item x="72"/>
        <item x="158"/>
        <item x="128"/>
        <item x="241"/>
        <item x="10"/>
        <item x="196"/>
        <item x="154"/>
        <item x="122"/>
        <item x="215"/>
        <item x="81"/>
        <item x="283"/>
        <item x="24"/>
        <item x="25"/>
        <item x="284"/>
        <item x="301"/>
        <item x="104"/>
        <item x="174"/>
        <item x="26"/>
        <item x="146"/>
        <item x="272"/>
        <item x="27"/>
        <item x="28"/>
        <item x="29"/>
        <item x="30"/>
        <item x="105"/>
        <item x="32"/>
        <item x="31"/>
        <item x="33"/>
        <item x="73"/>
        <item x="113"/>
        <item x="74"/>
        <item x="34"/>
        <item x="114"/>
        <item x="251"/>
        <item x="169"/>
        <item x="267"/>
        <item x="288"/>
        <item x="35"/>
        <item x="36"/>
        <item x="246"/>
        <item x="289"/>
        <item x="109"/>
        <item x="150"/>
        <item x="163"/>
        <item x="75"/>
        <item x="123"/>
        <item x="37"/>
        <item x="216"/>
        <item x="153"/>
        <item x="133"/>
        <item x="252"/>
        <item x="217"/>
        <item x="268"/>
        <item x="269"/>
        <item x="219"/>
        <item x="273"/>
        <item x="110"/>
        <item x="38"/>
        <item x="39"/>
        <item x="76"/>
        <item x="205"/>
        <item x="209"/>
        <item x="11"/>
        <item x="171"/>
        <item x="147"/>
        <item x="302"/>
        <item x="148"/>
        <item x="274"/>
        <item x="48"/>
        <item x="197"/>
        <item x="290"/>
        <item x="270"/>
        <item x="106"/>
        <item x="271"/>
        <item x="239"/>
        <item x="285"/>
        <item x="107"/>
        <item x="303"/>
        <item x="112"/>
        <item x="115"/>
        <item x="166"/>
        <item x="240"/>
        <item t="default"/>
      </items>
    </pivotField>
    <pivotField showAll="0"/>
    <pivotField showAll="0"/>
    <pivotField showAll="0"/>
    <pivotField showAll="0"/>
    <pivotField showAll="0"/>
    <pivotField dataField="1" showAll="0">
      <items count="451">
        <item x="228"/>
        <item x="305"/>
        <item x="372"/>
        <item x="298"/>
        <item x="365"/>
        <item x="244"/>
        <item x="64"/>
        <item x="437"/>
        <item x="197"/>
        <item x="417"/>
        <item x="380"/>
        <item x="75"/>
        <item x="407"/>
        <item x="196"/>
        <item x="100"/>
        <item x="449"/>
        <item x="29"/>
        <item x="198"/>
        <item x="189"/>
        <item x="344"/>
        <item x="116"/>
        <item x="208"/>
        <item x="195"/>
        <item x="186"/>
        <item x="81"/>
        <item x="296"/>
        <item x="89"/>
        <item x="200"/>
        <item x="203"/>
        <item x="418"/>
        <item x="358"/>
        <item x="94"/>
        <item x="169"/>
        <item x="52"/>
        <item x="97"/>
        <item x="272"/>
        <item x="102"/>
        <item x="231"/>
        <item x="374"/>
        <item x="0"/>
        <item x="416"/>
        <item x="281"/>
        <item x="199"/>
        <item x="415"/>
        <item x="190"/>
        <item x="193"/>
        <item x="109"/>
        <item x="170"/>
        <item x="11"/>
        <item x="382"/>
        <item x="82"/>
        <item x="30"/>
        <item x="140"/>
        <item x="265"/>
        <item x="293"/>
        <item x="175"/>
        <item x="180"/>
        <item x="121"/>
        <item x="15"/>
        <item x="238"/>
        <item x="430"/>
        <item x="51"/>
        <item x="194"/>
        <item x="413"/>
        <item x="6"/>
        <item x="128"/>
        <item x="85"/>
        <item x="150"/>
        <item x="254"/>
        <item x="444"/>
        <item x="357"/>
        <item x="42"/>
        <item x="366"/>
        <item x="267"/>
        <item x="183"/>
        <item x="31"/>
        <item x="237"/>
        <item x="92"/>
        <item x="422"/>
        <item x="352"/>
        <item x="93"/>
        <item x="410"/>
        <item x="101"/>
        <item x="47"/>
        <item x="74"/>
        <item x="435"/>
        <item x="62"/>
        <item x="343"/>
        <item x="316"/>
        <item x="236"/>
        <item x="79"/>
        <item x="412"/>
        <item x="286"/>
        <item x="386"/>
        <item x="345"/>
        <item x="440"/>
        <item x="22"/>
        <item x="191"/>
        <item x="271"/>
        <item x="383"/>
        <item x="147"/>
        <item x="80"/>
        <item x="16"/>
        <item x="129"/>
        <item x="307"/>
        <item x="141"/>
        <item x="8"/>
        <item x="323"/>
        <item x="269"/>
        <item x="326"/>
        <item x="158"/>
        <item x="53"/>
        <item x="187"/>
        <item x="315"/>
        <item x="56"/>
        <item x="83"/>
        <item x="96"/>
        <item x="288"/>
        <item x="294"/>
        <item x="67"/>
        <item x="361"/>
        <item x="145"/>
        <item x="377"/>
        <item x="192"/>
        <item x="188"/>
        <item x="156"/>
        <item x="301"/>
        <item x="73"/>
        <item x="119"/>
        <item x="411"/>
        <item x="252"/>
        <item x="166"/>
        <item x="108"/>
        <item x="447"/>
        <item x="50"/>
        <item x="138"/>
        <item x="103"/>
        <item x="212"/>
        <item x="207"/>
        <item x="419"/>
        <item x="44"/>
        <item x="423"/>
        <item x="39"/>
        <item x="256"/>
        <item x="414"/>
        <item x="68"/>
        <item x="172"/>
        <item x="57"/>
        <item x="257"/>
        <item x="232"/>
        <item x="125"/>
        <item x="306"/>
        <item x="55"/>
        <item x="23"/>
        <item x="9"/>
        <item x="428"/>
        <item x="19"/>
        <item x="27"/>
        <item x="217"/>
        <item x="381"/>
        <item x="91"/>
        <item x="314"/>
        <item x="224"/>
        <item x="371"/>
        <item x="215"/>
        <item x="4"/>
        <item x="280"/>
        <item x="202"/>
        <item x="160"/>
        <item x="250"/>
        <item x="112"/>
        <item x="429"/>
        <item x="154"/>
        <item x="255"/>
        <item x="230"/>
        <item x="182"/>
        <item x="126"/>
        <item x="106"/>
        <item x="58"/>
        <item x="35"/>
        <item x="104"/>
        <item x="61"/>
        <item x="118"/>
        <item x="34"/>
        <item x="59"/>
        <item x="176"/>
        <item x="178"/>
        <item x="40"/>
        <item x="367"/>
        <item x="37"/>
        <item x="270"/>
        <item x="86"/>
        <item x="135"/>
        <item x="2"/>
        <item x="163"/>
        <item x="90"/>
        <item x="295"/>
        <item x="70"/>
        <item x="442"/>
        <item x="45"/>
        <item x="421"/>
        <item x="209"/>
        <item x="181"/>
        <item x="151"/>
        <item x="379"/>
        <item x="1"/>
        <item x="291"/>
        <item x="17"/>
        <item x="223"/>
        <item x="436"/>
        <item x="139"/>
        <item x="239"/>
        <item x="245"/>
        <item x="233"/>
        <item x="38"/>
        <item x="434"/>
        <item x="133"/>
        <item x="241"/>
        <item x="390"/>
        <item x="54"/>
        <item x="32"/>
        <item x="287"/>
        <item x="346"/>
        <item x="69"/>
        <item x="273"/>
        <item x="77"/>
        <item x="282"/>
        <item x="396"/>
        <item x="153"/>
        <item x="87"/>
        <item x="251"/>
        <item x="43"/>
        <item x="28"/>
        <item x="60"/>
        <item x="445"/>
        <item x="408"/>
        <item x="247"/>
        <item x="246"/>
        <item x="41"/>
        <item x="229"/>
        <item x="136"/>
        <item x="214"/>
        <item x="168"/>
        <item x="225"/>
        <item x="46"/>
        <item x="368"/>
        <item x="320"/>
        <item x="65"/>
        <item x="205"/>
        <item x="71"/>
        <item x="144"/>
        <item x="84"/>
        <item x="431"/>
        <item x="331"/>
        <item x="446"/>
        <item x="330"/>
        <item x="107"/>
        <item x="249"/>
        <item x="360"/>
        <item x="146"/>
        <item x="78"/>
        <item x="235"/>
        <item x="274"/>
        <item x="206"/>
        <item x="21"/>
        <item x="348"/>
        <item x="277"/>
        <item x="399"/>
        <item x="438"/>
        <item x="7"/>
        <item x="204"/>
        <item x="322"/>
        <item x="260"/>
        <item x="347"/>
        <item x="105"/>
        <item x="420"/>
        <item x="179"/>
        <item x="99"/>
        <item x="122"/>
        <item x="387"/>
        <item x="304"/>
        <item x="159"/>
        <item x="24"/>
        <item x="143"/>
        <item x="95"/>
        <item x="227"/>
        <item x="258"/>
        <item x="362"/>
        <item x="66"/>
        <item x="328"/>
        <item x="332"/>
        <item x="49"/>
        <item x="302"/>
        <item x="289"/>
        <item x="18"/>
        <item x="329"/>
        <item x="173"/>
        <item x="262"/>
        <item x="98"/>
        <item x="369"/>
        <item x="312"/>
        <item x="397"/>
        <item x="404"/>
        <item x="152"/>
        <item x="300"/>
        <item x="130"/>
        <item x="342"/>
        <item x="427"/>
        <item x="114"/>
        <item x="370"/>
        <item x="171"/>
        <item x="161"/>
        <item x="20"/>
        <item x="220"/>
        <item x="285"/>
        <item x="318"/>
        <item x="14"/>
        <item x="10"/>
        <item x="283"/>
        <item x="26"/>
        <item x="76"/>
        <item x="12"/>
        <item x="167"/>
        <item x="218"/>
        <item x="264"/>
        <item x="111"/>
        <item x="48"/>
        <item x="424"/>
        <item x="333"/>
        <item x="375"/>
        <item x="349"/>
        <item x="319"/>
        <item x="337"/>
        <item x="393"/>
        <item x="266"/>
        <item x="165"/>
        <item x="63"/>
        <item x="303"/>
        <item x="394"/>
        <item x="164"/>
        <item x="177"/>
        <item x="279"/>
        <item x="389"/>
        <item x="261"/>
        <item x="439"/>
        <item x="309"/>
        <item x="201"/>
        <item x="311"/>
        <item x="378"/>
        <item x="403"/>
        <item x="354"/>
        <item x="425"/>
        <item x="240"/>
        <item x="363"/>
        <item x="443"/>
        <item x="310"/>
        <item x="127"/>
        <item x="13"/>
        <item x="395"/>
        <item x="299"/>
        <item x="448"/>
        <item x="433"/>
        <item x="392"/>
        <item x="317"/>
        <item x="373"/>
        <item x="124"/>
        <item x="297"/>
        <item x="384"/>
        <item x="278"/>
        <item x="72"/>
        <item x="355"/>
        <item x="248"/>
        <item x="25"/>
        <item x="275"/>
        <item x="388"/>
        <item x="364"/>
        <item x="327"/>
        <item x="321"/>
        <item x="219"/>
        <item x="155"/>
        <item x="313"/>
        <item x="334"/>
        <item x="134"/>
        <item x="132"/>
        <item x="376"/>
        <item x="210"/>
        <item x="174"/>
        <item x="242"/>
        <item x="356"/>
        <item x="123"/>
        <item x="339"/>
        <item x="213"/>
        <item x="142"/>
        <item x="185"/>
        <item x="432"/>
        <item x="88"/>
        <item x="211"/>
        <item x="149"/>
        <item x="33"/>
        <item x="325"/>
        <item x="148"/>
        <item x="385"/>
        <item x="110"/>
        <item x="401"/>
        <item x="338"/>
        <item x="216"/>
        <item x="268"/>
        <item x="336"/>
        <item x="284"/>
        <item x="162"/>
        <item x="402"/>
        <item x="36"/>
        <item x="184"/>
        <item x="391"/>
        <item x="400"/>
        <item x="351"/>
        <item x="340"/>
        <item x="221"/>
        <item x="324"/>
        <item x="426"/>
        <item x="117"/>
        <item x="222"/>
        <item x="441"/>
        <item x="335"/>
        <item x="5"/>
        <item x="157"/>
        <item x="308"/>
        <item x="359"/>
        <item x="406"/>
        <item x="341"/>
        <item x="409"/>
        <item x="292"/>
        <item x="226"/>
        <item x="243"/>
        <item x="405"/>
        <item x="398"/>
        <item x="350"/>
        <item x="131"/>
        <item x="353"/>
        <item x="234"/>
        <item x="259"/>
        <item x="263"/>
        <item x="115"/>
        <item x="3"/>
        <item x="120"/>
        <item x="276"/>
        <item x="253"/>
        <item x="290"/>
        <item x="137"/>
        <item x="113"/>
        <item t="default"/>
      </items>
    </pivotField>
    <pivotField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axis="axisRow" showAll="0">
      <items count="5">
        <item h="1" x="3"/>
        <item h="1" x="2"/>
        <item h="1" x="1"/>
        <item x="0"/>
        <item t="default"/>
      </items>
    </pivotField>
  </pivotFields>
  <rowFields count="2">
    <field x="23"/>
    <field x="0"/>
  </rowFields>
  <rowItems count="14">
    <i>
      <x v="3"/>
    </i>
    <i r="1">
      <x v="4"/>
    </i>
    <i r="1">
      <x v="5"/>
    </i>
    <i r="1">
      <x v="2"/>
    </i>
    <i r="1">
      <x v="47"/>
    </i>
    <i r="1">
      <x v="44"/>
    </i>
    <i r="1">
      <x v="37"/>
    </i>
    <i r="1">
      <x v="28"/>
    </i>
    <i r="1">
      <x v="12"/>
    </i>
    <i r="1">
      <x v="26"/>
    </i>
    <i r="1">
      <x v="11"/>
    </i>
    <i r="1">
      <x v="1"/>
    </i>
    <i r="1">
      <x v="31"/>
    </i>
    <i t="grand">
      <x/>
    </i>
  </rowItems>
  <colItems count="1">
    <i/>
  </colItems>
  <dataFields count="1">
    <dataField name="Sum of TOTAL_BEDS(Total staffed hospital beds)" fld="8" baseField="0" baseItem="0"/>
  </dataFields>
  <formats count="1">
    <format dxfId="111">
      <pivotArea outline="0" collapsedLevelsAreSubtotals="1" fieldPosition="0"/>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4"/>
          </reference>
          <reference field="23" count="1" selected="0">
            <x v="3"/>
          </reference>
        </references>
      </pivotArea>
    </chartFormat>
    <chartFormat chart="0" format="2">
      <pivotArea type="data" outline="0" fieldPosition="0">
        <references count="3">
          <reference field="4294967294" count="1" selected="0">
            <x v="0"/>
          </reference>
          <reference field="0" count="1" selected="0">
            <x v="5"/>
          </reference>
          <reference field="23" count="1" selected="0">
            <x v="3"/>
          </reference>
        </references>
      </pivotArea>
    </chartFormat>
    <chartFormat chart="0" format="3">
      <pivotArea type="data" outline="0" fieldPosition="0">
        <references count="3">
          <reference field="4294967294" count="1" selected="0">
            <x v="0"/>
          </reference>
          <reference field="0" count="1" selected="0">
            <x v="2"/>
          </reference>
          <reference field="23" count="1" selected="0">
            <x v="3"/>
          </reference>
        </references>
      </pivotArea>
    </chartFormat>
    <chartFormat chart="0" format="4">
      <pivotArea type="data" outline="0" fieldPosition="0">
        <references count="3">
          <reference field="4294967294" count="1" selected="0">
            <x v="0"/>
          </reference>
          <reference field="0" count="1" selected="0">
            <x v="47"/>
          </reference>
          <reference field="23" count="1" selected="0">
            <x v="3"/>
          </reference>
        </references>
      </pivotArea>
    </chartFormat>
    <chartFormat chart="0" format="5">
      <pivotArea type="data" outline="0" fieldPosition="0">
        <references count="3">
          <reference field="4294967294" count="1" selected="0">
            <x v="0"/>
          </reference>
          <reference field="0" count="1" selected="0">
            <x v="44"/>
          </reference>
          <reference field="23" count="1" selected="0">
            <x v="3"/>
          </reference>
        </references>
      </pivotArea>
    </chartFormat>
    <chartFormat chart="0" format="6">
      <pivotArea type="data" outline="0" fieldPosition="0">
        <references count="3">
          <reference field="4294967294" count="1" selected="0">
            <x v="0"/>
          </reference>
          <reference field="0" count="1" selected="0">
            <x v="37"/>
          </reference>
          <reference field="23" count="1" selected="0">
            <x v="3"/>
          </reference>
        </references>
      </pivotArea>
    </chartFormat>
    <chartFormat chart="0" format="7">
      <pivotArea type="data" outline="0" fieldPosition="0">
        <references count="3">
          <reference field="4294967294" count="1" selected="0">
            <x v="0"/>
          </reference>
          <reference field="0" count="1" selected="0">
            <x v="28"/>
          </reference>
          <reference field="23" count="1" selected="0">
            <x v="3"/>
          </reference>
        </references>
      </pivotArea>
    </chartFormat>
    <chartFormat chart="0" format="8">
      <pivotArea type="data" outline="0" fieldPosition="0">
        <references count="3">
          <reference field="4294967294" count="1" selected="0">
            <x v="0"/>
          </reference>
          <reference field="0" count="1" selected="0">
            <x v="12"/>
          </reference>
          <reference field="23" count="1" selected="0">
            <x v="3"/>
          </reference>
        </references>
      </pivotArea>
    </chartFormat>
    <chartFormat chart="0" format="9">
      <pivotArea type="data" outline="0" fieldPosition="0">
        <references count="3">
          <reference field="4294967294" count="1" selected="0">
            <x v="0"/>
          </reference>
          <reference field="0" count="1" selected="0">
            <x v="11"/>
          </reference>
          <reference field="23" count="1" selected="0">
            <x v="3"/>
          </reference>
        </references>
      </pivotArea>
    </chartFormat>
    <chartFormat chart="0" format="10">
      <pivotArea type="data" outline="0" fieldPosition="0">
        <references count="3">
          <reference field="4294967294" count="1" selected="0">
            <x v="0"/>
          </reference>
          <reference field="0" count="1" selected="0">
            <x v="1"/>
          </reference>
          <reference field="23" count="1" selected="0">
            <x v="3"/>
          </reference>
        </references>
      </pivotArea>
    </chartFormat>
    <chartFormat chart="0" format="11">
      <pivotArea type="data" outline="0" fieldPosition="0">
        <references count="3">
          <reference field="4294967294" count="1" selected="0">
            <x v="0"/>
          </reference>
          <reference field="0" count="1" selected="0">
            <x v="31"/>
          </reference>
          <reference field="23" count="1" selected="0">
            <x v="3"/>
          </reference>
        </references>
      </pivotArea>
    </chartFormat>
    <chartFormat chart="1" format="12" series="1">
      <pivotArea type="data" outline="0" fieldPosition="0">
        <references count="1">
          <reference field="4294967294" count="1" selected="0">
            <x v="0"/>
          </reference>
        </references>
      </pivotArea>
    </chartFormat>
    <chartFormat chart="1" format="13">
      <pivotArea type="data" outline="0" fieldPosition="0">
        <references count="3">
          <reference field="4294967294" count="1" selected="0">
            <x v="0"/>
          </reference>
          <reference field="0" count="1" selected="0">
            <x v="4"/>
          </reference>
          <reference field="23" count="1" selected="0">
            <x v="3"/>
          </reference>
        </references>
      </pivotArea>
    </chartFormat>
    <chartFormat chart="1" format="14">
      <pivotArea type="data" outline="0" fieldPosition="0">
        <references count="3">
          <reference field="4294967294" count="1" selected="0">
            <x v="0"/>
          </reference>
          <reference field="0" count="1" selected="0">
            <x v="5"/>
          </reference>
          <reference field="23" count="1" selected="0">
            <x v="3"/>
          </reference>
        </references>
      </pivotArea>
    </chartFormat>
    <chartFormat chart="1" format="15">
      <pivotArea type="data" outline="0" fieldPosition="0">
        <references count="3">
          <reference field="4294967294" count="1" selected="0">
            <x v="0"/>
          </reference>
          <reference field="0" count="1" selected="0">
            <x v="2"/>
          </reference>
          <reference field="23" count="1" selected="0">
            <x v="3"/>
          </reference>
        </references>
      </pivotArea>
    </chartFormat>
    <chartFormat chart="1" format="16">
      <pivotArea type="data" outline="0" fieldPosition="0">
        <references count="3">
          <reference field="4294967294" count="1" selected="0">
            <x v="0"/>
          </reference>
          <reference field="0" count="1" selected="0">
            <x v="47"/>
          </reference>
          <reference field="23" count="1" selected="0">
            <x v="3"/>
          </reference>
        </references>
      </pivotArea>
    </chartFormat>
    <chartFormat chart="1" format="17">
      <pivotArea type="data" outline="0" fieldPosition="0">
        <references count="3">
          <reference field="4294967294" count="1" selected="0">
            <x v="0"/>
          </reference>
          <reference field="0" count="1" selected="0">
            <x v="44"/>
          </reference>
          <reference field="23" count="1" selected="0">
            <x v="3"/>
          </reference>
        </references>
      </pivotArea>
    </chartFormat>
    <chartFormat chart="1" format="18">
      <pivotArea type="data" outline="0" fieldPosition="0">
        <references count="3">
          <reference field="4294967294" count="1" selected="0">
            <x v="0"/>
          </reference>
          <reference field="0" count="1" selected="0">
            <x v="37"/>
          </reference>
          <reference field="23" count="1" selected="0">
            <x v="3"/>
          </reference>
        </references>
      </pivotArea>
    </chartFormat>
    <chartFormat chart="1" format="19">
      <pivotArea type="data" outline="0" fieldPosition="0">
        <references count="3">
          <reference field="4294967294" count="1" selected="0">
            <x v="0"/>
          </reference>
          <reference field="0" count="1" selected="0">
            <x v="28"/>
          </reference>
          <reference field="23" count="1" selected="0">
            <x v="3"/>
          </reference>
        </references>
      </pivotArea>
    </chartFormat>
    <chartFormat chart="1" format="20">
      <pivotArea type="data" outline="0" fieldPosition="0">
        <references count="3">
          <reference field="4294967294" count="1" selected="0">
            <x v="0"/>
          </reference>
          <reference field="0" count="1" selected="0">
            <x v="12"/>
          </reference>
          <reference field="23" count="1" selected="0">
            <x v="3"/>
          </reference>
        </references>
      </pivotArea>
    </chartFormat>
    <chartFormat chart="1" format="21">
      <pivotArea type="data" outline="0" fieldPosition="0">
        <references count="3">
          <reference field="4294967294" count="1" selected="0">
            <x v="0"/>
          </reference>
          <reference field="0" count="1" selected="0">
            <x v="11"/>
          </reference>
          <reference field="23" count="1" selected="0">
            <x v="3"/>
          </reference>
        </references>
      </pivotArea>
    </chartFormat>
    <chartFormat chart="1" format="22">
      <pivotArea type="data" outline="0" fieldPosition="0">
        <references count="3">
          <reference field="4294967294" count="1" selected="0">
            <x v="0"/>
          </reference>
          <reference field="0" count="1" selected="0">
            <x v="1"/>
          </reference>
          <reference field="23" count="1" selected="0">
            <x v="3"/>
          </reference>
        </references>
      </pivotArea>
    </chartFormat>
    <chartFormat chart="1" format="23">
      <pivotArea type="data" outline="0" fieldPosition="0">
        <references count="3">
          <reference field="4294967294" count="1" selected="0">
            <x v="0"/>
          </reference>
          <reference field="0" count="1" selected="0">
            <x v="31"/>
          </reference>
          <reference field="23" count="1" selected="0">
            <x v="3"/>
          </reference>
        </references>
      </pivotArea>
    </chartFormat>
    <chartFormat chart="2" format="24" series="1">
      <pivotArea type="data" outline="0" fieldPosition="0">
        <references count="1">
          <reference field="4294967294" count="1" selected="0">
            <x v="0"/>
          </reference>
        </references>
      </pivotArea>
    </chartFormat>
    <chartFormat chart="2" format="25">
      <pivotArea type="data" outline="0" fieldPosition="0">
        <references count="3">
          <reference field="4294967294" count="1" selected="0">
            <x v="0"/>
          </reference>
          <reference field="0" count="1" selected="0">
            <x v="4"/>
          </reference>
          <reference field="23" count="1" selected="0">
            <x v="3"/>
          </reference>
        </references>
      </pivotArea>
    </chartFormat>
    <chartFormat chart="2" format="26">
      <pivotArea type="data" outline="0" fieldPosition="0">
        <references count="3">
          <reference field="4294967294" count="1" selected="0">
            <x v="0"/>
          </reference>
          <reference field="0" count="1" selected="0">
            <x v="5"/>
          </reference>
          <reference field="23" count="1" selected="0">
            <x v="3"/>
          </reference>
        </references>
      </pivotArea>
    </chartFormat>
    <chartFormat chart="2" format="27">
      <pivotArea type="data" outline="0" fieldPosition="0">
        <references count="3">
          <reference field="4294967294" count="1" selected="0">
            <x v="0"/>
          </reference>
          <reference field="0" count="1" selected="0">
            <x v="2"/>
          </reference>
          <reference field="23" count="1" selected="0">
            <x v="3"/>
          </reference>
        </references>
      </pivotArea>
    </chartFormat>
    <chartFormat chart="2" format="28">
      <pivotArea type="data" outline="0" fieldPosition="0">
        <references count="3">
          <reference field="4294967294" count="1" selected="0">
            <x v="0"/>
          </reference>
          <reference field="0" count="1" selected="0">
            <x v="47"/>
          </reference>
          <reference field="23" count="1" selected="0">
            <x v="3"/>
          </reference>
        </references>
      </pivotArea>
    </chartFormat>
    <chartFormat chart="2" format="29">
      <pivotArea type="data" outline="0" fieldPosition="0">
        <references count="3">
          <reference field="4294967294" count="1" selected="0">
            <x v="0"/>
          </reference>
          <reference field="0" count="1" selected="0">
            <x v="44"/>
          </reference>
          <reference field="23" count="1" selected="0">
            <x v="3"/>
          </reference>
        </references>
      </pivotArea>
    </chartFormat>
    <chartFormat chart="2" format="30">
      <pivotArea type="data" outline="0" fieldPosition="0">
        <references count="3">
          <reference field="4294967294" count="1" selected="0">
            <x v="0"/>
          </reference>
          <reference field="0" count="1" selected="0">
            <x v="37"/>
          </reference>
          <reference field="23" count="1" selected="0">
            <x v="3"/>
          </reference>
        </references>
      </pivotArea>
    </chartFormat>
    <chartFormat chart="2" format="31">
      <pivotArea type="data" outline="0" fieldPosition="0">
        <references count="3">
          <reference field="4294967294" count="1" selected="0">
            <x v="0"/>
          </reference>
          <reference field="0" count="1" selected="0">
            <x v="28"/>
          </reference>
          <reference field="23" count="1" selected="0">
            <x v="3"/>
          </reference>
        </references>
      </pivotArea>
    </chartFormat>
    <chartFormat chart="2" format="32">
      <pivotArea type="data" outline="0" fieldPosition="0">
        <references count="3">
          <reference field="4294967294" count="1" selected="0">
            <x v="0"/>
          </reference>
          <reference field="0" count="1" selected="0">
            <x v="12"/>
          </reference>
          <reference field="23" count="1" selected="0">
            <x v="3"/>
          </reference>
        </references>
      </pivotArea>
    </chartFormat>
    <chartFormat chart="2" format="33">
      <pivotArea type="data" outline="0" fieldPosition="0">
        <references count="3">
          <reference field="4294967294" count="1" selected="0">
            <x v="0"/>
          </reference>
          <reference field="0" count="1" selected="0">
            <x v="11"/>
          </reference>
          <reference field="23" count="1" selected="0">
            <x v="3"/>
          </reference>
        </references>
      </pivotArea>
    </chartFormat>
    <chartFormat chart="2" format="34">
      <pivotArea type="data" outline="0" fieldPosition="0">
        <references count="3">
          <reference field="4294967294" count="1" selected="0">
            <x v="0"/>
          </reference>
          <reference field="0" count="1" selected="0">
            <x v="1"/>
          </reference>
          <reference field="23" count="1" selected="0">
            <x v="3"/>
          </reference>
        </references>
      </pivotArea>
    </chartFormat>
    <chartFormat chart="2" format="35">
      <pivotArea type="data" outline="0" fieldPosition="0">
        <references count="3">
          <reference field="4294967294" count="1" selected="0">
            <x v="0"/>
          </reference>
          <reference field="0" count="1" selected="0">
            <x v="3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13ED96-F822-45D6-9DCE-F71603341F18}"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4" firstHeaderRow="1"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32"/>
    </i>
    <i>
      <x v="4"/>
    </i>
    <i>
      <x v="10"/>
    </i>
    <i>
      <x v="35"/>
    </i>
    <i>
      <x v="25"/>
    </i>
    <i>
      <x v="9"/>
    </i>
    <i>
      <x v="38"/>
    </i>
    <i>
      <x v="2"/>
    </i>
    <i>
      <x v="13"/>
    </i>
    <i>
      <x v="22"/>
    </i>
    <i>
      <x v="46"/>
    </i>
    <i>
      <x v="33"/>
    </i>
    <i>
      <x/>
    </i>
    <i>
      <x v="5"/>
    </i>
    <i>
      <x v="21"/>
    </i>
    <i>
      <x v="42"/>
    </i>
    <i>
      <x v="50"/>
    </i>
    <i>
      <x v="18"/>
    </i>
    <i>
      <x v="14"/>
    </i>
    <i>
      <x v="8"/>
    </i>
    <i>
      <x v="47"/>
    </i>
    <i>
      <x v="36"/>
    </i>
    <i>
      <x v="28"/>
    </i>
    <i>
      <x v="49"/>
    </i>
    <i>
      <x v="16"/>
    </i>
    <i>
      <x v="40"/>
    </i>
    <i>
      <x v="20"/>
    </i>
    <i>
      <x v="15"/>
    </i>
    <i>
      <x v="27"/>
    </i>
    <i>
      <x v="17"/>
    </i>
    <i>
      <x v="37"/>
    </i>
    <i>
      <x v="12"/>
    </i>
    <i>
      <x v="44"/>
    </i>
    <i>
      <x v="30"/>
    </i>
    <i>
      <x v="31"/>
    </i>
    <i>
      <x v="3"/>
    </i>
    <i>
      <x v="45"/>
    </i>
    <i>
      <x v="6"/>
    </i>
    <i>
      <x v="11"/>
    </i>
    <i>
      <x v="19"/>
    </i>
    <i>
      <x v="48"/>
    </i>
    <i>
      <x v="7"/>
    </i>
    <i>
      <x v="34"/>
    </i>
    <i>
      <x v="39"/>
    </i>
    <i>
      <x v="24"/>
    </i>
    <i>
      <x v="1"/>
    </i>
    <i>
      <x v="29"/>
    </i>
    <i>
      <x v="26"/>
    </i>
    <i>
      <x v="41"/>
    </i>
    <i t="grand">
      <x/>
    </i>
  </rowItems>
  <colItems count="1">
    <i/>
  </colItems>
  <dataFields count="1">
    <dataField name="Sum of BURN_BEDS(beds dedicated to burn care)" fld="9" baseField="0" baseItem="0"/>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5D0912-F7ED-460E-9096-720480804DA1}" name="Montananodata"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4:AQ19" firstHeaderRow="1" firstDataRow="2" firstDataCol="1" rowPageCount="1" colPageCount="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axis="axisPage" multipleItemSelectionAllowed="1" showAll="0">
      <items count="51">
        <item h="1" x="0"/>
        <item h="1" x="1"/>
        <item h="1" x="3"/>
        <item h="1" x="2"/>
        <item h="1" x="4"/>
        <item h="1" x="5"/>
        <item h="1" x="6"/>
        <item h="1" x="8"/>
        <item h="1" x="7"/>
        <item h="1" x="9"/>
        <item h="1" x="10"/>
        <item h="1" x="11"/>
        <item h="1" x="15"/>
        <item h="1" x="12"/>
        <item h="1" x="13"/>
        <item h="1" x="14"/>
        <item h="1" x="16"/>
        <item h="1" x="17"/>
        <item h="1" x="18"/>
        <item h="1" x="21"/>
        <item h="1" x="20"/>
        <item h="1" x="19"/>
        <item h="1" x="22"/>
        <item h="1" x="23"/>
        <item h="1" x="25"/>
        <item h="1" x="24"/>
        <item x="26"/>
        <item h="1" x="33"/>
        <item h="1" x="34"/>
        <item h="1" x="27"/>
        <item h="1" x="29"/>
        <item h="1" x="30"/>
        <item h="1" x="31"/>
        <item h="1" x="28"/>
        <item h="1" x="32"/>
        <item h="1" x="35"/>
        <item h="1" x="36"/>
        <item h="1" x="37"/>
        <item h="1" x="38"/>
        <item h="1" x="39"/>
        <item h="1" x="40"/>
        <item h="1" x="41"/>
        <item h="1" x="42"/>
        <item h="1" x="43"/>
        <item h="1" x="44"/>
        <item h="1" x="46"/>
        <item h="1" x="45"/>
        <item h="1" x="47"/>
        <item h="1" x="49"/>
        <item h="1" x="48"/>
        <item t="default"/>
      </items>
    </pivotField>
    <pivotField axis="axisRow" showAll="0">
      <items count="305">
        <item x="124"/>
        <item x="89"/>
        <item x="40"/>
        <item x="54"/>
        <item x="12"/>
        <item x="185"/>
        <item x="224"/>
        <item x="108"/>
        <item x="0"/>
        <item x="149"/>
        <item x="41"/>
        <item x="276"/>
        <item x="175"/>
        <item x="127"/>
        <item x="90"/>
        <item x="55"/>
        <item x="253"/>
        <item x="220"/>
        <item x="176"/>
        <item x="225"/>
        <item x="184"/>
        <item x="254"/>
        <item x="86"/>
        <item x="226"/>
        <item x="159"/>
        <item x="42"/>
        <item x="227"/>
        <item x="255"/>
        <item x="56"/>
        <item x="129"/>
        <item x="186"/>
        <item x="187"/>
        <item x="57"/>
        <item x="295"/>
        <item x="160"/>
        <item x="228"/>
        <item x="167"/>
        <item x="198"/>
        <item x="206"/>
        <item x="13"/>
        <item x="291"/>
        <item x="118"/>
        <item x="229"/>
        <item x="177"/>
        <item x="256"/>
        <item x="164"/>
        <item x="207"/>
        <item x="92"/>
        <item x="242"/>
        <item x="277"/>
        <item x="78"/>
        <item x="230"/>
        <item x="275"/>
        <item x="170"/>
        <item x="77"/>
        <item x="58"/>
        <item x="82"/>
        <item x="6"/>
        <item x="257"/>
        <item x="14"/>
        <item x="93"/>
        <item x="125"/>
        <item x="210"/>
        <item x="258"/>
        <item x="296"/>
        <item x="231"/>
        <item x="249"/>
        <item x="79"/>
        <item x="232"/>
        <item x="259"/>
        <item x="43"/>
        <item x="221"/>
        <item x="53"/>
        <item x="44"/>
        <item x="94"/>
        <item x="199"/>
        <item x="188"/>
        <item x="59"/>
        <item x="119"/>
        <item x="297"/>
        <item x="45"/>
        <item x="134"/>
        <item x="189"/>
        <item x="60"/>
        <item x="178"/>
        <item x="278"/>
        <item x="49"/>
        <item x="116"/>
        <item x="243"/>
        <item x="87"/>
        <item x="155"/>
        <item x="200"/>
        <item x="211"/>
        <item x="279"/>
        <item x="15"/>
        <item x="80"/>
        <item x="260"/>
        <item x="9"/>
        <item x="135"/>
        <item x="172"/>
        <item x="208"/>
        <item x="136"/>
        <item x="161"/>
        <item x="244"/>
        <item x="201"/>
        <item x="85"/>
        <item x="84"/>
        <item x="212"/>
        <item x="130"/>
        <item x="261"/>
        <item x="156"/>
        <item x="50"/>
        <item x="262"/>
        <item x="151"/>
        <item x="280"/>
        <item x="263"/>
        <item x="61"/>
        <item x="157"/>
        <item x="88"/>
        <item x="245"/>
        <item x="1"/>
        <item x="179"/>
        <item x="91"/>
        <item x="137"/>
        <item x="95"/>
        <item x="162"/>
        <item x="2"/>
        <item x="111"/>
        <item x="138"/>
        <item x="96"/>
        <item x="292"/>
        <item x="97"/>
        <item x="139"/>
        <item x="16"/>
        <item x="286"/>
        <item x="190"/>
        <item x="250"/>
        <item x="298"/>
        <item x="233"/>
        <item x="120"/>
        <item x="98"/>
        <item x="168"/>
        <item x="222"/>
        <item x="140"/>
        <item x="46"/>
        <item x="62"/>
        <item x="234"/>
        <item x="63"/>
        <item x="17"/>
        <item x="18"/>
        <item x="264"/>
        <item x="213"/>
        <item x="235"/>
        <item x="281"/>
        <item x="141"/>
        <item x="99"/>
        <item x="19"/>
        <item x="3"/>
        <item x="214"/>
        <item x="64"/>
        <item x="299"/>
        <item x="7"/>
        <item x="65"/>
        <item x="142"/>
        <item x="100"/>
        <item x="101"/>
        <item x="102"/>
        <item x="265"/>
        <item x="247"/>
        <item x="202"/>
        <item x="180"/>
        <item x="173"/>
        <item x="47"/>
        <item x="66"/>
        <item x="131"/>
        <item x="143"/>
        <item x="300"/>
        <item x="248"/>
        <item x="165"/>
        <item x="4"/>
        <item x="181"/>
        <item x="293"/>
        <item x="191"/>
        <item x="20"/>
        <item x="5"/>
        <item x="236"/>
        <item x="182"/>
        <item x="223"/>
        <item x="83"/>
        <item x="144"/>
        <item x="192"/>
        <item x="52"/>
        <item x="203"/>
        <item x="51"/>
        <item x="193"/>
        <item x="194"/>
        <item x="282"/>
        <item x="132"/>
        <item x="237"/>
        <item x="266"/>
        <item x="145"/>
        <item x="294"/>
        <item x="67"/>
        <item x="218"/>
        <item x="152"/>
        <item x="195"/>
        <item x="21"/>
        <item x="22"/>
        <item x="121"/>
        <item x="68"/>
        <item x="69"/>
        <item x="70"/>
        <item x="183"/>
        <item x="126"/>
        <item x="103"/>
        <item x="238"/>
        <item x="287"/>
        <item x="117"/>
        <item x="8"/>
        <item x="71"/>
        <item x="204"/>
        <item x="23"/>
        <item x="72"/>
        <item x="158"/>
        <item x="128"/>
        <item x="241"/>
        <item x="10"/>
        <item x="196"/>
        <item x="154"/>
        <item x="122"/>
        <item x="215"/>
        <item x="81"/>
        <item x="283"/>
        <item x="24"/>
        <item x="25"/>
        <item x="284"/>
        <item x="301"/>
        <item x="104"/>
        <item x="174"/>
        <item x="26"/>
        <item x="146"/>
        <item x="272"/>
        <item x="27"/>
        <item x="28"/>
        <item x="29"/>
        <item x="30"/>
        <item x="105"/>
        <item x="32"/>
        <item x="31"/>
        <item x="33"/>
        <item x="73"/>
        <item x="113"/>
        <item x="74"/>
        <item x="34"/>
        <item x="114"/>
        <item x="251"/>
        <item x="169"/>
        <item x="267"/>
        <item x="288"/>
        <item x="35"/>
        <item x="36"/>
        <item x="246"/>
        <item x="289"/>
        <item x="109"/>
        <item x="150"/>
        <item x="163"/>
        <item x="75"/>
        <item x="123"/>
        <item x="37"/>
        <item x="216"/>
        <item x="153"/>
        <item x="133"/>
        <item x="252"/>
        <item x="217"/>
        <item x="268"/>
        <item x="269"/>
        <item x="219"/>
        <item x="273"/>
        <item x="110"/>
        <item x="38"/>
        <item x="39"/>
        <item x="76"/>
        <item x="205"/>
        <item x="209"/>
        <item x="11"/>
        <item x="171"/>
        <item x="147"/>
        <item x="302"/>
        <item x="148"/>
        <item x="274"/>
        <item x="48"/>
        <item x="197"/>
        <item x="290"/>
        <item x="270"/>
        <item x="106"/>
        <item x="271"/>
        <item x="239"/>
        <item x="285"/>
        <item x="107"/>
        <item x="303"/>
        <item x="112"/>
        <item x="115"/>
        <item x="166"/>
        <item x="24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Col" showAll="0">
      <items count="7">
        <item x="1"/>
        <item m="1" x="4"/>
        <item x="0"/>
        <item x="2"/>
        <item m="1" x="5"/>
        <item m="1" x="3"/>
        <item t="default"/>
      </items>
    </pivotField>
    <pivotField showAll="0"/>
    <pivotField showAll="0"/>
    <pivotField showAll="0"/>
    <pivotField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3">
    <field x="0"/>
    <field x="2"/>
    <field x="-2"/>
  </rowFields>
  <rowItems count="14">
    <i>
      <x v="26"/>
    </i>
    <i r="1">
      <x v="45"/>
    </i>
    <i r="2">
      <x/>
    </i>
    <i r="2" i="1">
      <x v="1"/>
    </i>
    <i r="1">
      <x v="178"/>
    </i>
    <i r="2">
      <x/>
    </i>
    <i r="2" i="1">
      <x v="1"/>
    </i>
    <i r="1">
      <x v="302"/>
    </i>
    <i r="2">
      <x/>
    </i>
    <i r="2" i="1">
      <x v="1"/>
    </i>
    <i t="default">
      <x v="26"/>
    </i>
    <i t="default" i="1">
      <x v="26"/>
    </i>
    <i t="grand">
      <x/>
    </i>
    <i t="grand" i="1">
      <x/>
    </i>
  </rowItems>
  <colFields count="1">
    <field x="19"/>
  </colFields>
  <colItems count="2">
    <i>
      <x v="2"/>
    </i>
    <i t="grand">
      <x/>
    </i>
  </colItems>
  <pageFields count="1">
    <pageField fld="1" hier="-1"/>
  </pageFields>
  <dataFields count="2">
    <dataField name="Sum of BURN_BEDS(beds dedicated to burn care)" fld="9" baseField="0" baseItem="0"/>
    <dataField name="Sum of TOTAL_BEDS(Total staffed hospital beds)" fld="8" baseField="0" baseItem="0"/>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6639FC-459F-4F1D-8ADE-7D921F1D0A9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24">
    <pivotField showAll="0">
      <items count="52">
        <item x="1"/>
        <item x="0"/>
        <item x="2"/>
        <item x="3"/>
        <item x="4"/>
        <item x="5"/>
        <item x="6"/>
        <item x="7"/>
        <item x="8"/>
        <item x="9"/>
        <item x="10"/>
        <item x="11"/>
        <item x="12"/>
        <item x="13"/>
        <item x="14"/>
        <item x="15"/>
        <item x="16"/>
        <item x="17"/>
        <item x="18"/>
        <item x="19"/>
        <item x="20"/>
        <item x="21"/>
        <item x="22"/>
        <item x="23"/>
        <item m="1" x="50"/>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axis="axisPage" showAll="0">
      <items count="7">
        <item x="1"/>
        <item m="1" x="4"/>
        <item x="2"/>
        <item m="1" x="5"/>
        <item m="1" x="3"/>
        <item x="0"/>
        <item t="default"/>
      </items>
    </pivotField>
    <pivotField showAll="0"/>
    <pivotField showAll="0"/>
    <pivotField showAll="0"/>
    <pivotField showAll="0">
      <items count="5">
        <item x="3"/>
        <item x="2"/>
        <item x="1"/>
        <item x="0"/>
        <item t="default"/>
      </items>
    </pivotField>
  </pivotFields>
  <rowFields count="1">
    <field x="-2"/>
  </rowFields>
  <rowItems count="4">
    <i>
      <x/>
    </i>
    <i i="1">
      <x v="1"/>
    </i>
    <i i="2">
      <x v="2"/>
    </i>
    <i i="3">
      <x v="3"/>
    </i>
  </rowItems>
  <colItems count="1">
    <i/>
  </colItems>
  <pageFields count="1">
    <pageField fld="19" hier="-1"/>
  </pageFields>
  <dataFields count="4">
    <dataField name="Sum of BURN_ADULT" fld="12" baseField="0" baseItem="0"/>
    <dataField name="Sum of BURN_PEDS" fld="13" baseField="0" baseItem="0"/>
    <dataField name="Sum of BURN_BEDS(beds dedicated to burn care)" fld="9" baseField="0" baseItem="0"/>
    <dataField name="Sum of TOTAL_BEDS(Total staffed hospital beds)" fld="8" baseField="0" baseItem="0"/>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E75094-C95B-4952-BC1C-52016A98A429}"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65" firstHeaderRow="1" firstDataRow="1" firstDataCol="1"/>
  <pivotFields count="24">
    <pivotField axis="axisRow" showAll="0">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formats count="1">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AB0D33-4573-4BBE-88B9-C4B229E48513}" name="PivotTable3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4:AM10" firstHeaderRow="1" firstDataRow="2" firstDataCol="1"/>
  <pivotFields count="24">
    <pivotField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7">
        <item x="1"/>
        <item m="1" x="4"/>
        <item x="0"/>
        <item x="2"/>
        <item m="1" x="5"/>
        <item m="1" x="3"/>
        <item t="default"/>
      </items>
    </pivotField>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23"/>
  </rowFields>
  <rowItems count="5">
    <i>
      <x v="2"/>
    </i>
    <i>
      <x/>
    </i>
    <i>
      <x v="3"/>
    </i>
    <i>
      <x v="1"/>
    </i>
    <i t="grand">
      <x/>
    </i>
  </rowItems>
  <colFields count="1">
    <field x="19"/>
  </colFields>
  <colItems count="4">
    <i>
      <x/>
    </i>
    <i>
      <x v="2"/>
    </i>
    <i>
      <x v="3"/>
    </i>
    <i t="grand">
      <x/>
    </i>
  </colItems>
  <dataFields count="1">
    <dataField name="Sum of BURN_BEDS(beds dedicated to burn care)" fld="9" baseField="0" baseItem="0"/>
  </dataFields>
  <formats count="1">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7499D9-E780-4B46-BA7B-E2D374307A3A}" name="PivotTable2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C9" firstHeaderRow="1" firstDataRow="1" firstDataCol="1"/>
  <pivotFields count="24">
    <pivotField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23"/>
  </rowFields>
  <rowItems count="5">
    <i>
      <x v="2"/>
    </i>
    <i>
      <x/>
    </i>
    <i>
      <x v="3"/>
    </i>
    <i>
      <x v="1"/>
    </i>
    <i t="grand">
      <x/>
    </i>
  </rowItems>
  <colItems count="1">
    <i/>
  </colItems>
  <dataFields count="1">
    <dataField name="Sum of BURN_BEDS(beds dedicated to burn care)" fld="9" baseField="0" baseItem="0"/>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FULL" xr10:uid="{D68E8665-331B-4F4B-9B8A-30FBCEF58BF3}" sourceName="STATE_FULL">
  <pivotTables>
    <pivotTable tabId="12" name="PivotTable1"/>
    <pivotTable tabId="12" name="PivotTable6"/>
  </pivotTables>
  <data>
    <tabular pivotCacheId="661489074">
      <items count="51">
        <i x="1" s="1"/>
        <i x="0"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A_VERIFIED" xr10:uid="{566555D6-33E3-4DD5-91E2-8E2285A188B2}" sourceName="ABA_VERIFIED">
  <pivotTables>
    <pivotTable tabId="12" name="PivotTable1"/>
    <pivotTable tabId="12" name="PivotTable6"/>
    <pivotTable tabId="12" name="PivotTable7"/>
  </pivotTables>
  <data>
    <tabular pivotCacheId="661489074">
      <items count="6">
        <i x="1" s="1"/>
        <i x="0" s="1"/>
        <i x="2" s="1"/>
        <i x="4" s="1" nd="1"/>
        <i x="5"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D88D7-D0CC-48CA-8390-B961BD3579DC}" sourceName="region">
  <pivotTables>
    <pivotTable tabId="12" name="PivotTable1"/>
    <pivotTable tabId="12" name="PivotTable6"/>
    <pivotTable tabId="12" name="PivotTable7"/>
    <pivotTable tabId="12" name="PivotTable32"/>
    <pivotTable tabId="12" name="Montananodata"/>
  </pivotTables>
  <data>
    <tabular pivotCacheId="661489074">
      <items count="4">
        <i x="3" s="1"/>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E041249-BACF-44FF-BAA6-E9155242247F}" cache="Slicer_STATE_FULL" caption="STATE" style="SlicerStyleDark5" rowHeight="180000"/>
  <slicer name="region 1" xr10:uid="{C001F1D8-931E-43E3-AB9F-933AC90E9A0E}" cache="Slicer_region" caption="Region" columnCount="4" style="SlicerStyleLight5"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A_VERIFIED" xr10:uid="{6A783BC5-E046-4330-BD24-46102EB48C62}" cache="Slicer_ABA_VERIFIED" caption="ABA_VERIFIED" rowHeight="257175"/>
  <slicer name="region" xr10:uid="{8EC6516F-66B8-4815-AF89-E9D04583813C}"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4A1A3F-6206-43E5-A8C9-85CBC4C78CE5}" name="Table2" displayName="Table2" ref="V3:Z53" totalsRowShown="0">
  <autoFilter ref="V3:Z53" xr:uid="{2F4A1A3F-6206-43E5-A8C9-85CBC4C78CE5}"/>
  <tableColumns count="5">
    <tableColumn id="1" xr3:uid="{5C8DFE26-C35A-4B85-95E8-D2074D59C3AB}" name="State"/>
    <tableColumn id="2" xr3:uid="{8B4A66A9-8208-40B2-92DC-2D26B61E051D}" name="Dedicated Burn Beds"/>
    <tableColumn id="3" xr3:uid="{8EA08E1B-126F-49A4-A6C7-07846EE23C51}" name="Total population" dataDxfId="109" dataCellStyle="Comma"/>
    <tableColumn id="4" xr3:uid="{598C6110-1C51-4281-A5CB-5567F8BCB0F0}" name="Normalization" dataDxfId="108">
      <calculatedColumnFormula>(Table2[[#This Row],[Dedicated Burn Beds]]/Table2[[#This Row],[Total population]])*100000</calculatedColumnFormula>
    </tableColumn>
    <tableColumn id="5" xr3:uid="{3D1274F2-5FF0-4E9F-8D84-4CBAEBE8DD70}" name="Region" dataDxfId="107">
      <calculatedColumnFormula>_xlfn.XLOOKUP(Table2[[#This Row],[State]],'[1]State Regions'!$A:$A,'[1]State Regions'!$B:$B)</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96805-2420-4AA9-95AD-6261EA231D59}" name="Table24" displayName="Table24" ref="BF3:BJ53" totalsRowShown="0">
  <autoFilter ref="BF3:BJ53" xr:uid="{B0C96805-2420-4AA9-95AD-6261EA231D59}"/>
  <tableColumns count="5">
    <tableColumn id="1" xr3:uid="{B91AB0AC-1EB3-4D28-9394-D35E2364A5CF}" name="State"/>
    <tableColumn id="2" xr3:uid="{3EB15B9E-0330-4B64-A6E3-AEE1B75C782C}" name="Dedicated Burn Beds"/>
    <tableColumn id="3" xr3:uid="{AA8CC620-6186-4C72-9AAA-96244718888B}" name="Total population" dataDxfId="106" dataCellStyle="Comma"/>
    <tableColumn id="4" xr3:uid="{4C30FEB0-5DBE-4C39-AF3E-E3F5E91B2EA6}" name="Normalization" dataDxfId="105">
      <calculatedColumnFormula>(Table24[[#This Row],[Dedicated Burn Beds]]/Table24[[#This Row],[Total population]])*100000</calculatedColumnFormula>
    </tableColumn>
    <tableColumn id="5" xr3:uid="{7007F9C3-9329-4340-B69F-CFDCC756DD51}" name="Region" dataDxfId="104">
      <calculatedColumnFormula>_xlfn.XLOOKUP(Table24[[#This Row],[State]],'[1]State Regions'!$A:$A,'[1]State Regions'!$B:$B)</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38549D-4A85-464F-B191-07ECDE0FB672}" name="Burndata" displayName="Burndata" ref="A1:X637" totalsRowCount="1" headerRowDxfId="87" dataDxfId="86">
  <autoFilter ref="A1:X636" xr:uid="{7A38549D-4A85-464F-B191-07ECDE0FB672}">
    <filterColumn colId="0">
      <filters>
        <filter val="Montana"/>
      </filters>
    </filterColumn>
  </autoFilter>
  <tableColumns count="24">
    <tableColumn id="1" xr3:uid="{994CD993-D977-4A5C-BE4E-715D9AE104AA}" name="STATE_FULL" dataDxfId="85" totalsRowDxfId="84"/>
    <tableColumn id="2" xr3:uid="{064D0143-70CF-4B54-BCB7-2359D106779A}" name="STATE" dataDxfId="83" totalsRowDxfId="82"/>
    <tableColumn id="3" xr3:uid="{2F391344-4E25-440D-A16C-E9DB30932550}" name="COUNTY" dataDxfId="81" totalsRowDxfId="80"/>
    <tableColumn id="4" xr3:uid="{BE12EA31-2E41-49B6-BF9B-4BF3D612DAB6}" name="ADDRESS" dataDxfId="79" totalsRowDxfId="78"/>
    <tableColumn id="5" xr3:uid="{1DA19C23-59FA-4D43-B206-2F09F7A3CA3A}" name="CITY" dataDxfId="77" totalsRowDxfId="76"/>
    <tableColumn id="6" xr3:uid="{D8772B83-3861-4907-A802-9DE43F003378}" name="ZIP_CODE" dataDxfId="75" totalsRowDxfId="74"/>
    <tableColumn id="7" xr3:uid="{DE0099E4-5B4F-4C63-BD9D-EE3822F174A1}" name="AHA_ID(American Hospital Association Identifier)" dataDxfId="73" totalsRowDxfId="72"/>
    <tableColumn id="8" xr3:uid="{5F1B0A55-9CB7-4F3D-AE0B-E6A1FB1A8A91}" name="HOSPITAL_NAME" dataDxfId="71" totalsRowDxfId="70"/>
    <tableColumn id="9" xr3:uid="{418B9346-1782-4068-A81C-99D945E3B815}" name="TOTAL_BEDS(Total staffed hospital beds)" totalsRowFunction="sum" dataDxfId="69" totalsRowDxfId="68"/>
    <tableColumn id="10" xr3:uid="{513BF708-971F-4528-8692-6AA27483F969}" name="BURN_BEDS(beds dedicated to burn care)" totalsRowFunction="sum" dataDxfId="67" totalsRowDxfId="66"/>
    <tableColumn id="11" xr3:uid="{AD9E5412-CF65-4C09-9E9F-12A4A47B1DFA}" name="TRAUMA_ADULT" totalsRowFunction="sum" dataDxfId="65" totalsRowDxfId="64"/>
    <tableColumn id="12" xr3:uid="{AAA94B80-ABA7-4755-9ABA-9ABE683AC09F}" name="TRAUMA_PEDS" totalsRowFunction="sum" dataDxfId="63" totalsRowDxfId="62"/>
    <tableColumn id="13" xr3:uid="{81AB627F-ED88-4492-9578-CE4E35C3C603}" name="BURN_ADULT" totalsRowFunction="sum" dataDxfId="61" totalsRowDxfId="60"/>
    <tableColumn id="14" xr3:uid="{63497F6F-28F9-41D6-A6F5-58998BEFD3D0}" name="BURN_PEDS" totalsRowFunction="sum" dataDxfId="59" totalsRowDxfId="58"/>
    <tableColumn id="15" xr3:uid="{86B975B6-D4A2-4AD5-806C-9E76B5FD6B52}" name="ACS_VERIFIED" dataDxfId="57" totalsRowDxfId="56"/>
    <tableColumn id="16" xr3:uid="{35EF73EB-2DEF-49F1-907B-E005F07DCCB0}" name="ADULT_TRAUMA_L1" totalsRowFunction="sum" dataDxfId="55" totalsRowDxfId="54"/>
    <tableColumn id="17" xr3:uid="{91E728DB-40E1-450B-9814-66D6845279B7}" name="ADULT_TRAUMA_L2" totalsRowFunction="sum" dataDxfId="53" totalsRowDxfId="52"/>
    <tableColumn id="18" xr3:uid="{CDECFA5A-29F1-40E0-A068-5473A716C02D}" name="PEDS_TRAUMA_L1" totalsRowFunction="sum" dataDxfId="51" totalsRowDxfId="50"/>
    <tableColumn id="19" xr3:uid="{49607CF6-63B4-4072-B3F7-01243C799699}" name="PEDS_TRAUMA_L2" totalsRowFunction="sum" dataDxfId="49" totalsRowDxfId="48"/>
    <tableColumn id="20" xr3:uid="{82168E68-B08D-45A6-A04D-41F088B3589B}" name="ABA_VERIFIED" dataDxfId="47" totalsRowDxfId="46"/>
    <tableColumn id="21" xr3:uid="{2DA34F76-C8A6-4FF6-B583-256C307C0CDE}" name="TC_STATE_DESIGNATED" dataDxfId="45" totalsRowDxfId="44"/>
    <tableColumn id="22" xr3:uid="{92F352E3-18EF-4608-9BB1-80D8DA5B6E81}" name="BC_STATE_DESIGNATED" dataDxfId="43" totalsRowDxfId="42"/>
    <tableColumn id="23" xr3:uid="{3E8228D4-65B7-448B-B2D7-CA457FE318D2}" name="PHONE" dataDxfId="41" totalsRowDxfId="40"/>
    <tableColumn id="24" xr3:uid="{350A7960-4384-4E42-B9A4-3FD7D3FE1177}" name="region" dataDxfId="39" totalsRowDxfId="38">
      <calculatedColumnFormula>_xlfn.XLOOKUP(Burndata[[#This Row],[STATE_FULL]],'[1]State Regions'!$A:$A,'[1]State Regions'!$B:$B)</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table" Target="../tables/table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1.xml"/><Relationship Id="rId5" Type="http://schemas.openxmlformats.org/officeDocument/2006/relationships/pivotTable" Target="../pivotTables/pivotTable7.xml"/><Relationship Id="rId10" Type="http://schemas.openxmlformats.org/officeDocument/2006/relationships/drawing" Target="../drawings/drawing4.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6FAB-58BE-41F8-9244-4C3E228C429A}">
  <sheetPr>
    <tabColor rgb="FF7030A0"/>
  </sheetPr>
  <dimension ref="A1:I331"/>
  <sheetViews>
    <sheetView tabSelected="1" workbookViewId="0">
      <selection activeCell="I38" sqref="I38"/>
    </sheetView>
  </sheetViews>
  <sheetFormatPr defaultRowHeight="15" x14ac:dyDescent="0.25"/>
  <cols>
    <col min="1" max="1" width="5.140625" customWidth="1"/>
    <col min="4" max="4" width="18.7109375" bestFit="1" customWidth="1"/>
    <col min="5" max="5" width="16.140625" bestFit="1" customWidth="1"/>
    <col min="6" max="6" width="15" bestFit="1" customWidth="1"/>
    <col min="7" max="7" width="26.5703125" bestFit="1" customWidth="1"/>
    <col min="8" max="8" width="25.28515625" bestFit="1" customWidth="1"/>
    <col min="9" max="9" width="22.28515625" bestFit="1" customWidth="1"/>
  </cols>
  <sheetData>
    <row r="1" spans="1:8" s="40" customFormat="1" x14ac:dyDescent="0.25"/>
    <row r="2" spans="1:8" s="40" customFormat="1" ht="46.5" x14ac:dyDescent="0.7">
      <c r="A2" s="42" t="s">
        <v>2790</v>
      </c>
    </row>
    <row r="3" spans="1:8" s="40" customFormat="1" ht="24" customHeight="1" x14ac:dyDescent="0.7">
      <c r="A3" s="45" t="s">
        <v>2789</v>
      </c>
      <c r="B3" s="42"/>
    </row>
    <row r="4" spans="1:8" s="40" customFormat="1" x14ac:dyDescent="0.25"/>
    <row r="5" spans="1:8" s="40" customFormat="1" x14ac:dyDescent="0.25"/>
    <row r="6" spans="1:8" s="40" customFormat="1" x14ac:dyDescent="0.25"/>
    <row r="7" spans="1:8" s="40" customFormat="1" x14ac:dyDescent="0.25"/>
    <row r="8" spans="1:8" s="40" customFormat="1" x14ac:dyDescent="0.25"/>
    <row r="9" spans="1:8" s="41" customFormat="1" x14ac:dyDescent="0.25">
      <c r="D9" s="41" t="s">
        <v>2755</v>
      </c>
      <c r="E9" s="41" t="s">
        <v>2786</v>
      </c>
      <c r="F9" s="41" t="s">
        <v>2787</v>
      </c>
      <c r="G9" s="41" t="s">
        <v>2796</v>
      </c>
      <c r="H9" s="41" t="s">
        <v>2792</v>
      </c>
    </row>
    <row r="10" spans="1:8" s="41" customFormat="1" x14ac:dyDescent="0.25">
      <c r="D10" s="43" t="s">
        <v>2317</v>
      </c>
      <c r="E10" s="44">
        <v>8</v>
      </c>
      <c r="F10" s="44">
        <v>6</v>
      </c>
      <c r="G10" s="44">
        <v>206</v>
      </c>
      <c r="H10" s="44">
        <v>22794</v>
      </c>
    </row>
    <row r="11" spans="1:8" s="41" customFormat="1" x14ac:dyDescent="0.25">
      <c r="D11" s="43" t="s">
        <v>146</v>
      </c>
      <c r="E11" s="44">
        <v>12</v>
      </c>
      <c r="F11" s="44">
        <v>11</v>
      </c>
      <c r="G11" s="44">
        <v>140</v>
      </c>
      <c r="H11" s="44">
        <v>22552</v>
      </c>
    </row>
    <row r="12" spans="1:8" s="41" customFormat="1" x14ac:dyDescent="0.25">
      <c r="D12" s="43" t="s">
        <v>562</v>
      </c>
      <c r="E12" s="44">
        <v>6</v>
      </c>
      <c r="F12" s="44">
        <v>2</v>
      </c>
      <c r="G12" s="44">
        <v>85</v>
      </c>
      <c r="H12" s="44">
        <v>19224</v>
      </c>
    </row>
    <row r="13" spans="1:8" s="41" customFormat="1" x14ac:dyDescent="0.25">
      <c r="D13" s="43" t="s">
        <v>1730</v>
      </c>
      <c r="E13" s="44">
        <v>10</v>
      </c>
      <c r="F13" s="44">
        <v>7</v>
      </c>
      <c r="G13" s="44">
        <v>143</v>
      </c>
      <c r="H13" s="44">
        <v>18413</v>
      </c>
    </row>
    <row r="14" spans="1:8" s="41" customFormat="1" x14ac:dyDescent="0.25">
      <c r="D14" s="43" t="s">
        <v>825</v>
      </c>
      <c r="E14" s="44">
        <v>5</v>
      </c>
      <c r="F14" s="44">
        <v>4</v>
      </c>
      <c r="G14" s="44">
        <v>77</v>
      </c>
      <c r="H14" s="44">
        <v>18258</v>
      </c>
    </row>
    <row r="15" spans="1:8" s="41" customFormat="1" x14ac:dyDescent="0.25">
      <c r="D15" s="43" t="s">
        <v>1285</v>
      </c>
      <c r="E15" s="44">
        <v>5</v>
      </c>
      <c r="F15" s="44">
        <v>3</v>
      </c>
      <c r="G15" s="44">
        <v>69</v>
      </c>
      <c r="H15" s="44">
        <v>16872</v>
      </c>
    </row>
    <row r="16" spans="1:8" s="41" customFormat="1" x14ac:dyDescent="0.25">
      <c r="D16" s="43" t="s">
        <v>2083</v>
      </c>
      <c r="E16" s="44">
        <v>6</v>
      </c>
      <c r="F16" s="44">
        <v>3</v>
      </c>
      <c r="G16" s="44">
        <v>83</v>
      </c>
      <c r="H16" s="44">
        <v>15191</v>
      </c>
    </row>
    <row r="17" spans="4:8" s="41" customFormat="1" x14ac:dyDescent="0.25">
      <c r="D17" s="43" t="s">
        <v>1940</v>
      </c>
      <c r="E17" s="44">
        <v>6</v>
      </c>
      <c r="F17" s="44">
        <v>4</v>
      </c>
      <c r="G17" s="44">
        <v>94</v>
      </c>
      <c r="H17" s="44">
        <v>14406</v>
      </c>
    </row>
    <row r="18" spans="4:8" s="41" customFormat="1" x14ac:dyDescent="0.25">
      <c r="D18" s="43" t="s">
        <v>1499</v>
      </c>
      <c r="E18" s="44">
        <v>5</v>
      </c>
      <c r="F18" s="44">
        <v>5</v>
      </c>
      <c r="G18" s="44">
        <v>93</v>
      </c>
      <c r="H18" s="44">
        <v>9605</v>
      </c>
    </row>
    <row r="19" spans="4:8" s="41" customFormat="1" x14ac:dyDescent="0.25">
      <c r="D19" s="43" t="s">
        <v>722</v>
      </c>
      <c r="E19" s="44">
        <v>3</v>
      </c>
      <c r="F19" s="44">
        <v>3</v>
      </c>
      <c r="G19" s="44">
        <v>129</v>
      </c>
      <c r="H19" s="44">
        <v>8153</v>
      </c>
    </row>
    <row r="20" spans="4:8" s="41" customFormat="1" x14ac:dyDescent="0.25">
      <c r="D20" s="43" t="s">
        <v>1869</v>
      </c>
      <c r="E20" s="44">
        <v>2</v>
      </c>
      <c r="F20" s="44">
        <v>2</v>
      </c>
      <c r="G20" s="44">
        <v>60</v>
      </c>
      <c r="H20" s="44">
        <v>7360</v>
      </c>
    </row>
    <row r="21" spans="4:8" s="41" customFormat="1" x14ac:dyDescent="0.25">
      <c r="D21" s="43" t="s">
        <v>2541</v>
      </c>
      <c r="E21" s="44">
        <v>3</v>
      </c>
      <c r="F21" s="44">
        <v>2</v>
      </c>
      <c r="G21" s="44">
        <v>68</v>
      </c>
      <c r="H21" s="44">
        <v>7153</v>
      </c>
    </row>
    <row r="22" spans="4:8" s="41" customFormat="1" x14ac:dyDescent="0.25">
      <c r="D22" s="43" t="s">
        <v>481</v>
      </c>
      <c r="E22" s="44">
        <v>1</v>
      </c>
      <c r="F22" s="44"/>
      <c r="G22" s="44">
        <v>9</v>
      </c>
      <c r="H22" s="44">
        <v>6652</v>
      </c>
    </row>
    <row r="23" spans="4:8" s="41" customFormat="1" x14ac:dyDescent="0.25">
      <c r="D23" s="43" t="s">
        <v>401</v>
      </c>
      <c r="E23" s="44">
        <v>3</v>
      </c>
      <c r="F23" s="44">
        <v>2</v>
      </c>
      <c r="G23" s="44">
        <v>52</v>
      </c>
      <c r="H23" s="44">
        <v>6332</v>
      </c>
    </row>
    <row r="24" spans="4:8" s="41" customFormat="1" x14ac:dyDescent="0.25">
      <c r="D24" s="43" t="s">
        <v>63</v>
      </c>
      <c r="E24" s="44">
        <v>2</v>
      </c>
      <c r="F24" s="44">
        <v>2</v>
      </c>
      <c r="G24" s="44">
        <v>80</v>
      </c>
      <c r="H24" s="44">
        <v>6110</v>
      </c>
    </row>
    <row r="25" spans="4:8" s="41" customFormat="1" x14ac:dyDescent="0.25">
      <c r="D25" s="43" t="s">
        <v>1662</v>
      </c>
      <c r="E25" s="44">
        <v>1</v>
      </c>
      <c r="F25" s="44">
        <v>1</v>
      </c>
      <c r="G25" s="44">
        <v>12</v>
      </c>
      <c r="H25" s="44">
        <v>6037</v>
      </c>
    </row>
    <row r="26" spans="4:8" s="41" customFormat="1" x14ac:dyDescent="0.25">
      <c r="D26" s="43" t="s">
        <v>1232</v>
      </c>
      <c r="E26" s="44">
        <v>2</v>
      </c>
      <c r="F26" s="44">
        <v>1</v>
      </c>
      <c r="G26" s="44">
        <v>52</v>
      </c>
      <c r="H26" s="44">
        <v>5719</v>
      </c>
    </row>
    <row r="27" spans="4:8" s="41" customFormat="1" x14ac:dyDescent="0.25">
      <c r="D27" s="43" t="s">
        <v>2754</v>
      </c>
      <c r="E27" s="44">
        <v>3</v>
      </c>
      <c r="F27" s="44">
        <v>3</v>
      </c>
      <c r="G27" s="44">
        <v>50</v>
      </c>
      <c r="H27" s="44">
        <v>5293</v>
      </c>
    </row>
    <row r="28" spans="4:8" s="41" customFormat="1" x14ac:dyDescent="0.25">
      <c r="D28" s="43" t="s">
        <v>2658</v>
      </c>
      <c r="E28" s="44">
        <v>2</v>
      </c>
      <c r="F28" s="44">
        <v>3</v>
      </c>
      <c r="G28" s="44">
        <v>28</v>
      </c>
      <c r="H28" s="44">
        <v>4839</v>
      </c>
    </row>
    <row r="29" spans="4:8" s="41" customFormat="1" x14ac:dyDescent="0.25">
      <c r="D29" s="43" t="s">
        <v>1052</v>
      </c>
      <c r="E29" s="44">
        <v>3</v>
      </c>
      <c r="F29" s="44">
        <v>3</v>
      </c>
      <c r="G29" s="44">
        <v>41</v>
      </c>
      <c r="H29" s="44">
        <v>4659</v>
      </c>
    </row>
    <row r="30" spans="4:8" s="41" customFormat="1" x14ac:dyDescent="0.25">
      <c r="D30" s="43" t="s">
        <v>2237</v>
      </c>
      <c r="E30" s="44">
        <v>1</v>
      </c>
      <c r="F30" s="44">
        <v>1</v>
      </c>
      <c r="G30" s="44">
        <v>25</v>
      </c>
      <c r="H30" s="44">
        <v>4337</v>
      </c>
    </row>
    <row r="31" spans="4:8" s="41" customFormat="1" x14ac:dyDescent="0.25">
      <c r="D31" s="43" t="s">
        <v>2283</v>
      </c>
      <c r="E31" s="44">
        <v>3</v>
      </c>
      <c r="F31" s="44">
        <v>2</v>
      </c>
      <c r="G31" s="44">
        <v>51</v>
      </c>
      <c r="H31" s="44">
        <v>4139</v>
      </c>
    </row>
    <row r="32" spans="4:8" s="41" customFormat="1" x14ac:dyDescent="0.25">
      <c r="D32" s="43" t="s">
        <v>1150</v>
      </c>
      <c r="E32" s="44">
        <v>4</v>
      </c>
      <c r="F32" s="44">
        <v>1</v>
      </c>
      <c r="G32" s="44">
        <v>47</v>
      </c>
      <c r="H32" s="44">
        <v>3739</v>
      </c>
    </row>
    <row r="33" spans="4:8" s="41" customFormat="1" x14ac:dyDescent="0.25">
      <c r="D33" s="43" t="s">
        <v>33</v>
      </c>
      <c r="E33" s="44">
        <v>2</v>
      </c>
      <c r="F33" s="44">
        <v>1</v>
      </c>
      <c r="G33" s="44">
        <v>52</v>
      </c>
      <c r="H33" s="44">
        <v>3559</v>
      </c>
    </row>
    <row r="34" spans="4:8" s="41" customFormat="1" x14ac:dyDescent="0.25">
      <c r="D34" s="43" t="s">
        <v>1107</v>
      </c>
      <c r="E34" s="44">
        <v>2</v>
      </c>
      <c r="F34" s="44">
        <v>2</v>
      </c>
      <c r="G34" s="44">
        <v>28</v>
      </c>
      <c r="H34" s="44">
        <v>3212</v>
      </c>
    </row>
    <row r="35" spans="4:8" s="41" customFormat="1" x14ac:dyDescent="0.25">
      <c r="D35" s="43" t="s">
        <v>141</v>
      </c>
      <c r="E35" s="44">
        <v>1</v>
      </c>
      <c r="F35" s="44">
        <v>1</v>
      </c>
      <c r="G35" s="44">
        <v>40</v>
      </c>
      <c r="H35" s="44">
        <v>2978</v>
      </c>
    </row>
    <row r="36" spans="4:8" s="41" customFormat="1" x14ac:dyDescent="0.25">
      <c r="D36" s="43" t="s">
        <v>2501</v>
      </c>
      <c r="E36" s="44">
        <v>1</v>
      </c>
      <c r="F36" s="44">
        <v>1</v>
      </c>
      <c r="G36" s="44">
        <v>15</v>
      </c>
      <c r="H36" s="44">
        <v>2869</v>
      </c>
    </row>
    <row r="37" spans="4:8" s="41" customFormat="1" x14ac:dyDescent="0.25">
      <c r="D37" s="43" t="s">
        <v>119</v>
      </c>
      <c r="E37" s="44">
        <v>1</v>
      </c>
      <c r="F37" s="44">
        <v>1</v>
      </c>
      <c r="G37" s="44">
        <v>10</v>
      </c>
      <c r="H37" s="44">
        <v>2794</v>
      </c>
    </row>
    <row r="38" spans="4:8" s="41" customFormat="1" x14ac:dyDescent="0.25">
      <c r="D38" s="43" t="s">
        <v>2052</v>
      </c>
      <c r="E38" s="44">
        <v>1</v>
      </c>
      <c r="F38" s="44">
        <v>1</v>
      </c>
      <c r="G38" s="44">
        <v>16</v>
      </c>
      <c r="H38" s="44">
        <v>2768</v>
      </c>
    </row>
    <row r="39" spans="4:8" s="41" customFormat="1" x14ac:dyDescent="0.25">
      <c r="D39" s="43" t="s">
        <v>1207</v>
      </c>
      <c r="E39" s="44">
        <v>1</v>
      </c>
      <c r="F39" s="44">
        <v>1</v>
      </c>
      <c r="G39" s="44">
        <v>20</v>
      </c>
      <c r="H39" s="44">
        <v>2673</v>
      </c>
    </row>
    <row r="40" spans="4:8" s="41" customFormat="1" x14ac:dyDescent="0.25">
      <c r="D40" s="43" t="s">
        <v>2636</v>
      </c>
      <c r="E40" s="44">
        <v>1</v>
      </c>
      <c r="F40" s="44"/>
      <c r="G40" s="44">
        <v>4</v>
      </c>
      <c r="H40" s="44">
        <v>2565</v>
      </c>
    </row>
    <row r="41" spans="4:8" s="41" customFormat="1" x14ac:dyDescent="0.25">
      <c r="D41" s="43" t="s">
        <v>1593</v>
      </c>
      <c r="E41" s="44">
        <v>1</v>
      </c>
      <c r="F41" s="44">
        <v>1</v>
      </c>
      <c r="G41" s="44">
        <v>16</v>
      </c>
      <c r="H41" s="44">
        <v>2366</v>
      </c>
    </row>
    <row r="42" spans="4:8" s="41" customFormat="1" x14ac:dyDescent="0.25">
      <c r="D42" s="43" t="s">
        <v>1088</v>
      </c>
      <c r="E42" s="44">
        <v>1</v>
      </c>
      <c r="F42" s="44">
        <v>1</v>
      </c>
      <c r="G42" s="44">
        <v>17</v>
      </c>
      <c r="H42" s="44">
        <v>2296</v>
      </c>
    </row>
    <row r="43" spans="4:8" s="41" customFormat="1" x14ac:dyDescent="0.25">
      <c r="D43" s="43" t="s">
        <v>1478</v>
      </c>
      <c r="E43" s="44"/>
      <c r="F43" s="44"/>
      <c r="G43" s="44"/>
      <c r="H43" s="44">
        <v>2237</v>
      </c>
    </row>
    <row r="44" spans="4:8" s="41" customFormat="1" x14ac:dyDescent="0.25">
      <c r="D44" s="43" t="s">
        <v>1622</v>
      </c>
      <c r="E44" s="44">
        <v>2</v>
      </c>
      <c r="F44" s="44">
        <v>2</v>
      </c>
      <c r="G44" s="44">
        <v>31</v>
      </c>
      <c r="H44" s="44">
        <v>2073</v>
      </c>
    </row>
    <row r="45" spans="4:8" s="41" customFormat="1" x14ac:dyDescent="0.25">
      <c r="D45" s="43" t="s">
        <v>1131</v>
      </c>
      <c r="E45" s="44">
        <v>1</v>
      </c>
      <c r="F45" s="44"/>
      <c r="G45" s="44">
        <v>16</v>
      </c>
      <c r="H45" s="44">
        <v>1997</v>
      </c>
    </row>
    <row r="46" spans="4:8" s="41" customFormat="1" x14ac:dyDescent="0.25">
      <c r="D46" s="43" t="s">
        <v>548</v>
      </c>
      <c r="E46" s="44">
        <v>1</v>
      </c>
      <c r="F46" s="44">
        <v>1</v>
      </c>
      <c r="G46" s="44">
        <v>41</v>
      </c>
      <c r="H46" s="44">
        <v>1920</v>
      </c>
    </row>
    <row r="47" spans="4:8" s="41" customFormat="1" x14ac:dyDescent="0.25">
      <c r="D47" s="43" t="s">
        <v>2268</v>
      </c>
      <c r="E47" s="44"/>
      <c r="F47" s="44"/>
      <c r="G47" s="44"/>
      <c r="H47" s="44">
        <v>1507</v>
      </c>
    </row>
    <row r="48" spans="4:8" s="41" customFormat="1" x14ac:dyDescent="0.25">
      <c r="D48" s="43" t="s">
        <v>806</v>
      </c>
      <c r="E48" s="44">
        <v>1</v>
      </c>
      <c r="F48" s="44">
        <v>1</v>
      </c>
      <c r="G48" s="44">
        <v>15</v>
      </c>
      <c r="H48" s="44">
        <v>1471</v>
      </c>
    </row>
    <row r="49" spans="4:9" s="41" customFormat="1" x14ac:dyDescent="0.25">
      <c r="D49" s="43" t="s">
        <v>1913</v>
      </c>
      <c r="E49" s="44"/>
      <c r="F49" s="44"/>
      <c r="G49" s="44"/>
      <c r="H49" s="44">
        <v>1453</v>
      </c>
    </row>
    <row r="50" spans="4:9" s="41" customFormat="1" x14ac:dyDescent="0.25">
      <c r="D50" s="43" t="s">
        <v>1574</v>
      </c>
      <c r="E50" s="44"/>
      <c r="F50" s="44"/>
      <c r="G50" s="44"/>
      <c r="H50" s="44">
        <v>1357</v>
      </c>
    </row>
    <row r="51" spans="4:9" s="41" customFormat="1" x14ac:dyDescent="0.25">
      <c r="D51" s="43" t="s">
        <v>537</v>
      </c>
      <c r="E51" s="44"/>
      <c r="F51" s="44"/>
      <c r="G51" s="44"/>
      <c r="H51" s="44">
        <v>1277</v>
      </c>
    </row>
    <row r="52" spans="4:9" s="41" customFormat="1" x14ac:dyDescent="0.25">
      <c r="D52" s="43" t="s">
        <v>2039</v>
      </c>
      <c r="E52" s="44">
        <v>2</v>
      </c>
      <c r="F52" s="44">
        <v>1</v>
      </c>
      <c r="G52" s="44">
        <v>33</v>
      </c>
      <c r="H52" s="44">
        <v>1264</v>
      </c>
    </row>
    <row r="53" spans="4:9" s="41" customFormat="1" x14ac:dyDescent="0.25">
      <c r="D53" s="43" t="s">
        <v>794</v>
      </c>
      <c r="E53" s="44">
        <v>1</v>
      </c>
      <c r="F53" s="44">
        <v>1</v>
      </c>
      <c r="G53" s="44">
        <v>7</v>
      </c>
      <c r="H53" s="44">
        <v>1246</v>
      </c>
    </row>
    <row r="54" spans="4:9" s="41" customFormat="1" x14ac:dyDescent="0.25">
      <c r="D54" s="43" t="s">
        <v>1637</v>
      </c>
      <c r="E54" s="44"/>
      <c r="F54" s="44"/>
      <c r="G54" s="44"/>
      <c r="H54" s="44">
        <v>1207</v>
      </c>
      <c r="I54"/>
    </row>
    <row r="55" spans="4:9" s="41" customFormat="1" x14ac:dyDescent="0.25">
      <c r="D55" s="43" t="s">
        <v>1193</v>
      </c>
      <c r="E55" s="44">
        <v>1</v>
      </c>
      <c r="F55" s="44"/>
      <c r="G55" s="44">
        <v>6</v>
      </c>
      <c r="H55" s="44">
        <v>1048</v>
      </c>
      <c r="I55"/>
    </row>
    <row r="56" spans="4:9" s="41" customFormat="1" x14ac:dyDescent="0.25">
      <c r="D56" s="43" t="s">
        <v>2230</v>
      </c>
      <c r="E56" s="44">
        <v>1</v>
      </c>
      <c r="F56" s="44">
        <v>1</v>
      </c>
      <c r="G56" s="44"/>
      <c r="H56" s="44">
        <v>719</v>
      </c>
      <c r="I56"/>
    </row>
    <row r="57" spans="4:9" s="41" customFormat="1" x14ac:dyDescent="0.25">
      <c r="D57" s="43" t="s">
        <v>2534</v>
      </c>
      <c r="E57" s="44">
        <v>1</v>
      </c>
      <c r="F57" s="44"/>
      <c r="G57" s="44">
        <v>9</v>
      </c>
      <c r="H57" s="44">
        <v>620</v>
      </c>
      <c r="I57"/>
    </row>
    <row r="58" spans="4:9" s="41" customFormat="1" x14ac:dyDescent="0.25">
      <c r="D58" s="43" t="s">
        <v>23</v>
      </c>
      <c r="E58" s="44"/>
      <c r="F58" s="44"/>
      <c r="G58" s="44"/>
      <c r="H58" s="44">
        <v>574</v>
      </c>
      <c r="I58"/>
    </row>
    <row r="59" spans="4:9" s="41" customFormat="1" x14ac:dyDescent="0.25">
      <c r="D59" s="43" t="s">
        <v>1723</v>
      </c>
      <c r="E59" s="44">
        <v>1</v>
      </c>
      <c r="F59" s="44">
        <v>1</v>
      </c>
      <c r="G59" s="44">
        <v>10</v>
      </c>
      <c r="H59" s="44">
        <v>556</v>
      </c>
      <c r="I59"/>
    </row>
    <row r="60" spans="4:9" s="41" customFormat="1" x14ac:dyDescent="0.25">
      <c r="D60" s="43" t="s">
        <v>2753</v>
      </c>
      <c r="E60" s="44">
        <v>120</v>
      </c>
      <c r="F60" s="44">
        <v>89</v>
      </c>
      <c r="G60" s="44">
        <v>2080</v>
      </c>
      <c r="H60" s="44">
        <v>288443</v>
      </c>
      <c r="I60"/>
    </row>
    <row r="61" spans="4:9" s="41" customFormat="1" x14ac:dyDescent="0.25">
      <c r="D61"/>
      <c r="E61"/>
      <c r="F61"/>
      <c r="G61"/>
      <c r="H61"/>
    </row>
    <row r="62" spans="4:9" s="41" customFormat="1" x14ac:dyDescent="0.25">
      <c r="D62"/>
      <c r="E62"/>
      <c r="F62"/>
      <c r="G62"/>
      <c r="H62"/>
    </row>
    <row r="63" spans="4:9" s="41" customFormat="1" x14ac:dyDescent="0.25">
      <c r="D63"/>
      <c r="E63"/>
      <c r="F63"/>
      <c r="G63"/>
      <c r="H63"/>
    </row>
    <row r="64" spans="4:9" s="41" customFormat="1" x14ac:dyDescent="0.25">
      <c r="D64"/>
      <c r="E64"/>
      <c r="F64"/>
      <c r="G64"/>
      <c r="H64"/>
    </row>
    <row r="65" spans="4:8" s="41" customFormat="1" x14ac:dyDescent="0.25">
      <c r="D65"/>
      <c r="E65"/>
      <c r="F65"/>
      <c r="G65"/>
      <c r="H65"/>
    </row>
    <row r="66" spans="4:8" s="41" customFormat="1" x14ac:dyDescent="0.25">
      <c r="D66"/>
      <c r="E66"/>
      <c r="F66"/>
      <c r="G66"/>
      <c r="H66"/>
    </row>
    <row r="67" spans="4:8" s="41" customFormat="1" x14ac:dyDescent="0.25">
      <c r="D67"/>
      <c r="E67"/>
      <c r="F67"/>
      <c r="G67"/>
      <c r="H67"/>
    </row>
    <row r="68" spans="4:8" s="41" customFormat="1" x14ac:dyDescent="0.25">
      <c r="D68"/>
      <c r="E68"/>
      <c r="F68"/>
      <c r="G68"/>
      <c r="H68"/>
    </row>
    <row r="69" spans="4:8" s="41" customFormat="1" x14ac:dyDescent="0.25">
      <c r="D69"/>
      <c r="E69"/>
      <c r="F69"/>
      <c r="G69"/>
      <c r="H69"/>
    </row>
    <row r="70" spans="4:8" s="41" customFormat="1" x14ac:dyDescent="0.25">
      <c r="D70"/>
      <c r="E70"/>
      <c r="F70"/>
      <c r="G70"/>
      <c r="H70"/>
    </row>
    <row r="71" spans="4:8" s="41" customFormat="1" x14ac:dyDescent="0.25">
      <c r="D71"/>
      <c r="E71"/>
      <c r="F71"/>
      <c r="G71"/>
      <c r="H71"/>
    </row>
    <row r="72" spans="4:8" s="41" customFormat="1" x14ac:dyDescent="0.25">
      <c r="D72"/>
      <c r="E72"/>
      <c r="F72"/>
      <c r="G72"/>
      <c r="H72"/>
    </row>
    <row r="73" spans="4:8" s="41" customFormat="1" x14ac:dyDescent="0.25">
      <c r="D73"/>
      <c r="E73"/>
      <c r="F73"/>
      <c r="G73"/>
      <c r="H73"/>
    </row>
    <row r="74" spans="4:8" s="41" customFormat="1" x14ac:dyDescent="0.25">
      <c r="D74"/>
      <c r="E74"/>
      <c r="F74"/>
      <c r="G74"/>
      <c r="H74"/>
    </row>
    <row r="75" spans="4:8" s="41" customFormat="1" x14ac:dyDescent="0.25">
      <c r="D75"/>
      <c r="E75"/>
      <c r="F75"/>
      <c r="G75"/>
      <c r="H75"/>
    </row>
    <row r="76" spans="4:8" s="41" customFormat="1" x14ac:dyDescent="0.25">
      <c r="D76"/>
      <c r="E76"/>
      <c r="F76"/>
      <c r="G76"/>
      <c r="H76"/>
    </row>
    <row r="77" spans="4:8" s="41" customFormat="1" x14ac:dyDescent="0.25">
      <c r="D77"/>
      <c r="E77"/>
      <c r="F77"/>
      <c r="G77"/>
      <c r="H77"/>
    </row>
    <row r="78" spans="4:8" s="41" customFormat="1" x14ac:dyDescent="0.25">
      <c r="D78"/>
      <c r="E78"/>
      <c r="F78"/>
      <c r="G78"/>
      <c r="H78"/>
    </row>
    <row r="79" spans="4:8" s="41" customFormat="1" x14ac:dyDescent="0.25">
      <c r="D79"/>
      <c r="E79"/>
      <c r="F79"/>
      <c r="G79"/>
      <c r="H79"/>
    </row>
    <row r="80" spans="4:8" s="41" customFormat="1" x14ac:dyDescent="0.25">
      <c r="D80"/>
      <c r="E80"/>
      <c r="F80"/>
      <c r="G80"/>
      <c r="H80"/>
    </row>
    <row r="81" spans="4:8" s="41" customFormat="1" x14ac:dyDescent="0.25">
      <c r="D81"/>
      <c r="E81"/>
      <c r="F81"/>
      <c r="G81"/>
      <c r="H81"/>
    </row>
    <row r="82" spans="4:8" s="41" customFormat="1" x14ac:dyDescent="0.25">
      <c r="D82"/>
      <c r="E82"/>
      <c r="F82"/>
      <c r="G82"/>
      <c r="H82"/>
    </row>
    <row r="83" spans="4:8" s="41" customFormat="1" x14ac:dyDescent="0.25">
      <c r="D83"/>
      <c r="E83"/>
      <c r="F83"/>
      <c r="G83"/>
      <c r="H83"/>
    </row>
    <row r="84" spans="4:8" s="41" customFormat="1" x14ac:dyDescent="0.25">
      <c r="D84"/>
      <c r="E84"/>
      <c r="F84"/>
      <c r="G84"/>
      <c r="H84"/>
    </row>
    <row r="85" spans="4:8" s="41" customFormat="1" x14ac:dyDescent="0.25">
      <c r="D85"/>
      <c r="E85"/>
      <c r="F85"/>
      <c r="G85"/>
      <c r="H85"/>
    </row>
    <row r="86" spans="4:8" s="41" customFormat="1" x14ac:dyDescent="0.25">
      <c r="D86"/>
      <c r="E86"/>
      <c r="F86"/>
      <c r="G86"/>
      <c r="H86"/>
    </row>
    <row r="87" spans="4:8" s="41" customFormat="1" x14ac:dyDescent="0.25">
      <c r="D87"/>
      <c r="E87"/>
      <c r="F87"/>
      <c r="G87"/>
      <c r="H87"/>
    </row>
    <row r="88" spans="4:8" s="41" customFormat="1" x14ac:dyDescent="0.25">
      <c r="D88"/>
      <c r="E88"/>
      <c r="F88"/>
      <c r="G88"/>
      <c r="H88"/>
    </row>
    <row r="89" spans="4:8" s="41" customFormat="1" x14ac:dyDescent="0.25">
      <c r="D89"/>
      <c r="E89"/>
      <c r="F89"/>
      <c r="G89"/>
      <c r="H89"/>
    </row>
    <row r="90" spans="4:8" s="41" customFormat="1" x14ac:dyDescent="0.25">
      <c r="D90"/>
      <c r="E90"/>
      <c r="F90"/>
      <c r="G90"/>
      <c r="H90"/>
    </row>
    <row r="91" spans="4:8" s="41" customFormat="1" x14ac:dyDescent="0.25">
      <c r="D91"/>
      <c r="E91"/>
      <c r="F91"/>
      <c r="G91"/>
      <c r="H91"/>
    </row>
    <row r="92" spans="4:8" s="41" customFormat="1" x14ac:dyDescent="0.25">
      <c r="D92"/>
      <c r="E92"/>
      <c r="F92"/>
      <c r="G92"/>
      <c r="H92"/>
    </row>
    <row r="93" spans="4:8" s="41" customFormat="1" x14ac:dyDescent="0.25">
      <c r="D93"/>
      <c r="E93"/>
      <c r="F93"/>
      <c r="G93"/>
      <c r="H93"/>
    </row>
    <row r="94" spans="4:8" s="41" customFormat="1" x14ac:dyDescent="0.25">
      <c r="D94"/>
      <c r="E94"/>
      <c r="F94"/>
      <c r="G94"/>
      <c r="H94"/>
    </row>
    <row r="95" spans="4:8" s="41" customFormat="1" x14ac:dyDescent="0.25">
      <c r="D95"/>
      <c r="E95"/>
      <c r="F95"/>
      <c r="G95"/>
      <c r="H95"/>
    </row>
    <row r="96" spans="4:8" s="41" customFormat="1" x14ac:dyDescent="0.25">
      <c r="D96"/>
      <c r="E96"/>
      <c r="F96"/>
      <c r="G96"/>
      <c r="H96"/>
    </row>
    <row r="97" spans="4:8" s="41" customFormat="1" x14ac:dyDescent="0.25">
      <c r="D97"/>
      <c r="E97"/>
      <c r="F97"/>
      <c r="G97"/>
      <c r="H97"/>
    </row>
    <row r="98" spans="4:8" s="41" customFormat="1" x14ac:dyDescent="0.25">
      <c r="D98"/>
      <c r="E98"/>
      <c r="F98"/>
      <c r="G98"/>
      <c r="H98"/>
    </row>
    <row r="99" spans="4:8" s="41" customFormat="1" x14ac:dyDescent="0.25">
      <c r="D99"/>
      <c r="E99"/>
      <c r="F99"/>
      <c r="G99"/>
      <c r="H99"/>
    </row>
    <row r="100" spans="4:8" s="41" customFormat="1" x14ac:dyDescent="0.25">
      <c r="D100"/>
      <c r="E100"/>
      <c r="F100"/>
      <c r="G100"/>
      <c r="H100"/>
    </row>
    <row r="101" spans="4:8" s="41" customFormat="1" x14ac:dyDescent="0.25">
      <c r="D101"/>
      <c r="E101"/>
      <c r="F101"/>
      <c r="G101"/>
      <c r="H101"/>
    </row>
    <row r="102" spans="4:8" s="41" customFormat="1" x14ac:dyDescent="0.25">
      <c r="D102"/>
      <c r="E102"/>
      <c r="F102"/>
      <c r="G102"/>
      <c r="H102"/>
    </row>
    <row r="103" spans="4:8" s="41" customFormat="1" x14ac:dyDescent="0.25">
      <c r="D103"/>
      <c r="E103"/>
      <c r="F103"/>
      <c r="G103"/>
      <c r="H103"/>
    </row>
    <row r="104" spans="4:8" s="41" customFormat="1" x14ac:dyDescent="0.25">
      <c r="D104"/>
      <c r="E104"/>
      <c r="F104"/>
      <c r="G104"/>
      <c r="H104"/>
    </row>
    <row r="105" spans="4:8" s="41" customFormat="1" x14ac:dyDescent="0.25">
      <c r="D105"/>
      <c r="E105"/>
      <c r="F105"/>
      <c r="G105"/>
      <c r="H105"/>
    </row>
    <row r="106" spans="4:8" s="41" customFormat="1" x14ac:dyDescent="0.25">
      <c r="D106"/>
      <c r="E106"/>
      <c r="F106"/>
      <c r="G106"/>
      <c r="H106"/>
    </row>
    <row r="107" spans="4:8" s="41" customFormat="1" x14ac:dyDescent="0.25">
      <c r="D107"/>
      <c r="E107"/>
      <c r="F107"/>
      <c r="G107"/>
      <c r="H107"/>
    </row>
    <row r="108" spans="4:8" s="41" customFormat="1" x14ac:dyDescent="0.25">
      <c r="D108"/>
      <c r="E108"/>
      <c r="F108"/>
      <c r="G108"/>
      <c r="H108"/>
    </row>
    <row r="109" spans="4:8" s="41" customFormat="1" x14ac:dyDescent="0.25">
      <c r="D109"/>
      <c r="E109"/>
      <c r="F109"/>
      <c r="G109"/>
      <c r="H109"/>
    </row>
    <row r="110" spans="4:8" s="41" customFormat="1" x14ac:dyDescent="0.25">
      <c r="D110"/>
      <c r="E110"/>
      <c r="F110"/>
      <c r="G110"/>
      <c r="H110"/>
    </row>
    <row r="111" spans="4:8" s="41" customFormat="1" x14ac:dyDescent="0.25">
      <c r="D111"/>
      <c r="E111"/>
      <c r="F111"/>
      <c r="G111"/>
      <c r="H111"/>
    </row>
    <row r="112" spans="4:8" s="41" customFormat="1" x14ac:dyDescent="0.25">
      <c r="D112"/>
      <c r="E112"/>
      <c r="F112"/>
      <c r="G112"/>
      <c r="H112"/>
    </row>
    <row r="113" spans="4:8" s="41" customFormat="1" x14ac:dyDescent="0.25">
      <c r="D113"/>
      <c r="E113"/>
      <c r="F113"/>
      <c r="G113"/>
      <c r="H113"/>
    </row>
    <row r="114" spans="4:8" s="41" customFormat="1" x14ac:dyDescent="0.25">
      <c r="D114"/>
      <c r="E114"/>
      <c r="F114"/>
      <c r="G114"/>
      <c r="H114"/>
    </row>
    <row r="115" spans="4:8" s="41" customFormat="1" x14ac:dyDescent="0.25">
      <c r="D115"/>
      <c r="E115"/>
      <c r="F115"/>
      <c r="G115"/>
      <c r="H115"/>
    </row>
    <row r="116" spans="4:8" s="41" customFormat="1" x14ac:dyDescent="0.25">
      <c r="D116"/>
      <c r="E116"/>
      <c r="F116"/>
      <c r="G116"/>
      <c r="H116"/>
    </row>
    <row r="117" spans="4:8" s="41" customFormat="1" x14ac:dyDescent="0.25">
      <c r="D117"/>
      <c r="E117"/>
      <c r="F117"/>
      <c r="G117"/>
      <c r="H117"/>
    </row>
    <row r="118" spans="4:8" s="41" customFormat="1" x14ac:dyDescent="0.25">
      <c r="D118"/>
      <c r="E118"/>
      <c r="F118"/>
      <c r="G118"/>
      <c r="H118"/>
    </row>
    <row r="119" spans="4:8" s="41" customFormat="1" x14ac:dyDescent="0.25">
      <c r="D119"/>
      <c r="E119"/>
      <c r="F119"/>
      <c r="G119"/>
      <c r="H119"/>
    </row>
    <row r="120" spans="4:8" s="41" customFormat="1" x14ac:dyDescent="0.25">
      <c r="D120"/>
      <c r="E120"/>
      <c r="F120"/>
      <c r="G120"/>
      <c r="H120"/>
    </row>
    <row r="121" spans="4:8" s="41" customFormat="1" x14ac:dyDescent="0.25">
      <c r="D121"/>
      <c r="E121"/>
      <c r="F121"/>
      <c r="G121"/>
      <c r="H121"/>
    </row>
    <row r="122" spans="4:8" s="41" customFormat="1" x14ac:dyDescent="0.25">
      <c r="D122"/>
      <c r="E122"/>
      <c r="F122"/>
      <c r="G122"/>
      <c r="H122"/>
    </row>
    <row r="123" spans="4:8" s="41" customFormat="1" x14ac:dyDescent="0.25">
      <c r="D123"/>
      <c r="E123"/>
      <c r="F123"/>
      <c r="G123"/>
      <c r="H123"/>
    </row>
    <row r="124" spans="4:8" s="41" customFormat="1" x14ac:dyDescent="0.25">
      <c r="D124"/>
      <c r="E124"/>
      <c r="F124"/>
      <c r="G124"/>
      <c r="H124"/>
    </row>
    <row r="125" spans="4:8" s="41" customFormat="1" x14ac:dyDescent="0.25">
      <c r="D125"/>
      <c r="E125"/>
      <c r="F125"/>
      <c r="G125"/>
      <c r="H125"/>
    </row>
    <row r="126" spans="4:8" s="41" customFormat="1" x14ac:dyDescent="0.25">
      <c r="D126"/>
      <c r="E126"/>
      <c r="F126"/>
      <c r="G126"/>
      <c r="H126"/>
    </row>
    <row r="127" spans="4:8" s="41" customFormat="1" x14ac:dyDescent="0.25">
      <c r="D127"/>
      <c r="E127"/>
      <c r="F127"/>
      <c r="G127"/>
      <c r="H127"/>
    </row>
    <row r="128" spans="4:8" s="41" customFormat="1" x14ac:dyDescent="0.25">
      <c r="D128"/>
      <c r="E128"/>
      <c r="F128"/>
      <c r="G128"/>
      <c r="H128"/>
    </row>
    <row r="129" spans="4:8" s="41" customFormat="1" x14ac:dyDescent="0.25">
      <c r="D129"/>
      <c r="E129"/>
      <c r="F129"/>
      <c r="G129"/>
      <c r="H129"/>
    </row>
    <row r="130" spans="4:8" s="41" customFormat="1" x14ac:dyDescent="0.25">
      <c r="D130"/>
      <c r="E130"/>
      <c r="F130"/>
      <c r="G130"/>
      <c r="H130"/>
    </row>
    <row r="131" spans="4:8" s="41" customFormat="1" x14ac:dyDescent="0.25">
      <c r="D131"/>
      <c r="E131"/>
      <c r="F131"/>
      <c r="G131"/>
      <c r="H131"/>
    </row>
    <row r="132" spans="4:8" s="41" customFormat="1" x14ac:dyDescent="0.25">
      <c r="D132"/>
      <c r="E132"/>
      <c r="F132"/>
      <c r="G132"/>
      <c r="H132"/>
    </row>
    <row r="133" spans="4:8" s="41" customFormat="1" x14ac:dyDescent="0.25">
      <c r="D133"/>
      <c r="E133"/>
      <c r="F133"/>
      <c r="G133"/>
      <c r="H133"/>
    </row>
    <row r="134" spans="4:8" s="41" customFormat="1" x14ac:dyDescent="0.25">
      <c r="D134"/>
      <c r="E134"/>
      <c r="F134"/>
      <c r="G134"/>
      <c r="H134"/>
    </row>
    <row r="135" spans="4:8" s="41" customFormat="1" x14ac:dyDescent="0.25">
      <c r="D135"/>
      <c r="E135"/>
      <c r="F135"/>
      <c r="G135"/>
      <c r="H135"/>
    </row>
    <row r="136" spans="4:8" s="41" customFormat="1" x14ac:dyDescent="0.25">
      <c r="D136"/>
      <c r="E136"/>
      <c r="F136"/>
      <c r="G136"/>
      <c r="H136"/>
    </row>
    <row r="137" spans="4:8" s="41" customFormat="1" x14ac:dyDescent="0.25">
      <c r="D137"/>
      <c r="E137"/>
      <c r="F137"/>
      <c r="G137"/>
      <c r="H137"/>
    </row>
    <row r="138" spans="4:8" s="41" customFormat="1" x14ac:dyDescent="0.25">
      <c r="D138"/>
      <c r="E138"/>
      <c r="F138"/>
      <c r="G138"/>
      <c r="H138"/>
    </row>
    <row r="139" spans="4:8" s="41" customFormat="1" x14ac:dyDescent="0.25">
      <c r="D139"/>
      <c r="E139"/>
      <c r="F139"/>
      <c r="G139"/>
      <c r="H139"/>
    </row>
    <row r="140" spans="4:8" s="41" customFormat="1" x14ac:dyDescent="0.25">
      <c r="D140"/>
      <c r="E140"/>
      <c r="F140"/>
      <c r="G140"/>
      <c r="H140"/>
    </row>
    <row r="141" spans="4:8" s="41" customFormat="1" x14ac:dyDescent="0.25">
      <c r="D141"/>
      <c r="E141"/>
      <c r="F141"/>
      <c r="G141"/>
      <c r="H141"/>
    </row>
    <row r="142" spans="4:8" s="41" customFormat="1" x14ac:dyDescent="0.25">
      <c r="D142"/>
      <c r="E142"/>
      <c r="F142"/>
      <c r="G142"/>
      <c r="H142"/>
    </row>
    <row r="143" spans="4:8" s="41" customFormat="1" x14ac:dyDescent="0.25">
      <c r="D143"/>
      <c r="E143"/>
      <c r="F143"/>
      <c r="G143"/>
      <c r="H143"/>
    </row>
    <row r="144" spans="4:8" s="41" customFormat="1" x14ac:dyDescent="0.25">
      <c r="D144"/>
      <c r="E144"/>
      <c r="F144"/>
      <c r="G144"/>
      <c r="H144"/>
    </row>
    <row r="145" spans="4:8" s="41" customFormat="1" x14ac:dyDescent="0.25">
      <c r="D145"/>
      <c r="E145"/>
      <c r="F145"/>
      <c r="G145"/>
      <c r="H145"/>
    </row>
    <row r="146" spans="4:8" s="41" customFormat="1" x14ac:dyDescent="0.25">
      <c r="D146"/>
      <c r="E146"/>
      <c r="F146"/>
      <c r="G146"/>
      <c r="H146"/>
    </row>
    <row r="147" spans="4:8" s="41" customFormat="1" x14ac:dyDescent="0.25">
      <c r="D147"/>
      <c r="E147"/>
      <c r="F147"/>
      <c r="G147"/>
      <c r="H147"/>
    </row>
    <row r="148" spans="4:8" s="41" customFormat="1" x14ac:dyDescent="0.25">
      <c r="D148"/>
      <c r="E148"/>
      <c r="F148"/>
      <c r="G148"/>
      <c r="H148"/>
    </row>
    <row r="149" spans="4:8" s="41" customFormat="1" x14ac:dyDescent="0.25">
      <c r="D149"/>
      <c r="E149"/>
      <c r="F149"/>
      <c r="G149"/>
      <c r="H149"/>
    </row>
    <row r="150" spans="4:8" s="41" customFormat="1" x14ac:dyDescent="0.25">
      <c r="D150"/>
      <c r="E150"/>
      <c r="F150"/>
      <c r="G150"/>
      <c r="H150"/>
    </row>
    <row r="151" spans="4:8" s="41" customFormat="1" x14ac:dyDescent="0.25">
      <c r="D151"/>
      <c r="E151"/>
      <c r="F151"/>
      <c r="G151"/>
      <c r="H151"/>
    </row>
    <row r="152" spans="4:8" s="41" customFormat="1" x14ac:dyDescent="0.25">
      <c r="D152"/>
      <c r="E152"/>
      <c r="F152"/>
      <c r="G152"/>
      <c r="H152"/>
    </row>
    <row r="153" spans="4:8" s="41" customFormat="1" x14ac:dyDescent="0.25">
      <c r="D153"/>
      <c r="E153"/>
      <c r="F153"/>
      <c r="G153"/>
      <c r="H153"/>
    </row>
    <row r="154" spans="4:8" s="41" customFormat="1" x14ac:dyDescent="0.25">
      <c r="D154"/>
      <c r="E154"/>
      <c r="F154"/>
      <c r="G154"/>
      <c r="H154"/>
    </row>
    <row r="155" spans="4:8" s="41" customFormat="1" x14ac:dyDescent="0.25">
      <c r="D155"/>
      <c r="E155"/>
      <c r="F155"/>
      <c r="G155"/>
      <c r="H155"/>
    </row>
    <row r="156" spans="4:8" s="41" customFormat="1" x14ac:dyDescent="0.25">
      <c r="D156"/>
      <c r="E156"/>
      <c r="F156"/>
      <c r="G156"/>
      <c r="H156"/>
    </row>
    <row r="157" spans="4:8" s="41" customFormat="1" x14ac:dyDescent="0.25">
      <c r="D157"/>
      <c r="E157"/>
      <c r="F157"/>
      <c r="G157"/>
      <c r="H157"/>
    </row>
    <row r="158" spans="4:8" s="41" customFormat="1" x14ac:dyDescent="0.25">
      <c r="D158"/>
      <c r="E158"/>
      <c r="F158"/>
      <c r="G158"/>
      <c r="H158"/>
    </row>
    <row r="159" spans="4:8" s="41" customFormat="1" x14ac:dyDescent="0.25">
      <c r="D159"/>
      <c r="E159"/>
      <c r="F159"/>
      <c r="G159"/>
      <c r="H159"/>
    </row>
    <row r="160" spans="4:8" s="41" customFormat="1" x14ac:dyDescent="0.25">
      <c r="D160"/>
      <c r="E160"/>
      <c r="F160"/>
      <c r="G160"/>
      <c r="H160"/>
    </row>
    <row r="161" spans="4:8" s="41" customFormat="1" x14ac:dyDescent="0.25">
      <c r="D161"/>
      <c r="E161"/>
      <c r="F161"/>
      <c r="G161"/>
      <c r="H161"/>
    </row>
    <row r="162" spans="4:8" s="41" customFormat="1" x14ac:dyDescent="0.25">
      <c r="D162"/>
      <c r="E162"/>
      <c r="F162"/>
      <c r="G162"/>
      <c r="H162"/>
    </row>
    <row r="163" spans="4:8" s="41" customFormat="1" x14ac:dyDescent="0.25">
      <c r="D163"/>
      <c r="E163"/>
      <c r="F163"/>
      <c r="G163"/>
      <c r="H163"/>
    </row>
    <row r="164" spans="4:8" s="41" customFormat="1" x14ac:dyDescent="0.25">
      <c r="D164"/>
      <c r="E164"/>
      <c r="F164"/>
      <c r="G164"/>
      <c r="H164"/>
    </row>
    <row r="165" spans="4:8" s="41" customFormat="1" x14ac:dyDescent="0.25">
      <c r="D165"/>
      <c r="E165"/>
      <c r="F165"/>
      <c r="G165"/>
      <c r="H165"/>
    </row>
    <row r="166" spans="4:8" s="41" customFormat="1" x14ac:dyDescent="0.25">
      <c r="D166"/>
      <c r="E166"/>
      <c r="F166"/>
      <c r="G166"/>
      <c r="H166"/>
    </row>
    <row r="167" spans="4:8" s="41" customFormat="1" x14ac:dyDescent="0.25">
      <c r="D167"/>
      <c r="E167"/>
      <c r="F167"/>
      <c r="G167"/>
      <c r="H167"/>
    </row>
    <row r="168" spans="4:8" s="41" customFormat="1" x14ac:dyDescent="0.25">
      <c r="D168"/>
      <c r="E168"/>
      <c r="F168"/>
      <c r="G168"/>
      <c r="H168"/>
    </row>
    <row r="169" spans="4:8" s="41" customFormat="1" x14ac:dyDescent="0.25">
      <c r="D169"/>
      <c r="E169"/>
      <c r="F169"/>
      <c r="G169"/>
      <c r="H169"/>
    </row>
    <row r="170" spans="4:8" s="41" customFormat="1" x14ac:dyDescent="0.25"/>
    <row r="171" spans="4:8" s="41" customFormat="1" x14ac:dyDescent="0.25"/>
    <row r="172" spans="4:8" s="41" customFormat="1" x14ac:dyDescent="0.25"/>
    <row r="173" spans="4:8" s="41" customFormat="1" x14ac:dyDescent="0.25"/>
    <row r="174" spans="4:8" s="41" customFormat="1" x14ac:dyDescent="0.25"/>
    <row r="175" spans="4:8" s="41" customFormat="1" x14ac:dyDescent="0.25"/>
    <row r="176" spans="4:8" s="41" customFormat="1" x14ac:dyDescent="0.25"/>
    <row r="177" s="41" customFormat="1" x14ac:dyDescent="0.25"/>
    <row r="178" s="41" customFormat="1" x14ac:dyDescent="0.25"/>
    <row r="179" s="41" customFormat="1" x14ac:dyDescent="0.25"/>
    <row r="180" s="41" customFormat="1" x14ac:dyDescent="0.25"/>
    <row r="181" s="41" customFormat="1" x14ac:dyDescent="0.25"/>
    <row r="182" s="41" customFormat="1" x14ac:dyDescent="0.25"/>
    <row r="183" s="41" customFormat="1" x14ac:dyDescent="0.25"/>
    <row r="184" s="41" customFormat="1" x14ac:dyDescent="0.25"/>
    <row r="185" s="41" customFormat="1" x14ac:dyDescent="0.25"/>
    <row r="186" s="41" customFormat="1" x14ac:dyDescent="0.25"/>
    <row r="187" s="41" customFormat="1" x14ac:dyDescent="0.25"/>
    <row r="188" s="41" customFormat="1" x14ac:dyDescent="0.25"/>
    <row r="189" s="41" customFormat="1" x14ac:dyDescent="0.25"/>
    <row r="190" s="41" customFormat="1" x14ac:dyDescent="0.25"/>
    <row r="191" s="41" customFormat="1" x14ac:dyDescent="0.25"/>
    <row r="192" s="41" customFormat="1" x14ac:dyDescent="0.25"/>
    <row r="193" s="41" customFormat="1" x14ac:dyDescent="0.25"/>
    <row r="194" s="41" customFormat="1" x14ac:dyDescent="0.25"/>
    <row r="195" s="41" customFormat="1" x14ac:dyDescent="0.25"/>
    <row r="196" s="41" customFormat="1" x14ac:dyDescent="0.25"/>
    <row r="197" s="41" customFormat="1" x14ac:dyDescent="0.25"/>
    <row r="198" s="41" customFormat="1" x14ac:dyDescent="0.25"/>
    <row r="199" s="41" customFormat="1" x14ac:dyDescent="0.25"/>
    <row r="200" s="41" customFormat="1" x14ac:dyDescent="0.25"/>
    <row r="201" s="41" customFormat="1" x14ac:dyDescent="0.25"/>
    <row r="202" s="41" customFormat="1" x14ac:dyDescent="0.25"/>
    <row r="203" s="41" customFormat="1" x14ac:dyDescent="0.25"/>
    <row r="204" s="41" customFormat="1" x14ac:dyDescent="0.25"/>
    <row r="205" s="41" customFormat="1" x14ac:dyDescent="0.25"/>
    <row r="206" s="41" customFormat="1" x14ac:dyDescent="0.25"/>
    <row r="207" s="41" customFormat="1" x14ac:dyDescent="0.25"/>
    <row r="208" s="41" customFormat="1" x14ac:dyDescent="0.25"/>
    <row r="209" s="41" customFormat="1" x14ac:dyDescent="0.25"/>
    <row r="210" s="41" customFormat="1" x14ac:dyDescent="0.25"/>
    <row r="211" s="41" customFormat="1" x14ac:dyDescent="0.25"/>
    <row r="212" s="41" customFormat="1" x14ac:dyDescent="0.25"/>
    <row r="213" s="41" customFormat="1" x14ac:dyDescent="0.25"/>
    <row r="214" s="41" customFormat="1" x14ac:dyDescent="0.25"/>
    <row r="215" s="41" customFormat="1" x14ac:dyDescent="0.25"/>
    <row r="216" s="41" customFormat="1" x14ac:dyDescent="0.25"/>
    <row r="217" s="41" customFormat="1" x14ac:dyDescent="0.25"/>
    <row r="218" s="41" customFormat="1" x14ac:dyDescent="0.25"/>
    <row r="219" s="41" customFormat="1" x14ac:dyDescent="0.25"/>
    <row r="220" s="41" customFormat="1" x14ac:dyDescent="0.25"/>
    <row r="221" s="41" customFormat="1" x14ac:dyDescent="0.25"/>
    <row r="222" s="41" customFormat="1" x14ac:dyDescent="0.25"/>
    <row r="223" s="41" customFormat="1" x14ac:dyDescent="0.25"/>
    <row r="224" s="41" customFormat="1" x14ac:dyDescent="0.25"/>
    <row r="225" s="41" customFormat="1" x14ac:dyDescent="0.25"/>
    <row r="226" s="41" customFormat="1" x14ac:dyDescent="0.25"/>
    <row r="227" s="41" customFormat="1" x14ac:dyDescent="0.25"/>
    <row r="228" s="41" customFormat="1" x14ac:dyDescent="0.25"/>
    <row r="229" s="41" customFormat="1" x14ac:dyDescent="0.25"/>
    <row r="230" s="41" customFormat="1" x14ac:dyDescent="0.25"/>
    <row r="231" s="41" customFormat="1" x14ac:dyDescent="0.25"/>
    <row r="232" s="41" customFormat="1" x14ac:dyDescent="0.25"/>
    <row r="233" s="41" customFormat="1" x14ac:dyDescent="0.25"/>
    <row r="234" s="41" customFormat="1" x14ac:dyDescent="0.25"/>
    <row r="235" s="41" customFormat="1" x14ac:dyDescent="0.25"/>
    <row r="236" s="41" customFormat="1" x14ac:dyDescent="0.25"/>
    <row r="237" s="41" customFormat="1" x14ac:dyDescent="0.25"/>
    <row r="238" s="41" customFormat="1" x14ac:dyDescent="0.25"/>
    <row r="239" s="41" customFormat="1" x14ac:dyDescent="0.25"/>
    <row r="240" s="41" customFormat="1" x14ac:dyDescent="0.25"/>
    <row r="241" s="41" customFormat="1" x14ac:dyDescent="0.25"/>
    <row r="242" s="41" customFormat="1" x14ac:dyDescent="0.25"/>
    <row r="243" s="41" customFormat="1" x14ac:dyDescent="0.25"/>
    <row r="244" s="41" customFormat="1" x14ac:dyDescent="0.25"/>
    <row r="245" s="41" customFormat="1" x14ac:dyDescent="0.25"/>
    <row r="246" s="41" customFormat="1" x14ac:dyDescent="0.25"/>
    <row r="247" s="41" customFormat="1" x14ac:dyDescent="0.25"/>
    <row r="248" s="41" customFormat="1" x14ac:dyDescent="0.25"/>
    <row r="249" s="41" customFormat="1" x14ac:dyDescent="0.25"/>
    <row r="250" s="41" customFormat="1" x14ac:dyDescent="0.25"/>
    <row r="251" s="41" customFormat="1" x14ac:dyDescent="0.25"/>
    <row r="252" s="41" customFormat="1" x14ac:dyDescent="0.25"/>
    <row r="253" s="41" customFormat="1" x14ac:dyDescent="0.25"/>
    <row r="254" s="41" customFormat="1" x14ac:dyDescent="0.25"/>
    <row r="255" s="41" customFormat="1" x14ac:dyDescent="0.25"/>
    <row r="256" s="41" customFormat="1" x14ac:dyDescent="0.25"/>
    <row r="257" s="41" customFormat="1" x14ac:dyDescent="0.25"/>
    <row r="258" s="41" customFormat="1" x14ac:dyDescent="0.25"/>
    <row r="259" s="41" customFormat="1" x14ac:dyDescent="0.25"/>
    <row r="260" s="41" customFormat="1" x14ac:dyDescent="0.25"/>
    <row r="261" s="41" customFormat="1" x14ac:dyDescent="0.25"/>
    <row r="262" s="41" customFormat="1" x14ac:dyDescent="0.25"/>
    <row r="263" s="41" customFormat="1" x14ac:dyDescent="0.25"/>
    <row r="264" s="41" customFormat="1" x14ac:dyDescent="0.25"/>
    <row r="265" s="41" customFormat="1" x14ac:dyDescent="0.25"/>
    <row r="266" s="41" customFormat="1" x14ac:dyDescent="0.25"/>
    <row r="267" s="41" customFormat="1" x14ac:dyDescent="0.25"/>
    <row r="268" s="41" customFormat="1" x14ac:dyDescent="0.25"/>
    <row r="269" s="41" customFormat="1" x14ac:dyDescent="0.25"/>
    <row r="270" s="41" customFormat="1" x14ac:dyDescent="0.25"/>
    <row r="271" s="41" customFormat="1" x14ac:dyDescent="0.25"/>
    <row r="272" s="41" customFormat="1" x14ac:dyDescent="0.25"/>
    <row r="273" s="41" customFormat="1" x14ac:dyDescent="0.25"/>
    <row r="274" s="41" customFormat="1" x14ac:dyDescent="0.25"/>
    <row r="275" s="41" customFormat="1" x14ac:dyDescent="0.25"/>
    <row r="276" s="41" customFormat="1" x14ac:dyDescent="0.25"/>
    <row r="277" s="41" customFormat="1" x14ac:dyDescent="0.25"/>
    <row r="278" s="41" customFormat="1" x14ac:dyDescent="0.25"/>
    <row r="279" s="41" customFormat="1" x14ac:dyDescent="0.25"/>
    <row r="280" s="41" customFormat="1" x14ac:dyDescent="0.25"/>
    <row r="281" s="41" customFormat="1" x14ac:dyDescent="0.25"/>
    <row r="282" s="41" customFormat="1" x14ac:dyDescent="0.25"/>
    <row r="283" s="41" customFormat="1" x14ac:dyDescent="0.25"/>
    <row r="284" s="41" customFormat="1" x14ac:dyDescent="0.25"/>
    <row r="285" s="41" customFormat="1" x14ac:dyDescent="0.25"/>
    <row r="286" s="41" customFormat="1" x14ac:dyDescent="0.25"/>
    <row r="287" s="41" customFormat="1" x14ac:dyDescent="0.25"/>
    <row r="288" s="41" customFormat="1" x14ac:dyDescent="0.25"/>
    <row r="289" s="41" customFormat="1" x14ac:dyDescent="0.25"/>
    <row r="290" s="41" customFormat="1" x14ac:dyDescent="0.25"/>
    <row r="291" s="41" customFormat="1" x14ac:dyDescent="0.25"/>
    <row r="292" s="41" customFormat="1" x14ac:dyDescent="0.25"/>
    <row r="293" s="41" customFormat="1" x14ac:dyDescent="0.25"/>
    <row r="294" s="41" customFormat="1" x14ac:dyDescent="0.25"/>
    <row r="295" s="41" customFormat="1" x14ac:dyDescent="0.25"/>
    <row r="296" s="41" customFormat="1" x14ac:dyDescent="0.25"/>
    <row r="297" s="41" customFormat="1" x14ac:dyDescent="0.25"/>
    <row r="298" s="41" customFormat="1" x14ac:dyDescent="0.25"/>
    <row r="299" s="41" customFormat="1" x14ac:dyDescent="0.25"/>
    <row r="300" s="41" customFormat="1" x14ac:dyDescent="0.25"/>
    <row r="301" s="41" customFormat="1" x14ac:dyDescent="0.25"/>
    <row r="302" s="41" customFormat="1" x14ac:dyDescent="0.25"/>
    <row r="303" s="41" customFormat="1" x14ac:dyDescent="0.25"/>
    <row r="304" s="41" customFormat="1" x14ac:dyDescent="0.25"/>
    <row r="305" s="41" customFormat="1" x14ac:dyDescent="0.25"/>
    <row r="306" s="41" customFormat="1" x14ac:dyDescent="0.25"/>
    <row r="307" s="41" customFormat="1" x14ac:dyDescent="0.25"/>
    <row r="308" s="41" customFormat="1" x14ac:dyDescent="0.25"/>
    <row r="309" s="41" customFormat="1" x14ac:dyDescent="0.25"/>
    <row r="310" s="41" customFormat="1" x14ac:dyDescent="0.25"/>
    <row r="311" s="41" customFormat="1" x14ac:dyDescent="0.25"/>
    <row r="312" s="41" customFormat="1" x14ac:dyDescent="0.25"/>
    <row r="313" s="41" customFormat="1" x14ac:dyDescent="0.25"/>
    <row r="314" s="41" customFormat="1" x14ac:dyDescent="0.25"/>
    <row r="315" s="41" customFormat="1" x14ac:dyDescent="0.25"/>
    <row r="316" s="41" customFormat="1" x14ac:dyDescent="0.25"/>
    <row r="317" s="41" customFormat="1" x14ac:dyDescent="0.25"/>
    <row r="318" s="41" customFormat="1" x14ac:dyDescent="0.25"/>
    <row r="319" s="41" customFormat="1" x14ac:dyDescent="0.25"/>
    <row r="320" s="41" customFormat="1" x14ac:dyDescent="0.25"/>
    <row r="321" s="41" customFormat="1" x14ac:dyDescent="0.25"/>
    <row r="322" s="41" customFormat="1" x14ac:dyDescent="0.25"/>
    <row r="323" s="41" customFormat="1" x14ac:dyDescent="0.25"/>
    <row r="324" s="41" customFormat="1" x14ac:dyDescent="0.25"/>
    <row r="325" s="41" customFormat="1" x14ac:dyDescent="0.25"/>
    <row r="326" s="41" customFormat="1" x14ac:dyDescent="0.25"/>
    <row r="327" s="41" customFormat="1" x14ac:dyDescent="0.25"/>
    <row r="328" s="41" customFormat="1" x14ac:dyDescent="0.25"/>
    <row r="329" s="41" customFormat="1" x14ac:dyDescent="0.25"/>
    <row r="330" s="41" customFormat="1" x14ac:dyDescent="0.25"/>
    <row r="331" s="41" customFormat="1" x14ac:dyDescent="0.25"/>
  </sheetData>
  <conditionalFormatting pivot="1" sqref="E10:E26 E28:E59">
    <cfRule type="dataBar" priority="11">
      <dataBar>
        <cfvo type="min"/>
        <cfvo type="max"/>
        <color rgb="FF7030A0"/>
      </dataBar>
      <extLst>
        <ext xmlns:x14="http://schemas.microsoft.com/office/spreadsheetml/2009/9/main" uri="{B025F937-C7B1-47D3-B67F-A62EFF666E3E}">
          <x14:id>{A6D66DAE-53BD-4C1F-8B50-CA6E47306271}</x14:id>
        </ext>
      </extLst>
    </cfRule>
  </conditionalFormatting>
  <conditionalFormatting pivot="1" sqref="F10:F26 F28:F59">
    <cfRule type="dataBar" priority="20">
      <dataBar>
        <cfvo type="min"/>
        <cfvo type="max"/>
        <color rgb="FFFFC000"/>
      </dataBar>
      <extLst>
        <ext xmlns:x14="http://schemas.microsoft.com/office/spreadsheetml/2009/9/main" uri="{B025F937-C7B1-47D3-B67F-A62EFF666E3E}">
          <x14:id>{36516EEE-EE84-4B3C-9BA9-7347FD97C93E}</x14:id>
        </ext>
      </extLst>
    </cfRule>
  </conditionalFormatting>
  <conditionalFormatting pivot="1" sqref="F10:F26 F28:F59">
    <cfRule type="dataBar" priority="10">
      <dataBar>
        <cfvo type="min"/>
        <cfvo type="max"/>
        <color rgb="FFFFB628"/>
      </dataBar>
      <extLst>
        <ext xmlns:x14="http://schemas.microsoft.com/office/spreadsheetml/2009/9/main" uri="{B025F937-C7B1-47D3-B67F-A62EFF666E3E}">
          <x14:id>{315FC340-4C16-48F8-8CC5-0E8D2590A73D}</x14:id>
        </ext>
      </extLst>
    </cfRule>
  </conditionalFormatting>
  <conditionalFormatting pivot="1" sqref="E10">
    <cfRule type="dataBar" priority="12">
      <dataBar>
        <cfvo type="min"/>
        <cfvo type="max"/>
        <color rgb="FFFFB628"/>
      </dataBar>
      <extLst>
        <ext xmlns:x14="http://schemas.microsoft.com/office/spreadsheetml/2009/9/main" uri="{B025F937-C7B1-47D3-B67F-A62EFF666E3E}">
          <x14:id>{CA0465B3-E671-4003-9F6D-8AD13ECA9126}</x14:id>
        </ext>
      </extLst>
    </cfRule>
  </conditionalFormatting>
  <conditionalFormatting pivot="1" sqref="H10:H26 H28:H59">
    <cfRule type="dataBar" priority="7">
      <dataBar>
        <cfvo type="min"/>
        <cfvo type="max"/>
        <color rgb="FF7030A0"/>
      </dataBar>
      <extLst>
        <ext xmlns:x14="http://schemas.microsoft.com/office/spreadsheetml/2009/9/main" uri="{B025F937-C7B1-47D3-B67F-A62EFF666E3E}">
          <x14:id>{6E3D1EFC-F097-4BF5-B340-5449ADF611E6}</x14:id>
        </ext>
      </extLst>
    </cfRule>
  </conditionalFormatting>
  <conditionalFormatting pivot="1" sqref="H10:H26 H28:H59">
    <cfRule type="dataBar" priority="5">
      <dataBar>
        <cfvo type="min"/>
        <cfvo type="max"/>
        <color rgb="FF008AEF"/>
      </dataBar>
      <extLst>
        <ext xmlns:x14="http://schemas.microsoft.com/office/spreadsheetml/2009/9/main" uri="{B025F937-C7B1-47D3-B67F-A62EFF666E3E}">
          <x14:id>{4FB5B93C-3C1C-4AAA-9984-EE75EA30B8ED}</x14:id>
        </ext>
      </extLst>
    </cfRule>
  </conditionalFormatting>
  <conditionalFormatting pivot="1" sqref="H10:H26 H28:H59">
    <cfRule type="dataBar" priority="2">
      <dataBar>
        <cfvo type="min"/>
        <cfvo type="max"/>
        <color rgb="FFFFB628"/>
      </dataBar>
      <extLst>
        <ext xmlns:x14="http://schemas.microsoft.com/office/spreadsheetml/2009/9/main" uri="{B025F937-C7B1-47D3-B67F-A62EFF666E3E}">
          <x14:id>{9B8443E9-6CB4-45C9-A15C-9C97E950CB0D}</x14:id>
        </ext>
      </extLst>
    </cfRule>
  </conditionalFormatting>
  <conditionalFormatting pivot="1" sqref="G10:G59">
    <cfRule type="dataBar" priority="1">
      <dataBar>
        <cfvo type="min"/>
        <cfvo type="max"/>
        <color rgb="FF7030A0"/>
      </dataBar>
      <extLst>
        <ext xmlns:x14="http://schemas.microsoft.com/office/spreadsheetml/2009/9/main" uri="{B025F937-C7B1-47D3-B67F-A62EFF666E3E}">
          <x14:id>{4E39CE91-F0C2-4949-8A7C-033DBB467F79}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6D66DAE-53BD-4C1F-8B50-CA6E47306271}">
            <x14:dataBar minLength="0" maxLength="100">
              <x14:cfvo type="autoMin"/>
              <x14:cfvo type="autoMax"/>
              <x14:negativeFillColor rgb="FFFF0000"/>
              <x14:axisColor rgb="FF000000"/>
            </x14:dataBar>
          </x14:cfRule>
          <xm:sqref>E10:E26 E28:E59</xm:sqref>
        </x14:conditionalFormatting>
        <x14:conditionalFormatting xmlns:xm="http://schemas.microsoft.com/office/excel/2006/main" pivot="1">
          <x14:cfRule type="dataBar" id="{36516EEE-EE84-4B3C-9BA9-7347FD97C93E}">
            <x14:dataBar minLength="0" maxLength="100">
              <x14:cfvo type="autoMin"/>
              <x14:cfvo type="autoMax"/>
              <x14:negativeFillColor rgb="FFFF0000"/>
              <x14:axisColor rgb="FF000000"/>
            </x14:dataBar>
          </x14:cfRule>
          <xm:sqref>F10:F26 F28:F59</xm:sqref>
        </x14:conditionalFormatting>
        <x14:conditionalFormatting xmlns:xm="http://schemas.microsoft.com/office/excel/2006/main" pivot="1">
          <x14:cfRule type="dataBar" id="{315FC340-4C16-48F8-8CC5-0E8D2590A73D}">
            <x14:dataBar minLength="0" maxLength="100">
              <x14:cfvo type="autoMin"/>
              <x14:cfvo type="autoMax"/>
              <x14:negativeFillColor rgb="FFFF0000"/>
              <x14:axisColor rgb="FF000000"/>
            </x14:dataBar>
          </x14:cfRule>
          <xm:sqref>F10:F26 F28:F59</xm:sqref>
        </x14:conditionalFormatting>
        <x14:conditionalFormatting xmlns:xm="http://schemas.microsoft.com/office/excel/2006/main" pivot="1">
          <x14:cfRule type="dataBar" id="{CA0465B3-E671-4003-9F6D-8AD13ECA9126}">
            <x14:dataBar minLength="0" maxLength="100">
              <x14:cfvo type="autoMin"/>
              <x14:cfvo type="autoMax"/>
              <x14:negativeFillColor rgb="FFFF0000"/>
              <x14:axisColor rgb="FF000000"/>
            </x14:dataBar>
          </x14:cfRule>
          <xm:sqref>E10</xm:sqref>
        </x14:conditionalFormatting>
        <x14:conditionalFormatting xmlns:xm="http://schemas.microsoft.com/office/excel/2006/main" pivot="1">
          <x14:cfRule type="dataBar" id="{6E3D1EFC-F097-4BF5-B340-5449ADF611E6}">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4FB5B93C-3C1C-4AAA-9984-EE75EA30B8ED}">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9B8443E9-6CB4-45C9-A15C-9C97E950CB0D}">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4E39CE91-F0C2-4949-8A7C-033DBB467F79}">
            <x14:dataBar minLength="0" maxLength="100">
              <x14:cfvo type="autoMin"/>
              <x14:cfvo type="autoMax"/>
              <x14:negativeFillColor rgb="FFFF0000"/>
              <x14:axisColor rgb="FF000000"/>
            </x14:dataBar>
          </x14:cfRule>
          <xm:sqref>G10:G59</xm:sqref>
        </x14:conditionalFormatting>
        <x14:conditionalFormatting xmlns:xm="http://schemas.microsoft.com/office/excel/2006/main">
          <x14:cfRule type="expression" priority="8" id="{CEEBAEF0-DC78-43B3-9DCB-5821CD94074A}">
            <xm:f>$D10=Analysis!$A$15</xm:f>
            <x14:dxf>
              <border>
                <top style="thin">
                  <color rgb="FF7030A0"/>
                </top>
                <bottom style="thin">
                  <color rgb="FF7030A0"/>
                </bottom>
                <vertical/>
                <horizontal/>
              </border>
            </x14:dxf>
          </x14:cfRule>
          <xm:sqref>D10:D59</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272F8-6E48-420E-8532-987F168261A6}">
  <dimension ref="A3:D11"/>
  <sheetViews>
    <sheetView showGridLines="0" workbookViewId="0">
      <selection activeCell="H19" sqref="H19"/>
    </sheetView>
  </sheetViews>
  <sheetFormatPr defaultRowHeight="15" x14ac:dyDescent="0.25"/>
  <cols>
    <col min="2" max="2" width="8.42578125" bestFit="1" customWidth="1"/>
  </cols>
  <sheetData>
    <row r="3" spans="1:4" x14ac:dyDescent="0.25">
      <c r="A3" t="s">
        <v>2803</v>
      </c>
      <c r="B3" t="s">
        <v>2817</v>
      </c>
      <c r="C3">
        <f>MAX(B4:B7)*1.3</f>
        <v>1101.1000000000001</v>
      </c>
      <c r="D3" t="s">
        <v>2818</v>
      </c>
    </row>
    <row r="4" spans="1:4" x14ac:dyDescent="0.25">
      <c r="A4" t="s">
        <v>2806</v>
      </c>
      <c r="B4">
        <v>847</v>
      </c>
      <c r="C4">
        <f>$C$3-B4</f>
        <v>254.10000000000014</v>
      </c>
    </row>
    <row r="5" spans="1:4" x14ac:dyDescent="0.25">
      <c r="A5" t="s">
        <v>2804</v>
      </c>
      <c r="B5">
        <v>513</v>
      </c>
      <c r="C5">
        <f t="shared" ref="C5:C7" si="0">$C$3-B5</f>
        <v>588.10000000000014</v>
      </c>
    </row>
    <row r="6" spans="1:4" x14ac:dyDescent="0.25">
      <c r="A6" t="s">
        <v>2807</v>
      </c>
      <c r="B6">
        <v>406</v>
      </c>
      <c r="C6">
        <f t="shared" si="0"/>
        <v>695.10000000000014</v>
      </c>
    </row>
    <row r="7" spans="1:4" x14ac:dyDescent="0.25">
      <c r="A7" t="s">
        <v>2805</v>
      </c>
      <c r="B7">
        <v>314</v>
      </c>
      <c r="C7">
        <f t="shared" si="0"/>
        <v>787.10000000000014</v>
      </c>
    </row>
    <row r="11" spans="1:4" x14ac:dyDescent="0.25">
      <c r="A11" t="s">
        <v>2819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3543-0250-47FF-B13E-7CFEE57F58BD}">
  <dimension ref="A3:B7"/>
  <sheetViews>
    <sheetView workbookViewId="0">
      <selection activeCell="Q8" sqref="Q8"/>
    </sheetView>
  </sheetViews>
  <sheetFormatPr defaultRowHeight="15" x14ac:dyDescent="0.25"/>
  <cols>
    <col min="1" max="1" width="9.7109375" bestFit="1" customWidth="1"/>
    <col min="2" max="2" width="27" bestFit="1" customWidth="1"/>
    <col min="3" max="3" width="10" bestFit="1" customWidth="1"/>
    <col min="4" max="4" width="6.28515625" bestFit="1" customWidth="1"/>
    <col min="5" max="5" width="5.7109375" bestFit="1" customWidth="1"/>
  </cols>
  <sheetData>
    <row r="3" spans="1:2" x14ac:dyDescent="0.25">
      <c r="A3" s="16" t="s">
        <v>2803</v>
      </c>
      <c r="B3" t="s">
        <v>2820</v>
      </c>
    </row>
    <row r="4" spans="1:2" x14ac:dyDescent="0.25">
      <c r="A4" t="s">
        <v>2804</v>
      </c>
      <c r="B4">
        <v>513</v>
      </c>
    </row>
    <row r="5" spans="1:2" x14ac:dyDescent="0.25">
      <c r="A5" t="s">
        <v>2805</v>
      </c>
      <c r="B5">
        <v>314</v>
      </c>
    </row>
    <row r="6" spans="1:2" x14ac:dyDescent="0.25">
      <c r="A6" t="s">
        <v>2806</v>
      </c>
      <c r="B6">
        <v>847</v>
      </c>
    </row>
    <row r="7" spans="1:2" x14ac:dyDescent="0.25">
      <c r="A7" t="s">
        <v>2807</v>
      </c>
      <c r="B7">
        <v>406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0C4A-4E5C-41F3-BE42-2813EA44E79C}">
  <dimension ref="A1:BP65"/>
  <sheetViews>
    <sheetView showGridLines="0" topLeftCell="AV1" workbookViewId="0">
      <selection activeCell="C30" sqref="C30"/>
    </sheetView>
  </sheetViews>
  <sheetFormatPr defaultRowHeight="15" x14ac:dyDescent="0.25"/>
  <cols>
    <col min="1" max="1" width="18.7109375" bestFit="1" customWidth="1"/>
    <col min="2" max="2" width="9" bestFit="1" customWidth="1"/>
    <col min="3" max="3" width="47" bestFit="1" customWidth="1"/>
    <col min="4" max="4" width="18.7109375" bestFit="1" customWidth="1"/>
    <col min="5" max="5" width="46.28515625" bestFit="1" customWidth="1"/>
    <col min="6" max="6" width="18.85546875" bestFit="1" customWidth="1"/>
    <col min="8" max="8" width="14.28515625" style="17" bestFit="1" customWidth="1"/>
    <col min="9" max="14" width="14.28515625" style="17" customWidth="1"/>
    <col min="15" max="15" width="19.140625" customWidth="1"/>
    <col min="16" max="16" width="15.7109375" style="53" customWidth="1"/>
    <col min="18" max="18" width="18.7109375" bestFit="1" customWidth="1"/>
    <col min="19" max="19" width="46.28515625" bestFit="1" customWidth="1"/>
    <col min="22" max="22" width="18.7109375" bestFit="1" customWidth="1"/>
    <col min="23" max="23" width="22.28515625" bestFit="1" customWidth="1"/>
    <col min="24" max="24" width="19.5703125" bestFit="1" customWidth="1"/>
    <col min="25" max="25" width="16" bestFit="1" customWidth="1"/>
    <col min="26" max="26" width="12.140625" customWidth="1"/>
    <col min="28" max="28" width="13.42578125" bestFit="1" customWidth="1"/>
    <col min="29" max="29" width="46.28515625" bestFit="1" customWidth="1"/>
    <col min="31" max="31" width="14.7109375" bestFit="1" customWidth="1"/>
    <col min="33" max="33" width="14.28515625" bestFit="1" customWidth="1"/>
    <col min="35" max="35" width="46.28515625" bestFit="1" customWidth="1"/>
    <col min="36" max="36" width="16.85546875" bestFit="1" customWidth="1"/>
    <col min="37" max="37" width="7.85546875" bestFit="1" customWidth="1"/>
    <col min="38" max="38" width="7" bestFit="1" customWidth="1"/>
    <col min="39" max="39" width="11.28515625" bestFit="1" customWidth="1"/>
    <col min="41" max="41" width="54.7109375" bestFit="1" customWidth="1"/>
    <col min="42" max="42" width="16.85546875" bestFit="1" customWidth="1"/>
    <col min="43" max="43" width="11.28515625" bestFit="1" customWidth="1"/>
    <col min="44" max="44" width="7" bestFit="1" customWidth="1"/>
    <col min="45" max="45" width="11.28515625" bestFit="1" customWidth="1"/>
    <col min="48" max="48" width="15.28515625" bestFit="1" customWidth="1"/>
    <col min="49" max="49" width="45.42578125" bestFit="1" customWidth="1"/>
    <col min="50" max="50" width="3" bestFit="1" customWidth="1"/>
    <col min="51" max="57" width="4" bestFit="1" customWidth="1"/>
    <col min="58" max="58" width="18.7109375" bestFit="1" customWidth="1"/>
    <col min="59" max="59" width="22.28515625" bestFit="1" customWidth="1"/>
    <col min="60" max="60" width="19.5703125" bestFit="1" customWidth="1"/>
    <col min="61" max="61" width="16" bestFit="1" customWidth="1"/>
    <col min="62" max="62" width="9.7109375" bestFit="1" customWidth="1"/>
    <col min="63" max="65" width="4" bestFit="1" customWidth="1"/>
    <col min="66" max="66" width="18.7109375" bestFit="1" customWidth="1"/>
    <col min="67" max="67" width="27" bestFit="1" customWidth="1"/>
    <col min="68" max="68" width="22.7109375" bestFit="1" customWidth="1"/>
    <col min="69" max="173" width="4" bestFit="1" customWidth="1"/>
    <col min="174" max="174" width="11.28515625" bestFit="1" customWidth="1"/>
  </cols>
  <sheetData>
    <row r="1" spans="1:68" x14ac:dyDescent="0.25">
      <c r="A1" s="16" t="s">
        <v>19</v>
      </c>
      <c r="B1" t="s">
        <v>2797</v>
      </c>
      <c r="R1" s="16" t="s">
        <v>1</v>
      </c>
      <c r="S1" t="s">
        <v>2797</v>
      </c>
    </row>
    <row r="2" spans="1:68" x14ac:dyDescent="0.25">
      <c r="W2" t="s">
        <v>2808</v>
      </c>
      <c r="AO2" s="16" t="s">
        <v>1</v>
      </c>
      <c r="AP2" t="s">
        <v>1575</v>
      </c>
    </row>
    <row r="3" spans="1:68" x14ac:dyDescent="0.25">
      <c r="A3" s="16" t="s">
        <v>2785</v>
      </c>
      <c r="D3" s="16" t="s">
        <v>2752</v>
      </c>
      <c r="E3" t="s">
        <v>2793</v>
      </c>
      <c r="R3" s="16" t="s">
        <v>2752</v>
      </c>
      <c r="S3" t="s">
        <v>2793</v>
      </c>
      <c r="V3" t="s">
        <v>2755</v>
      </c>
      <c r="W3" t="s">
        <v>2788</v>
      </c>
      <c r="X3" s="17" t="s">
        <v>2795</v>
      </c>
      <c r="Y3" s="52" t="s">
        <v>2794</v>
      </c>
      <c r="Z3" t="s">
        <v>2803</v>
      </c>
      <c r="AF3" t="s">
        <v>2810</v>
      </c>
      <c r="AV3" s="16" t="s">
        <v>2752</v>
      </c>
      <c r="AW3" t="s">
        <v>2784</v>
      </c>
      <c r="BF3" t="s">
        <v>2755</v>
      </c>
      <c r="BG3" t="s">
        <v>2788</v>
      </c>
      <c r="BH3" s="17" t="s">
        <v>2795</v>
      </c>
      <c r="BI3" s="52" t="s">
        <v>2794</v>
      </c>
      <c r="BJ3" t="s">
        <v>2803</v>
      </c>
      <c r="BN3" s="16" t="s">
        <v>2752</v>
      </c>
      <c r="BO3" t="s">
        <v>2820</v>
      </c>
      <c r="BP3" t="s">
        <v>2821</v>
      </c>
    </row>
    <row r="4" spans="1:68" x14ac:dyDescent="0.25">
      <c r="A4" s="1" t="s">
        <v>2783</v>
      </c>
      <c r="B4" s="18">
        <v>120</v>
      </c>
      <c r="D4" s="1" t="s">
        <v>2317</v>
      </c>
      <c r="E4" s="18">
        <v>206</v>
      </c>
      <c r="F4" t="str" cm="1">
        <f t="array" ref="F4:G53">D4:E53</f>
        <v>Texas</v>
      </c>
      <c r="G4">
        <v>206</v>
      </c>
      <c r="H4" s="17">
        <f>_xlfn.XLOOKUP(D4,'State Population (2026)'!B:B,'State Population (2026)'!C:C,0)</f>
        <v>31709821</v>
      </c>
      <c r="R4" s="1" t="s">
        <v>2317</v>
      </c>
      <c r="S4" s="18">
        <v>206</v>
      </c>
      <c r="V4" t="s">
        <v>2317</v>
      </c>
      <c r="W4">
        <v>206</v>
      </c>
      <c r="X4" s="17">
        <v>31709821</v>
      </c>
      <c r="Y4" s="56">
        <f>(Table2[[#This Row],[Dedicated Burn Beds]]/Table2[[#This Row],[Total population]])*100000</f>
        <v>0.64964100554210003</v>
      </c>
      <c r="Z4" t="str">
        <f>_xlfn.XLOOKUP(Table2[[#This Row],[State]],'[1]State Regions'!$A:$A,'[1]State Regions'!$B:$B)</f>
        <v>South</v>
      </c>
      <c r="AB4" s="16" t="s">
        <v>2752</v>
      </c>
      <c r="AC4" t="s">
        <v>2793</v>
      </c>
      <c r="AD4" t="s">
        <v>2803</v>
      </c>
      <c r="AE4" t="s">
        <v>2811</v>
      </c>
      <c r="AF4">
        <f>MAX(AE5:AE8)*1.3</f>
        <v>1101.1000000000001</v>
      </c>
      <c r="AG4" t="s">
        <v>2812</v>
      </c>
      <c r="AI4" s="16" t="s">
        <v>2793</v>
      </c>
      <c r="AJ4" s="16" t="s">
        <v>2813</v>
      </c>
      <c r="AP4" s="16" t="s">
        <v>2813</v>
      </c>
      <c r="AV4" s="1" t="s">
        <v>2807</v>
      </c>
      <c r="AW4" s="18">
        <v>50886</v>
      </c>
      <c r="BF4" t="s">
        <v>2317</v>
      </c>
      <c r="BG4">
        <v>206</v>
      </c>
      <c r="BH4" s="17">
        <v>31709821</v>
      </c>
      <c r="BI4" s="56">
        <f>(Table24[[#This Row],[Dedicated Burn Beds]]/Table24[[#This Row],[Total population]])*100000</f>
        <v>0.64964100554210003</v>
      </c>
      <c r="BJ4" t="str">
        <f>_xlfn.XLOOKUP(Table24[[#This Row],[State]],'[1]State Regions'!$A:$A,'[1]State Regions'!$B:$B)</f>
        <v>South</v>
      </c>
      <c r="BN4" s="1" t="s">
        <v>146</v>
      </c>
      <c r="BO4">
        <v>140</v>
      </c>
      <c r="BP4" s="18">
        <v>39355309</v>
      </c>
    </row>
    <row r="5" spans="1:68" x14ac:dyDescent="0.25">
      <c r="A5" s="1" t="s">
        <v>2782</v>
      </c>
      <c r="B5" s="18">
        <v>89</v>
      </c>
      <c r="D5" s="1" t="s">
        <v>1730</v>
      </c>
      <c r="E5" s="18">
        <v>143</v>
      </c>
      <c r="F5" t="str">
        <v>New York</v>
      </c>
      <c r="G5">
        <v>143</v>
      </c>
      <c r="H5" s="17">
        <f>_xlfn.XLOOKUP(D5,'State Population (2026)'!B:B,'State Population (2026)'!C:C,0)</f>
        <v>20002427</v>
      </c>
      <c r="R5" s="1" t="s">
        <v>1730</v>
      </c>
      <c r="S5" s="18">
        <v>143</v>
      </c>
      <c r="V5" t="s">
        <v>1730</v>
      </c>
      <c r="W5">
        <v>143</v>
      </c>
      <c r="X5" s="17">
        <v>20002427</v>
      </c>
      <c r="Y5" s="56">
        <f>(Table2[[#This Row],[Dedicated Burn Beds]]/Table2[[#This Row],[Total population]])*100000</f>
        <v>0.71491324527768552</v>
      </c>
      <c r="Z5" t="str">
        <f>_xlfn.XLOOKUP(Table2[[#This Row],[State]],'[1]State Regions'!$A:$A,'[1]State Regions'!$B:$B)</f>
        <v>Northeast</v>
      </c>
      <c r="AB5" s="1" t="s">
        <v>2806</v>
      </c>
      <c r="AC5" s="18">
        <v>847</v>
      </c>
      <c r="AD5" t="str" cm="1">
        <f t="array" ref="AD5:AE8">AB5:AC8</f>
        <v>South</v>
      </c>
      <c r="AE5">
        <v>847</v>
      </c>
      <c r="AF5">
        <f>$AF$4-AE5</f>
        <v>254.10000000000014</v>
      </c>
      <c r="AG5" t="str">
        <f>AD5&amp;"("&amp;AE5&amp;")"</f>
        <v>South(847)</v>
      </c>
      <c r="AI5" s="16" t="s">
        <v>2752</v>
      </c>
      <c r="AJ5" t="s">
        <v>39</v>
      </c>
      <c r="AK5" t="s">
        <v>2798</v>
      </c>
      <c r="AL5" t="s">
        <v>28</v>
      </c>
      <c r="AM5" t="s">
        <v>2753</v>
      </c>
      <c r="AO5" s="16" t="s">
        <v>2752</v>
      </c>
      <c r="AP5" t="s">
        <v>2798</v>
      </c>
      <c r="AQ5" t="s">
        <v>2753</v>
      </c>
      <c r="AV5" s="54" t="s">
        <v>146</v>
      </c>
      <c r="AW5" s="18">
        <v>22552</v>
      </c>
      <c r="BF5" t="s">
        <v>1730</v>
      </c>
      <c r="BG5">
        <v>143</v>
      </c>
      <c r="BH5" s="17">
        <v>20002427</v>
      </c>
      <c r="BI5" s="56">
        <f>(Table24[[#This Row],[Dedicated Burn Beds]]/Table24[[#This Row],[Total population]])*100000</f>
        <v>0.71491324527768552</v>
      </c>
      <c r="BJ5" t="str">
        <f>_xlfn.XLOOKUP(Table24[[#This Row],[State]],'[1]State Regions'!$A:$A,'[1]State Regions'!$B:$B)</f>
        <v>Northeast</v>
      </c>
      <c r="BN5" s="1" t="s">
        <v>2317</v>
      </c>
      <c r="BO5">
        <v>206</v>
      </c>
      <c r="BP5" s="18">
        <v>31709821</v>
      </c>
    </row>
    <row r="6" spans="1:68" x14ac:dyDescent="0.25">
      <c r="A6" s="1" t="s">
        <v>2793</v>
      </c>
      <c r="B6" s="18">
        <v>2080</v>
      </c>
      <c r="D6" s="1" t="s">
        <v>146</v>
      </c>
      <c r="E6" s="18">
        <v>140</v>
      </c>
      <c r="F6" t="str">
        <v>California</v>
      </c>
      <c r="G6">
        <v>140</v>
      </c>
      <c r="H6" s="17">
        <f>_xlfn.XLOOKUP(D6,'State Population (2026)'!B:B,'State Population (2026)'!C:C,0)</f>
        <v>39355309</v>
      </c>
      <c r="R6" s="1" t="s">
        <v>146</v>
      </c>
      <c r="S6" s="18">
        <v>140</v>
      </c>
      <c r="V6" t="s">
        <v>146</v>
      </c>
      <c r="W6">
        <v>140</v>
      </c>
      <c r="X6" s="17">
        <v>39355309</v>
      </c>
      <c r="Y6" s="56">
        <f>(Table2[[#This Row],[Dedicated Burn Beds]]/Table2[[#This Row],[Total population]])*100000</f>
        <v>0.35573345390325867</v>
      </c>
      <c r="Z6" t="str">
        <f>_xlfn.XLOOKUP(Table2[[#This Row],[State]],'[1]State Regions'!$A:$A,'[1]State Regions'!$B:$B)</f>
        <v>West</v>
      </c>
      <c r="AB6" s="1" t="s">
        <v>2804</v>
      </c>
      <c r="AC6" s="18">
        <v>513</v>
      </c>
      <c r="AD6" t="str">
        <v>Midwest</v>
      </c>
      <c r="AE6">
        <v>513</v>
      </c>
      <c r="AF6">
        <f t="shared" ref="AF6:AF8" si="0">$AF$4-AE6</f>
        <v>588.10000000000014</v>
      </c>
      <c r="AG6" t="str">
        <f t="shared" ref="AG6:AG8" si="1">AD6&amp;"("&amp;AE6&amp;")"</f>
        <v>Midwest(513)</v>
      </c>
      <c r="AI6" s="1" t="s">
        <v>2806</v>
      </c>
      <c r="AJ6" s="18">
        <v>345</v>
      </c>
      <c r="AK6" s="18">
        <v>52</v>
      </c>
      <c r="AL6" s="18">
        <v>450</v>
      </c>
      <c r="AM6" s="18">
        <v>847</v>
      </c>
      <c r="AO6" s="1" t="s">
        <v>1574</v>
      </c>
      <c r="AP6" s="18"/>
      <c r="AQ6" s="18"/>
      <c r="AV6" s="54" t="s">
        <v>401</v>
      </c>
      <c r="AW6" s="18">
        <v>6332</v>
      </c>
      <c r="BF6" t="s">
        <v>146</v>
      </c>
      <c r="BG6">
        <v>140</v>
      </c>
      <c r="BH6" s="17">
        <v>39355309</v>
      </c>
      <c r="BI6" s="56">
        <f>(Table24[[#This Row],[Dedicated Burn Beds]]/Table24[[#This Row],[Total population]])*100000</f>
        <v>0.35573345390325867</v>
      </c>
      <c r="BJ6" t="str">
        <f>_xlfn.XLOOKUP(Table24[[#This Row],[State]],'[1]State Regions'!$A:$A,'[1]State Regions'!$B:$B)</f>
        <v>West</v>
      </c>
      <c r="BN6" s="1" t="s">
        <v>562</v>
      </c>
      <c r="BO6">
        <v>85</v>
      </c>
      <c r="BP6" s="18">
        <v>23462518</v>
      </c>
    </row>
    <row r="7" spans="1:68" x14ac:dyDescent="0.25">
      <c r="A7" s="1" t="s">
        <v>2784</v>
      </c>
      <c r="B7" s="18">
        <v>288443</v>
      </c>
      <c r="D7" s="1" t="s">
        <v>722</v>
      </c>
      <c r="E7" s="18">
        <v>129</v>
      </c>
      <c r="F7" t="str">
        <v>Georgia</v>
      </c>
      <c r="G7">
        <v>129</v>
      </c>
      <c r="H7" s="17">
        <f>_xlfn.XLOOKUP(D7,'State Population (2026)'!B:B,'State Population (2026)'!C:C,0)</f>
        <v>11302748</v>
      </c>
      <c r="R7" s="1" t="s">
        <v>722</v>
      </c>
      <c r="S7" s="18">
        <v>129</v>
      </c>
      <c r="V7" t="s">
        <v>722</v>
      </c>
      <c r="W7">
        <v>129</v>
      </c>
      <c r="X7" s="17">
        <v>11302748</v>
      </c>
      <c r="Y7" s="56">
        <f>(Table2[[#This Row],[Dedicated Burn Beds]]/Table2[[#This Row],[Total population]])*100000</f>
        <v>1.1413153686165523</v>
      </c>
      <c r="Z7" t="str">
        <f>_xlfn.XLOOKUP(Table2[[#This Row],[State]],'[1]State Regions'!$A:$A,'[1]State Regions'!$B:$B)</f>
        <v>South</v>
      </c>
      <c r="AB7" s="1" t="s">
        <v>2807</v>
      </c>
      <c r="AC7" s="18">
        <v>406</v>
      </c>
      <c r="AD7" t="str">
        <v>West</v>
      </c>
      <c r="AE7">
        <v>406</v>
      </c>
      <c r="AF7">
        <f t="shared" si="0"/>
        <v>695.10000000000014</v>
      </c>
      <c r="AG7" t="str">
        <f t="shared" si="1"/>
        <v>West(406)</v>
      </c>
      <c r="AI7" s="1" t="s">
        <v>2804</v>
      </c>
      <c r="AJ7" s="18">
        <v>204</v>
      </c>
      <c r="AK7" s="18"/>
      <c r="AL7" s="18">
        <v>309</v>
      </c>
      <c r="AM7" s="18">
        <v>513</v>
      </c>
      <c r="AO7" s="54" t="s">
        <v>1576</v>
      </c>
      <c r="AP7" s="18"/>
      <c r="AQ7" s="18"/>
      <c r="AV7" s="54" t="s">
        <v>63</v>
      </c>
      <c r="AW7" s="18">
        <v>6110</v>
      </c>
      <c r="BF7" t="s">
        <v>722</v>
      </c>
      <c r="BG7">
        <v>129</v>
      </c>
      <c r="BH7" s="17">
        <v>11302748</v>
      </c>
      <c r="BI7" s="56">
        <f>(Table24[[#This Row],[Dedicated Burn Beds]]/Table24[[#This Row],[Total population]])*100000</f>
        <v>1.1413153686165523</v>
      </c>
      <c r="BJ7" t="str">
        <f>_xlfn.XLOOKUP(Table24[[#This Row],[State]],'[1]State Regions'!$A:$A,'[1]State Regions'!$B:$B)</f>
        <v>South</v>
      </c>
      <c r="BN7" s="1" t="s">
        <v>1730</v>
      </c>
      <c r="BO7">
        <v>143</v>
      </c>
      <c r="BP7" s="18">
        <v>20002427</v>
      </c>
    </row>
    <row r="8" spans="1:68" x14ac:dyDescent="0.25">
      <c r="D8" s="1" t="s">
        <v>1940</v>
      </c>
      <c r="E8" s="18">
        <v>94</v>
      </c>
      <c r="F8" t="str">
        <v>Ohio</v>
      </c>
      <c r="G8">
        <v>94</v>
      </c>
      <c r="H8" s="17">
        <f>_xlfn.XLOOKUP(D8,'State Population (2026)'!B:B,'State Population (2026)'!C:C,0)</f>
        <v>11900510</v>
      </c>
      <c r="R8" s="1" t="s">
        <v>1940</v>
      </c>
      <c r="S8" s="18">
        <v>94</v>
      </c>
      <c r="V8" t="s">
        <v>1940</v>
      </c>
      <c r="W8">
        <v>94</v>
      </c>
      <c r="X8" s="17">
        <v>11900510</v>
      </c>
      <c r="Y8" s="56">
        <f>(Table2[[#This Row],[Dedicated Burn Beds]]/Table2[[#This Row],[Total population]])*100000</f>
        <v>0.78988211429594191</v>
      </c>
      <c r="Z8" t="str">
        <f>_xlfn.XLOOKUP(Table2[[#This Row],[State]],'[1]State Regions'!$A:$A,'[1]State Regions'!$B:$B)</f>
        <v>Midwest</v>
      </c>
      <c r="AB8" s="1" t="s">
        <v>2805</v>
      </c>
      <c r="AC8" s="18">
        <v>314</v>
      </c>
      <c r="AD8" t="str">
        <v>Northeast</v>
      </c>
      <c r="AE8">
        <v>314</v>
      </c>
      <c r="AF8">
        <f t="shared" si="0"/>
        <v>787.10000000000014</v>
      </c>
      <c r="AG8" t="str">
        <f t="shared" si="1"/>
        <v>Northeast(314)</v>
      </c>
      <c r="AI8" s="1" t="s">
        <v>2807</v>
      </c>
      <c r="AJ8" s="18">
        <v>126</v>
      </c>
      <c r="AK8" s="18"/>
      <c r="AL8" s="18">
        <v>280</v>
      </c>
      <c r="AM8" s="18">
        <v>406</v>
      </c>
      <c r="AO8" s="55" t="s">
        <v>2793</v>
      </c>
      <c r="AP8" s="18"/>
      <c r="AQ8" s="18"/>
      <c r="AV8" s="54" t="s">
        <v>141</v>
      </c>
      <c r="AW8" s="18">
        <v>2978</v>
      </c>
      <c r="BF8" t="s">
        <v>1940</v>
      </c>
      <c r="BG8">
        <v>94</v>
      </c>
      <c r="BH8" s="17">
        <v>11900510</v>
      </c>
      <c r="BI8" s="56">
        <f>(Table24[[#This Row],[Dedicated Burn Beds]]/Table24[[#This Row],[Total population]])*100000</f>
        <v>0.78988211429594191</v>
      </c>
      <c r="BJ8" t="str">
        <f>_xlfn.XLOOKUP(Table24[[#This Row],[State]],'[1]State Regions'!$A:$A,'[1]State Regions'!$B:$B)</f>
        <v>Midwest</v>
      </c>
      <c r="BN8" s="1" t="s">
        <v>2083</v>
      </c>
      <c r="BO8">
        <v>83</v>
      </c>
      <c r="BP8" s="18">
        <v>13059432</v>
      </c>
    </row>
    <row r="9" spans="1:68" x14ac:dyDescent="0.25">
      <c r="D9" s="1" t="s">
        <v>1499</v>
      </c>
      <c r="E9" s="18">
        <v>93</v>
      </c>
      <c r="F9" t="str">
        <v>Missouri</v>
      </c>
      <c r="G9">
        <v>93</v>
      </c>
      <c r="H9" s="17">
        <f>_xlfn.XLOOKUP(D9,'State Population (2026)'!B:B,'State Population (2026)'!C:C,0)</f>
        <v>6270541</v>
      </c>
      <c r="R9" s="1" t="s">
        <v>1499</v>
      </c>
      <c r="S9" s="18">
        <v>93</v>
      </c>
      <c r="V9" t="s">
        <v>1499</v>
      </c>
      <c r="W9">
        <v>93</v>
      </c>
      <c r="X9" s="17">
        <v>6270541</v>
      </c>
      <c r="Y9" s="56">
        <f>(Table2[[#This Row],[Dedicated Burn Beds]]/Table2[[#This Row],[Total population]])*100000</f>
        <v>1.4831256186667148</v>
      </c>
      <c r="Z9" t="str">
        <f>_xlfn.XLOOKUP(Table2[[#This Row],[State]],'[1]State Regions'!$A:$A,'[1]State Regions'!$B:$B)</f>
        <v>Midwest</v>
      </c>
      <c r="AB9" s="1" t="s">
        <v>2753</v>
      </c>
      <c r="AC9" s="18">
        <v>2080</v>
      </c>
      <c r="AI9" s="1" t="s">
        <v>2805</v>
      </c>
      <c r="AJ9" s="18">
        <v>82</v>
      </c>
      <c r="AK9" s="18"/>
      <c r="AL9" s="18">
        <v>232</v>
      </c>
      <c r="AM9" s="18">
        <v>314</v>
      </c>
      <c r="AO9" s="55" t="s">
        <v>2784</v>
      </c>
      <c r="AP9" s="18">
        <v>530</v>
      </c>
      <c r="AQ9" s="18">
        <v>530</v>
      </c>
      <c r="AV9" s="54" t="s">
        <v>2501</v>
      </c>
      <c r="AW9" s="18">
        <v>2869</v>
      </c>
      <c r="BF9" t="s">
        <v>1499</v>
      </c>
      <c r="BG9">
        <v>93</v>
      </c>
      <c r="BH9" s="17">
        <v>6270541</v>
      </c>
      <c r="BI9" s="56">
        <f>(Table24[[#This Row],[Dedicated Burn Beds]]/Table24[[#This Row],[Total population]])*100000</f>
        <v>1.4831256186667148</v>
      </c>
      <c r="BJ9" t="str">
        <f>_xlfn.XLOOKUP(Table24[[#This Row],[State]],'[1]State Regions'!$A:$A,'[1]State Regions'!$B:$B)</f>
        <v>Midwest</v>
      </c>
      <c r="BN9" s="1" t="s">
        <v>825</v>
      </c>
      <c r="BO9">
        <v>77</v>
      </c>
      <c r="BP9" s="18">
        <v>12719141</v>
      </c>
    </row>
    <row r="10" spans="1:68" x14ac:dyDescent="0.25">
      <c r="D10" s="1" t="s">
        <v>562</v>
      </c>
      <c r="E10" s="18">
        <v>85</v>
      </c>
      <c r="F10" t="str">
        <v>Florida</v>
      </c>
      <c r="G10">
        <v>85</v>
      </c>
      <c r="H10" s="17">
        <f>_xlfn.XLOOKUP(D10,'State Population (2026)'!B:B,'State Population (2026)'!C:C,0)</f>
        <v>23462518</v>
      </c>
      <c r="R10" s="1" t="s">
        <v>562</v>
      </c>
      <c r="S10" s="18">
        <v>85</v>
      </c>
      <c r="V10" t="s">
        <v>562</v>
      </c>
      <c r="W10">
        <v>85</v>
      </c>
      <c r="X10" s="17">
        <v>23462518</v>
      </c>
      <c r="Y10" s="56">
        <f>(Table2[[#This Row],[Dedicated Burn Beds]]/Table2[[#This Row],[Total population]])*100000</f>
        <v>0.36227995648207917</v>
      </c>
      <c r="Z10" t="str">
        <f>_xlfn.XLOOKUP(Table2[[#This Row],[State]],'[1]State Regions'!$A:$A,'[1]State Regions'!$B:$B)</f>
        <v>South</v>
      </c>
      <c r="AI10" s="1" t="s">
        <v>2753</v>
      </c>
      <c r="AJ10" s="18">
        <v>757</v>
      </c>
      <c r="AK10" s="18">
        <v>52</v>
      </c>
      <c r="AL10" s="18">
        <v>1271</v>
      </c>
      <c r="AM10" s="18">
        <v>2080</v>
      </c>
      <c r="AO10" s="54" t="s">
        <v>1581</v>
      </c>
      <c r="AP10" s="18"/>
      <c r="AQ10" s="18"/>
      <c r="AV10" s="54" t="s">
        <v>2052</v>
      </c>
      <c r="AW10" s="18">
        <v>2768</v>
      </c>
      <c r="BF10" t="s">
        <v>562</v>
      </c>
      <c r="BG10">
        <v>85</v>
      </c>
      <c r="BH10" s="17">
        <v>23462518</v>
      </c>
      <c r="BI10" s="56">
        <f>(Table24[[#This Row],[Dedicated Burn Beds]]/Table24[[#This Row],[Total population]])*100000</f>
        <v>0.36227995648207917</v>
      </c>
      <c r="BJ10" t="str">
        <f>_xlfn.XLOOKUP(Table24[[#This Row],[State]],'[1]State Regions'!$A:$A,'[1]State Regions'!$B:$B)</f>
        <v>South</v>
      </c>
      <c r="BN10" s="1" t="s">
        <v>1940</v>
      </c>
      <c r="BO10">
        <v>94</v>
      </c>
      <c r="BP10" s="18">
        <v>11900510</v>
      </c>
    </row>
    <row r="11" spans="1:68" x14ac:dyDescent="0.25">
      <c r="D11" s="1" t="s">
        <v>2083</v>
      </c>
      <c r="E11" s="18">
        <v>83</v>
      </c>
      <c r="F11" t="str">
        <v>Pennsylvania</v>
      </c>
      <c r="G11">
        <v>83</v>
      </c>
      <c r="H11" s="17">
        <f>_xlfn.XLOOKUP(D11,'State Population (2026)'!B:B,'State Population (2026)'!C:C,0)</f>
        <v>13059432</v>
      </c>
      <c r="R11" s="1" t="s">
        <v>2083</v>
      </c>
      <c r="S11" s="18">
        <v>83</v>
      </c>
      <c r="V11" t="s">
        <v>2083</v>
      </c>
      <c r="W11">
        <v>83</v>
      </c>
      <c r="X11" s="17">
        <v>13059432</v>
      </c>
      <c r="Y11" s="56">
        <f>(Table2[[#This Row],[Dedicated Burn Beds]]/Table2[[#This Row],[Total population]])*100000</f>
        <v>0.63555597211272286</v>
      </c>
      <c r="Z11" t="str">
        <f>_xlfn.XLOOKUP(Table2[[#This Row],[State]],'[1]State Regions'!$A:$A,'[1]State Regions'!$B:$B)</f>
        <v>Northeast</v>
      </c>
      <c r="AO11" s="55" t="s">
        <v>2793</v>
      </c>
      <c r="AP11" s="18"/>
      <c r="AQ11" s="18"/>
      <c r="AV11" s="54" t="s">
        <v>1622</v>
      </c>
      <c r="AW11" s="18">
        <v>2073</v>
      </c>
      <c r="BF11" t="s">
        <v>2083</v>
      </c>
      <c r="BG11">
        <v>83</v>
      </c>
      <c r="BH11" s="17">
        <v>13059432</v>
      </c>
      <c r="BI11" s="56">
        <f>(Table24[[#This Row],[Dedicated Burn Beds]]/Table24[[#This Row],[Total population]])*100000</f>
        <v>0.63555597211272286</v>
      </c>
      <c r="BJ11" t="str">
        <f>_xlfn.XLOOKUP(Table24[[#This Row],[State]],'[1]State Regions'!$A:$A,'[1]State Regions'!$B:$B)</f>
        <v>Northeast</v>
      </c>
      <c r="BN11" s="1" t="s">
        <v>722</v>
      </c>
      <c r="BO11">
        <v>129</v>
      </c>
      <c r="BP11" s="18">
        <v>11302748</v>
      </c>
    </row>
    <row r="12" spans="1:68" x14ac:dyDescent="0.25">
      <c r="D12" s="1" t="s">
        <v>63</v>
      </c>
      <c r="E12" s="18">
        <v>80</v>
      </c>
      <c r="F12" t="str">
        <v>Arizona</v>
      </c>
      <c r="G12">
        <v>80</v>
      </c>
      <c r="H12" s="17">
        <f>_xlfn.XLOOKUP(D12,'State Population (2026)'!B:B,'State Population (2026)'!C:C,0)</f>
        <v>7623818</v>
      </c>
      <c r="R12" s="1" t="s">
        <v>63</v>
      </c>
      <c r="S12" s="18">
        <v>80</v>
      </c>
      <c r="V12" t="s">
        <v>63</v>
      </c>
      <c r="W12">
        <v>80</v>
      </c>
      <c r="X12" s="17">
        <v>7623818</v>
      </c>
      <c r="Y12" s="56">
        <f>(Table2[[#This Row],[Dedicated Burn Beds]]/Table2[[#This Row],[Total population]])*100000</f>
        <v>1.0493429932351481</v>
      </c>
      <c r="Z12" t="str">
        <f>_xlfn.XLOOKUP(Table2[[#This Row],[State]],'[1]State Regions'!$A:$A,'[1]State Regions'!$B:$B)</f>
        <v>West</v>
      </c>
      <c r="AJ12" t="s">
        <v>2815</v>
      </c>
      <c r="AM12" s="57">
        <f>GETPIVOTDATA("BURN_BEDS(beds dedicated to burn care)",$AI$4,"ABA_VERIFIED","Yes")/GETPIVOTDATA("BURN_BEDS(beds dedicated to burn care)",$AI$4)</f>
        <v>0.61105769230769236</v>
      </c>
      <c r="AO12" s="55" t="s">
        <v>2784</v>
      </c>
      <c r="AP12" s="18">
        <v>237</v>
      </c>
      <c r="AQ12" s="18">
        <v>237</v>
      </c>
      <c r="AV12" s="54" t="s">
        <v>806</v>
      </c>
      <c r="AW12" s="18">
        <v>1471</v>
      </c>
      <c r="BF12" t="s">
        <v>63</v>
      </c>
      <c r="BG12">
        <v>80</v>
      </c>
      <c r="BH12" s="17">
        <v>7623818</v>
      </c>
      <c r="BI12" s="56">
        <f>(Table24[[#This Row],[Dedicated Burn Beds]]/Table24[[#This Row],[Total population]])*100000</f>
        <v>1.0493429932351481</v>
      </c>
      <c r="BJ12" t="str">
        <f>_xlfn.XLOOKUP(Table24[[#This Row],[State]],'[1]State Regions'!$A:$A,'[1]State Regions'!$B:$B)</f>
        <v>West</v>
      </c>
      <c r="BN12" s="1" t="s">
        <v>1869</v>
      </c>
      <c r="BO12">
        <v>60</v>
      </c>
      <c r="BP12" s="18">
        <v>11197968</v>
      </c>
    </row>
    <row r="13" spans="1:68" x14ac:dyDescent="0.25">
      <c r="D13" s="1" t="s">
        <v>825</v>
      </c>
      <c r="E13" s="18">
        <v>77</v>
      </c>
      <c r="F13" t="str">
        <v>Illinois</v>
      </c>
      <c r="G13">
        <v>77</v>
      </c>
      <c r="H13" s="17">
        <f>_xlfn.XLOOKUP(D13,'State Population (2026)'!B:B,'State Population (2026)'!C:C,0)</f>
        <v>12719141</v>
      </c>
      <c r="R13" s="1" t="s">
        <v>825</v>
      </c>
      <c r="S13" s="18">
        <v>77</v>
      </c>
      <c r="V13" t="s">
        <v>825</v>
      </c>
      <c r="W13">
        <v>77</v>
      </c>
      <c r="X13" s="17">
        <v>12719141</v>
      </c>
      <c r="Y13" s="56">
        <f>(Table2[[#This Row],[Dedicated Burn Beds]]/Table2[[#This Row],[Total population]])*100000</f>
        <v>0.60538679459564138</v>
      </c>
      <c r="Z13" t="str">
        <f>_xlfn.XLOOKUP(Table2[[#This Row],[State]],'[1]State Regions'!$A:$A,'[1]State Regions'!$B:$B)</f>
        <v>Midwest</v>
      </c>
      <c r="AO13" s="54" t="s">
        <v>1585</v>
      </c>
      <c r="AP13" s="18"/>
      <c r="AQ13" s="18"/>
      <c r="AV13" s="54" t="s">
        <v>1574</v>
      </c>
      <c r="AW13" s="18">
        <v>1357</v>
      </c>
      <c r="BF13" t="s">
        <v>825</v>
      </c>
      <c r="BG13">
        <v>77</v>
      </c>
      <c r="BH13" s="17">
        <v>12719141</v>
      </c>
      <c r="BI13" s="56">
        <f>(Table24[[#This Row],[Dedicated Burn Beds]]/Table24[[#This Row],[Total population]])*100000</f>
        <v>0.60538679459564138</v>
      </c>
      <c r="BJ13" t="str">
        <f>_xlfn.XLOOKUP(Table24[[#This Row],[State]],'[1]State Regions'!$A:$A,'[1]State Regions'!$B:$B)</f>
        <v>Midwest</v>
      </c>
      <c r="BN13" s="1" t="s">
        <v>1285</v>
      </c>
      <c r="BO13">
        <v>69</v>
      </c>
      <c r="BP13" s="18">
        <v>10127884</v>
      </c>
    </row>
    <row r="14" spans="1:68" x14ac:dyDescent="0.25">
      <c r="A14" s="16" t="s">
        <v>2752</v>
      </c>
      <c r="D14" s="1" t="s">
        <v>1285</v>
      </c>
      <c r="E14" s="18">
        <v>69</v>
      </c>
      <c r="F14" t="str">
        <v>Michigan</v>
      </c>
      <c r="G14">
        <v>69</v>
      </c>
      <c r="H14" s="17">
        <f>_xlfn.XLOOKUP(D14,'State Population (2026)'!B:B,'State Population (2026)'!C:C,0)</f>
        <v>10127884</v>
      </c>
      <c r="R14" s="1" t="s">
        <v>1285</v>
      </c>
      <c r="S14" s="18">
        <v>69</v>
      </c>
      <c r="V14" t="s">
        <v>1285</v>
      </c>
      <c r="W14">
        <v>69</v>
      </c>
      <c r="X14" s="17">
        <v>10127884</v>
      </c>
      <c r="Y14" s="56">
        <f>(Table2[[#This Row],[Dedicated Burn Beds]]/Table2[[#This Row],[Total population]])*100000</f>
        <v>0.68128742390809371</v>
      </c>
      <c r="Z14" t="str">
        <f>_xlfn.XLOOKUP(Table2[[#This Row],[State]],'[1]State Regions'!$A:$A,'[1]State Regions'!$B:$B)</f>
        <v>Midwest</v>
      </c>
      <c r="AO14" s="55" t="s">
        <v>2793</v>
      </c>
      <c r="AP14" s="18"/>
      <c r="AQ14" s="18"/>
      <c r="AV14" s="54" t="s">
        <v>794</v>
      </c>
      <c r="AW14" s="18">
        <v>1246</v>
      </c>
      <c r="BF14" t="s">
        <v>1285</v>
      </c>
      <c r="BG14">
        <v>69</v>
      </c>
      <c r="BH14" s="17">
        <v>10127884</v>
      </c>
      <c r="BI14" s="56">
        <f>(Table24[[#This Row],[Dedicated Burn Beds]]/Table24[[#This Row],[Total population]])*100000</f>
        <v>0.68128742390809371</v>
      </c>
      <c r="BJ14" t="str">
        <f>_xlfn.XLOOKUP(Table24[[#This Row],[State]],'[1]State Regions'!$A:$A,'[1]State Regions'!$B:$B)</f>
        <v>Midwest</v>
      </c>
      <c r="BN14" s="1" t="s">
        <v>1662</v>
      </c>
      <c r="BO14">
        <v>12</v>
      </c>
      <c r="BP14" s="18">
        <v>9548215</v>
      </c>
    </row>
    <row r="15" spans="1:68" x14ac:dyDescent="0.25">
      <c r="A15" s="1" t="s">
        <v>33</v>
      </c>
      <c r="D15" s="1" t="s">
        <v>2541</v>
      </c>
      <c r="E15" s="18">
        <v>68</v>
      </c>
      <c r="F15" t="str">
        <v>Virginia</v>
      </c>
      <c r="G15">
        <v>68</v>
      </c>
      <c r="H15" s="17">
        <f>_xlfn.XLOOKUP(D15,'State Population (2026)'!B:B,'State Population (2026)'!C:C,0)</f>
        <v>8880107</v>
      </c>
      <c r="R15" s="1" t="s">
        <v>2541</v>
      </c>
      <c r="S15" s="18">
        <v>68</v>
      </c>
      <c r="V15" t="s">
        <v>2541</v>
      </c>
      <c r="W15">
        <v>68</v>
      </c>
      <c r="X15" s="17">
        <v>8880107</v>
      </c>
      <c r="Y15" s="56">
        <f>(Table2[[#This Row],[Dedicated Burn Beds]]/Table2[[#This Row],[Total population]])*100000</f>
        <v>0.7657565387444093</v>
      </c>
      <c r="Z15" t="str">
        <f>_xlfn.XLOOKUP(Table2[[#This Row],[State]],'[1]State Regions'!$A:$A,'[1]State Regions'!$B:$B)</f>
        <v>South</v>
      </c>
      <c r="AO15" s="55" t="s">
        <v>2784</v>
      </c>
      <c r="AP15" s="18">
        <v>590</v>
      </c>
      <c r="AQ15" s="18">
        <v>590</v>
      </c>
      <c r="AV15" s="54" t="s">
        <v>23</v>
      </c>
      <c r="AW15" s="18">
        <v>574</v>
      </c>
      <c r="BF15" t="s">
        <v>2541</v>
      </c>
      <c r="BG15">
        <v>68</v>
      </c>
      <c r="BH15" s="17">
        <v>8880107</v>
      </c>
      <c r="BI15" s="56">
        <f>(Table24[[#This Row],[Dedicated Burn Beds]]/Table24[[#This Row],[Total population]])*100000</f>
        <v>0.7657565387444093</v>
      </c>
      <c r="BJ15" t="str">
        <f>_xlfn.XLOOKUP(Table24[[#This Row],[State]],'[1]State Regions'!$A:$A,'[1]State Regions'!$B:$B)</f>
        <v>South</v>
      </c>
      <c r="BN15" s="1" t="s">
        <v>2541</v>
      </c>
      <c r="BO15">
        <v>68</v>
      </c>
      <c r="BP15" s="18">
        <v>8880107</v>
      </c>
    </row>
    <row r="16" spans="1:68" x14ac:dyDescent="0.25">
      <c r="A16" s="1" t="s">
        <v>23</v>
      </c>
      <c r="D16" s="1" t="s">
        <v>1869</v>
      </c>
      <c r="E16" s="18">
        <v>60</v>
      </c>
      <c r="F16" t="str">
        <v>North Carolina</v>
      </c>
      <c r="G16">
        <v>60</v>
      </c>
      <c r="H16" s="17">
        <f>_xlfn.XLOOKUP(D16,'State Population (2026)'!B:B,'State Population (2026)'!C:C,0)</f>
        <v>11197968</v>
      </c>
      <c r="R16" s="1" t="s">
        <v>1869</v>
      </c>
      <c r="S16" s="18">
        <v>60</v>
      </c>
      <c r="V16" t="s">
        <v>1869</v>
      </c>
      <c r="W16">
        <v>60</v>
      </c>
      <c r="X16" s="17">
        <v>11197968</v>
      </c>
      <c r="Y16" s="56">
        <f>(Table2[[#This Row],[Dedicated Burn Beds]]/Table2[[#This Row],[Total population]])*100000</f>
        <v>0.53581149722878296</v>
      </c>
      <c r="Z16" t="str">
        <f>_xlfn.XLOOKUP(Table2[[#This Row],[State]],'[1]State Regions'!$A:$A,'[1]State Regions'!$B:$B)</f>
        <v>South</v>
      </c>
      <c r="AO16" s="1" t="s">
        <v>2799</v>
      </c>
      <c r="AP16" s="18"/>
      <c r="AQ16" s="18"/>
      <c r="AV16" s="54" t="s">
        <v>1723</v>
      </c>
      <c r="AW16" s="18">
        <v>556</v>
      </c>
      <c r="BF16" t="s">
        <v>1869</v>
      </c>
      <c r="BG16">
        <v>60</v>
      </c>
      <c r="BH16" s="17">
        <v>11197968</v>
      </c>
      <c r="BI16" s="56">
        <f>(Table24[[#This Row],[Dedicated Burn Beds]]/Table24[[#This Row],[Total population]])*100000</f>
        <v>0.53581149722878296</v>
      </c>
      <c r="BJ16" t="str">
        <f>_xlfn.XLOOKUP(Table24[[#This Row],[State]],'[1]State Regions'!$A:$A,'[1]State Regions'!$B:$B)</f>
        <v>South</v>
      </c>
      <c r="BN16" s="1" t="s">
        <v>141</v>
      </c>
      <c r="BO16">
        <v>40</v>
      </c>
      <c r="BP16" s="18">
        <v>8001020</v>
      </c>
    </row>
    <row r="17" spans="1:68" x14ac:dyDescent="0.25">
      <c r="A17" s="1" t="s">
        <v>63</v>
      </c>
      <c r="D17" s="1" t="s">
        <v>33</v>
      </c>
      <c r="E17" s="18">
        <v>52</v>
      </c>
      <c r="F17" t="str">
        <v>Alabama</v>
      </c>
      <c r="G17">
        <v>52</v>
      </c>
      <c r="H17" s="17">
        <f>_xlfn.XLOOKUP(D17,'State Population (2026)'!B:B,'State Population (2026)'!C:C,0)</f>
        <v>5193088</v>
      </c>
      <c r="R17" s="1" t="s">
        <v>33</v>
      </c>
      <c r="S17" s="18">
        <v>52</v>
      </c>
      <c r="V17" t="s">
        <v>33</v>
      </c>
      <c r="W17">
        <v>52</v>
      </c>
      <c r="X17" s="17">
        <v>5193088</v>
      </c>
      <c r="Y17" s="56">
        <f>(Table2[[#This Row],[Dedicated Burn Beds]]/Table2[[#This Row],[Total population]])*100000</f>
        <v>1.0013309999753519</v>
      </c>
      <c r="Z17" t="str">
        <f>_xlfn.XLOOKUP(Table2[[#This Row],[State]],'[1]State Regions'!$A:$A,'[1]State Regions'!$B:$B)</f>
        <v>South</v>
      </c>
      <c r="AO17" s="1" t="s">
        <v>2800</v>
      </c>
      <c r="AP17" s="18">
        <v>1357</v>
      </c>
      <c r="AQ17" s="18">
        <v>1357</v>
      </c>
      <c r="AV17" s="1" t="s">
        <v>2753</v>
      </c>
      <c r="AW17" s="18">
        <v>50886</v>
      </c>
      <c r="BF17" t="s">
        <v>33</v>
      </c>
      <c r="BG17">
        <v>52</v>
      </c>
      <c r="BH17" s="17">
        <v>5193088</v>
      </c>
      <c r="BI17" s="56">
        <f>(Table24[[#This Row],[Dedicated Burn Beds]]/Table24[[#This Row],[Total population]])*100000</f>
        <v>1.0013309999753519</v>
      </c>
      <c r="BJ17" t="str">
        <f>_xlfn.XLOOKUP(Table24[[#This Row],[State]],'[1]State Regions'!$A:$A,'[1]State Regions'!$B:$B)</f>
        <v>South</v>
      </c>
      <c r="BN17" s="1" t="s">
        <v>63</v>
      </c>
      <c r="BO17">
        <v>80</v>
      </c>
      <c r="BP17" s="18">
        <v>7623818</v>
      </c>
    </row>
    <row r="18" spans="1:68" x14ac:dyDescent="0.25">
      <c r="A18" s="1" t="s">
        <v>119</v>
      </c>
      <c r="D18" s="1" t="s">
        <v>401</v>
      </c>
      <c r="E18" s="18">
        <v>52</v>
      </c>
      <c r="F18" t="str">
        <v>Colorado</v>
      </c>
      <c r="G18">
        <v>52</v>
      </c>
      <c r="H18" s="17">
        <f>_xlfn.XLOOKUP(D18,'State Population (2026)'!B:B,'State Population (2026)'!C:C,0)</f>
        <v>6012561</v>
      </c>
      <c r="R18" s="1" t="s">
        <v>401</v>
      </c>
      <c r="S18" s="18">
        <v>52</v>
      </c>
      <c r="V18" t="s">
        <v>401</v>
      </c>
      <c r="W18">
        <v>52</v>
      </c>
      <c r="X18" s="17">
        <v>6012561</v>
      </c>
      <c r="Y18" s="56">
        <f>(Table2[[#This Row],[Dedicated Burn Beds]]/Table2[[#This Row],[Total population]])*100000</f>
        <v>0.86485609044132772</v>
      </c>
      <c r="Z18" t="str">
        <f>_xlfn.XLOOKUP(Table2[[#This Row],[State]],'[1]State Regions'!$A:$A,'[1]State Regions'!$B:$B)</f>
        <v>West</v>
      </c>
      <c r="AO18" s="1" t="s">
        <v>2801</v>
      </c>
      <c r="AP18" s="18"/>
      <c r="AQ18" s="18"/>
      <c r="BF18" t="s">
        <v>401</v>
      </c>
      <c r="BG18">
        <v>52</v>
      </c>
      <c r="BH18" s="17">
        <v>6012561</v>
      </c>
      <c r="BI18" s="56">
        <f>(Table24[[#This Row],[Dedicated Burn Beds]]/Table24[[#This Row],[Total population]])*100000</f>
        <v>0.86485609044132772</v>
      </c>
      <c r="BJ18" t="str">
        <f>_xlfn.XLOOKUP(Table24[[#This Row],[State]],'[1]State Regions'!$A:$A,'[1]State Regions'!$B:$B)</f>
        <v>West</v>
      </c>
      <c r="BN18" s="1" t="s">
        <v>2283</v>
      </c>
      <c r="BO18">
        <v>51</v>
      </c>
      <c r="BP18" s="18">
        <v>7315076</v>
      </c>
    </row>
    <row r="19" spans="1:68" x14ac:dyDescent="0.25">
      <c r="A19" s="1" t="s">
        <v>146</v>
      </c>
      <c r="D19" s="1" t="s">
        <v>1232</v>
      </c>
      <c r="E19" s="18">
        <v>52</v>
      </c>
      <c r="F19" t="str">
        <v>Massachusetts</v>
      </c>
      <c r="G19">
        <v>52</v>
      </c>
      <c r="H19" s="17">
        <f>_xlfn.XLOOKUP(D19,'State Population (2026)'!B:B,'State Population (2026)'!C:C,0)</f>
        <v>7154084</v>
      </c>
      <c r="R19" s="1" t="s">
        <v>1232</v>
      </c>
      <c r="S19" s="18">
        <v>52</v>
      </c>
      <c r="V19" t="s">
        <v>1232</v>
      </c>
      <c r="W19">
        <v>52</v>
      </c>
      <c r="X19" s="17">
        <v>7154084</v>
      </c>
      <c r="Y19" s="56">
        <f>(Table2[[#This Row],[Dedicated Burn Beds]]/Table2[[#This Row],[Total population]])*100000</f>
        <v>0.72685755437034283</v>
      </c>
      <c r="Z19" t="str">
        <f>_xlfn.XLOOKUP(Table2[[#This Row],[State]],'[1]State Regions'!$A:$A,'[1]State Regions'!$B:$B)</f>
        <v>Northeast</v>
      </c>
      <c r="AO19" s="1" t="s">
        <v>2802</v>
      </c>
      <c r="AP19" s="18">
        <v>1357</v>
      </c>
      <c r="AQ19" s="18">
        <v>1357</v>
      </c>
      <c r="BF19" t="s">
        <v>1232</v>
      </c>
      <c r="BG19">
        <v>52</v>
      </c>
      <c r="BH19" s="17">
        <v>7154084</v>
      </c>
      <c r="BI19" s="56">
        <f>(Table24[[#This Row],[Dedicated Burn Beds]]/Table24[[#This Row],[Total population]])*100000</f>
        <v>0.72685755437034283</v>
      </c>
      <c r="BJ19" t="str">
        <f>_xlfn.XLOOKUP(Table24[[#This Row],[State]],'[1]State Regions'!$A:$A,'[1]State Regions'!$B:$B)</f>
        <v>Northeast</v>
      </c>
      <c r="BN19" s="1" t="s">
        <v>1232</v>
      </c>
      <c r="BO19">
        <v>52</v>
      </c>
      <c r="BP19" s="18">
        <v>7154084</v>
      </c>
    </row>
    <row r="20" spans="1:68" x14ac:dyDescent="0.25">
      <c r="A20" s="1" t="s">
        <v>401</v>
      </c>
      <c r="D20" s="1" t="s">
        <v>2283</v>
      </c>
      <c r="E20" s="18">
        <v>51</v>
      </c>
      <c r="F20" t="str">
        <v>Tennessee</v>
      </c>
      <c r="G20">
        <v>51</v>
      </c>
      <c r="H20" s="17">
        <f>_xlfn.XLOOKUP(D20,'State Population (2026)'!B:B,'State Population (2026)'!C:C,0)</f>
        <v>7315076</v>
      </c>
      <c r="R20" s="1" t="s">
        <v>2283</v>
      </c>
      <c r="S20" s="18">
        <v>51</v>
      </c>
      <c r="V20" t="s">
        <v>2283</v>
      </c>
      <c r="W20">
        <v>51</v>
      </c>
      <c r="X20" s="17">
        <v>7315076</v>
      </c>
      <c r="Y20" s="56">
        <f>(Table2[[#This Row],[Dedicated Burn Beds]]/Table2[[#This Row],[Total population]])*100000</f>
        <v>0.69719029576726199</v>
      </c>
      <c r="Z20" t="str">
        <f>_xlfn.XLOOKUP(Table2[[#This Row],[State]],'[1]State Regions'!$A:$A,'[1]State Regions'!$B:$B)</f>
        <v>South</v>
      </c>
      <c r="BF20" t="s">
        <v>2283</v>
      </c>
      <c r="BG20">
        <v>51</v>
      </c>
      <c r="BH20" s="17">
        <v>7315076</v>
      </c>
      <c r="BI20" s="56">
        <f>(Table24[[#This Row],[Dedicated Burn Beds]]/Table24[[#This Row],[Total population]])*100000</f>
        <v>0.69719029576726199</v>
      </c>
      <c r="BJ20" t="str">
        <f>_xlfn.XLOOKUP(Table24[[#This Row],[State]],'[1]State Regions'!$A:$A,'[1]State Regions'!$B:$B)</f>
        <v>South</v>
      </c>
      <c r="BN20" s="1" t="s">
        <v>1052</v>
      </c>
      <c r="BO20">
        <v>41</v>
      </c>
      <c r="BP20" s="18">
        <v>6973333</v>
      </c>
    </row>
    <row r="21" spans="1:68" x14ac:dyDescent="0.25">
      <c r="A21" s="1" t="s">
        <v>481</v>
      </c>
      <c r="D21" s="1" t="s">
        <v>2754</v>
      </c>
      <c r="E21" s="18">
        <v>50</v>
      </c>
      <c r="F21" t="str">
        <v>Minnesota</v>
      </c>
      <c r="G21">
        <v>50</v>
      </c>
      <c r="H21" s="17">
        <f>_xlfn.XLOOKUP(D21,'State Population (2026)'!B:B,'State Population (2026)'!C:C,0)</f>
        <v>5830405</v>
      </c>
      <c r="R21" s="1" t="s">
        <v>2754</v>
      </c>
      <c r="S21" s="18">
        <v>50</v>
      </c>
      <c r="V21" t="s">
        <v>2754</v>
      </c>
      <c r="W21">
        <v>50</v>
      </c>
      <c r="X21" s="17">
        <v>5830405</v>
      </c>
      <c r="Y21" s="56">
        <f>(Table2[[#This Row],[Dedicated Burn Beds]]/Table2[[#This Row],[Total population]])*100000</f>
        <v>0.85757335896905962</v>
      </c>
      <c r="Z21" t="str">
        <f>_xlfn.XLOOKUP(Table2[[#This Row],[State]],'[1]State Regions'!$A:$A,'[1]State Regions'!$B:$B)</f>
        <v>Midwest</v>
      </c>
      <c r="BF21" t="s">
        <v>2754</v>
      </c>
      <c r="BG21">
        <v>50</v>
      </c>
      <c r="BH21" s="17">
        <v>5830405</v>
      </c>
      <c r="BI21" s="56">
        <f>(Table24[[#This Row],[Dedicated Burn Beds]]/Table24[[#This Row],[Total population]])*100000</f>
        <v>0.85757335896905962</v>
      </c>
      <c r="BJ21" t="str">
        <f>_xlfn.XLOOKUP(Table24[[#This Row],[State]],'[1]State Regions'!$A:$A,'[1]State Regions'!$B:$B)</f>
        <v>Midwest</v>
      </c>
      <c r="BN21" s="1" t="s">
        <v>1499</v>
      </c>
      <c r="BO21">
        <v>93</v>
      </c>
      <c r="BP21" s="18">
        <v>6270541</v>
      </c>
    </row>
    <row r="22" spans="1:68" x14ac:dyDescent="0.25">
      <c r="A22" s="1" t="s">
        <v>537</v>
      </c>
      <c r="D22" s="1" t="s">
        <v>1150</v>
      </c>
      <c r="E22" s="18">
        <v>47</v>
      </c>
      <c r="F22" t="str">
        <v>Louisiana</v>
      </c>
      <c r="G22">
        <v>47</v>
      </c>
      <c r="H22" s="17">
        <f>_xlfn.XLOOKUP(D22,'State Population (2026)'!B:B,'State Population (2026)'!C:C,0)</f>
        <v>4618189</v>
      </c>
      <c r="R22" s="1" t="s">
        <v>1150</v>
      </c>
      <c r="S22" s="18">
        <v>47</v>
      </c>
      <c r="V22" t="s">
        <v>1150</v>
      </c>
      <c r="W22">
        <v>47</v>
      </c>
      <c r="X22" s="17">
        <v>4618189</v>
      </c>
      <c r="Y22" s="56">
        <f>(Table2[[#This Row],[Dedicated Burn Beds]]/Table2[[#This Row],[Total population]])*100000</f>
        <v>1.0177149527661167</v>
      </c>
      <c r="Z22" t="str">
        <f>_xlfn.XLOOKUP(Table2[[#This Row],[State]],'[1]State Regions'!$A:$A,'[1]State Regions'!$B:$B)</f>
        <v>South</v>
      </c>
      <c r="BF22" t="s">
        <v>1150</v>
      </c>
      <c r="BG22">
        <v>47</v>
      </c>
      <c r="BH22" s="17">
        <v>4618189</v>
      </c>
      <c r="BI22" s="56">
        <f>(Table24[[#This Row],[Dedicated Burn Beds]]/Table24[[#This Row],[Total population]])*100000</f>
        <v>1.0177149527661167</v>
      </c>
      <c r="BJ22" t="str">
        <f>_xlfn.XLOOKUP(Table24[[#This Row],[State]],'[1]State Regions'!$A:$A,'[1]State Regions'!$B:$B)</f>
        <v>South</v>
      </c>
      <c r="BN22" s="1" t="s">
        <v>1207</v>
      </c>
      <c r="BO22">
        <v>20</v>
      </c>
      <c r="BP22" s="18">
        <v>6265347</v>
      </c>
    </row>
    <row r="23" spans="1:68" x14ac:dyDescent="0.25">
      <c r="A23" s="1" t="s">
        <v>548</v>
      </c>
      <c r="D23" s="1" t="s">
        <v>1052</v>
      </c>
      <c r="E23" s="18">
        <v>41</v>
      </c>
      <c r="F23" t="str">
        <v>Indiana</v>
      </c>
      <c r="G23">
        <v>41</v>
      </c>
      <c r="H23" s="17">
        <f>_xlfn.XLOOKUP(D23,'State Population (2026)'!B:B,'State Population (2026)'!C:C,0)</f>
        <v>6973333</v>
      </c>
      <c r="R23" s="1" t="s">
        <v>1052</v>
      </c>
      <c r="S23" s="18">
        <v>41</v>
      </c>
      <c r="V23" t="s">
        <v>1052</v>
      </c>
      <c r="W23">
        <v>41</v>
      </c>
      <c r="X23" s="17">
        <v>6973333</v>
      </c>
      <c r="Y23" s="56">
        <f>(Table2[[#This Row],[Dedicated Burn Beds]]/Table2[[#This Row],[Total population]])*100000</f>
        <v>0.58795413900354399</v>
      </c>
      <c r="Z23" t="str">
        <f>_xlfn.XLOOKUP(Table2[[#This Row],[State]],'[1]State Regions'!$A:$A,'[1]State Regions'!$B:$B)</f>
        <v>Midwest</v>
      </c>
      <c r="BF23" t="s">
        <v>1052</v>
      </c>
      <c r="BG23">
        <v>41</v>
      </c>
      <c r="BH23" s="17">
        <v>6973333</v>
      </c>
      <c r="BI23" s="56">
        <f>(Table24[[#This Row],[Dedicated Burn Beds]]/Table24[[#This Row],[Total population]])*100000</f>
        <v>0.58795413900354399</v>
      </c>
      <c r="BJ23" t="str">
        <f>_xlfn.XLOOKUP(Table24[[#This Row],[State]],'[1]State Regions'!$A:$A,'[1]State Regions'!$B:$B)</f>
        <v>Midwest</v>
      </c>
      <c r="BN23" s="1" t="s">
        <v>401</v>
      </c>
      <c r="BO23">
        <v>52</v>
      </c>
      <c r="BP23" s="18">
        <v>6012561</v>
      </c>
    </row>
    <row r="24" spans="1:68" x14ac:dyDescent="0.25">
      <c r="A24" s="1" t="s">
        <v>562</v>
      </c>
      <c r="D24" s="1" t="s">
        <v>548</v>
      </c>
      <c r="E24" s="18">
        <v>41</v>
      </c>
      <c r="F24" t="str">
        <v>District of Columbia</v>
      </c>
      <c r="G24">
        <v>41</v>
      </c>
      <c r="H24" s="17">
        <f>_xlfn.XLOOKUP(D24,'State Population (2026)'!B:B,'State Population (2026)'!C:C,0)</f>
        <v>693645</v>
      </c>
      <c r="R24" s="1" t="s">
        <v>548</v>
      </c>
      <c r="S24" s="18">
        <v>41</v>
      </c>
      <c r="V24" t="s">
        <v>548</v>
      </c>
      <c r="W24">
        <v>41</v>
      </c>
      <c r="X24" s="17">
        <v>693645</v>
      </c>
      <c r="Y24" s="56">
        <f>(Table2[[#This Row],[Dedicated Burn Beds]]/Table2[[#This Row],[Total population]])*100000</f>
        <v>5.9108045181613074</v>
      </c>
      <c r="Z24" t="str">
        <f>_xlfn.XLOOKUP(Table2[[#This Row],[State]],'[1]State Regions'!$A:$A,'[1]State Regions'!$B:$B)</f>
        <v>South</v>
      </c>
      <c r="BF24" t="s">
        <v>548</v>
      </c>
      <c r="BG24">
        <v>41</v>
      </c>
      <c r="BH24" s="17">
        <v>693645</v>
      </c>
      <c r="BI24" s="56">
        <f>(Table24[[#This Row],[Dedicated Burn Beds]]/Table24[[#This Row],[Total population]])*100000</f>
        <v>5.9108045181613074</v>
      </c>
      <c r="BJ24" t="str">
        <f>_xlfn.XLOOKUP(Table24[[#This Row],[State]],'[1]State Regions'!$A:$A,'[1]State Regions'!$B:$B)</f>
        <v>South</v>
      </c>
      <c r="BN24" s="1" t="s">
        <v>2658</v>
      </c>
      <c r="BO24">
        <v>28</v>
      </c>
      <c r="BP24" s="18">
        <v>5972787</v>
      </c>
    </row>
    <row r="25" spans="1:68" x14ac:dyDescent="0.25">
      <c r="A25" s="1" t="s">
        <v>722</v>
      </c>
      <c r="D25" s="1" t="s">
        <v>141</v>
      </c>
      <c r="E25" s="18">
        <v>40</v>
      </c>
      <c r="F25" t="str">
        <v>Washington</v>
      </c>
      <c r="G25">
        <v>40</v>
      </c>
      <c r="H25" s="17">
        <f>_xlfn.XLOOKUP(D25,'State Population (2026)'!B:B,'State Population (2026)'!C:C,0)</f>
        <v>8001020</v>
      </c>
      <c r="R25" s="1" t="s">
        <v>141</v>
      </c>
      <c r="S25" s="18">
        <v>40</v>
      </c>
      <c r="V25" t="s">
        <v>141</v>
      </c>
      <c r="W25">
        <v>40</v>
      </c>
      <c r="X25" s="17">
        <v>8001020</v>
      </c>
      <c r="Y25" s="56">
        <f>(Table2[[#This Row],[Dedicated Burn Beds]]/Table2[[#This Row],[Total population]])*100000</f>
        <v>0.49993625812708886</v>
      </c>
      <c r="Z25" t="str">
        <f>_xlfn.XLOOKUP(Table2[[#This Row],[State]],'[1]State Regions'!$A:$A,'[1]State Regions'!$B:$B)</f>
        <v>West</v>
      </c>
      <c r="BF25" t="s">
        <v>141</v>
      </c>
      <c r="BG25">
        <v>40</v>
      </c>
      <c r="BH25" s="17">
        <v>8001020</v>
      </c>
      <c r="BI25" s="56">
        <f>(Table24[[#This Row],[Dedicated Burn Beds]]/Table24[[#This Row],[Total population]])*100000</f>
        <v>0.49993625812708886</v>
      </c>
      <c r="BJ25" t="str">
        <f>_xlfn.XLOOKUP(Table24[[#This Row],[State]],'[1]State Regions'!$A:$A,'[1]State Regions'!$B:$B)</f>
        <v>West</v>
      </c>
      <c r="BN25" s="1" t="s">
        <v>2754</v>
      </c>
      <c r="BO25">
        <v>50</v>
      </c>
      <c r="BP25" s="18">
        <v>5830405</v>
      </c>
    </row>
    <row r="26" spans="1:68" x14ac:dyDescent="0.25">
      <c r="A26" s="1" t="s">
        <v>794</v>
      </c>
      <c r="D26" s="1" t="s">
        <v>2039</v>
      </c>
      <c r="E26" s="18">
        <v>33</v>
      </c>
      <c r="F26" t="str">
        <v>Oklahoma</v>
      </c>
      <c r="G26">
        <v>33</v>
      </c>
      <c r="H26" s="17">
        <f>_xlfn.XLOOKUP(D26,'State Population (2026)'!B:B,'State Population (2026)'!C:C,0)</f>
        <v>4123288</v>
      </c>
      <c r="R26" s="1" t="s">
        <v>2039</v>
      </c>
      <c r="S26" s="18">
        <v>33</v>
      </c>
      <c r="V26" t="s">
        <v>2039</v>
      </c>
      <c r="W26">
        <v>33</v>
      </c>
      <c r="X26" s="17">
        <v>4123288</v>
      </c>
      <c r="Y26" s="56">
        <f>(Table2[[#This Row],[Dedicated Burn Beds]]/Table2[[#This Row],[Total population]])*100000</f>
        <v>0.80033216209976121</v>
      </c>
      <c r="Z26" t="str">
        <f>_xlfn.XLOOKUP(Table2[[#This Row],[State]],'[1]State Regions'!$A:$A,'[1]State Regions'!$B:$B)</f>
        <v>South</v>
      </c>
      <c r="BF26" t="s">
        <v>2039</v>
      </c>
      <c r="BG26">
        <v>33</v>
      </c>
      <c r="BH26" s="17">
        <v>4123288</v>
      </c>
      <c r="BI26" s="56">
        <f>(Table24[[#This Row],[Dedicated Burn Beds]]/Table24[[#This Row],[Total population]])*100000</f>
        <v>0.80033216209976121</v>
      </c>
      <c r="BJ26" t="str">
        <f>_xlfn.XLOOKUP(Table24[[#This Row],[State]],'[1]State Regions'!$A:$A,'[1]State Regions'!$B:$B)</f>
        <v>South</v>
      </c>
      <c r="BN26" s="1" t="s">
        <v>2237</v>
      </c>
      <c r="BO26">
        <v>25</v>
      </c>
      <c r="BP26" s="18">
        <v>5570274</v>
      </c>
    </row>
    <row r="27" spans="1:68" x14ac:dyDescent="0.25">
      <c r="A27" s="1" t="s">
        <v>806</v>
      </c>
      <c r="D27" s="1" t="s">
        <v>1622</v>
      </c>
      <c r="E27" s="18">
        <v>31</v>
      </c>
      <c r="F27" t="str">
        <v>Nevada</v>
      </c>
      <c r="G27">
        <v>31</v>
      </c>
      <c r="H27" s="17">
        <f>_xlfn.XLOOKUP(D27,'State Population (2026)'!B:B,'State Population (2026)'!C:C,0)</f>
        <v>3282188</v>
      </c>
      <c r="R27" s="1" t="s">
        <v>1622</v>
      </c>
      <c r="S27" s="18">
        <v>31</v>
      </c>
      <c r="V27" t="s">
        <v>1622</v>
      </c>
      <c r="W27">
        <v>31</v>
      </c>
      <c r="X27" s="17">
        <v>3282188</v>
      </c>
      <c r="Y27" s="56">
        <f>(Table2[[#This Row],[Dedicated Burn Beds]]/Table2[[#This Row],[Total population]])*100000</f>
        <v>0.94449190600904032</v>
      </c>
      <c r="Z27" t="str">
        <f>_xlfn.XLOOKUP(Table2[[#This Row],[State]],'[1]State Regions'!$A:$A,'[1]State Regions'!$B:$B)</f>
        <v>West</v>
      </c>
      <c r="BF27" t="s">
        <v>1622</v>
      </c>
      <c r="BG27">
        <v>31</v>
      </c>
      <c r="BH27" s="17">
        <v>3282188</v>
      </c>
      <c r="BI27" s="56">
        <f>(Table24[[#This Row],[Dedicated Burn Beds]]/Table24[[#This Row],[Total population]])*100000</f>
        <v>0.94449190600904032</v>
      </c>
      <c r="BJ27" t="str">
        <f>_xlfn.XLOOKUP(Table24[[#This Row],[State]],'[1]State Regions'!$A:$A,'[1]State Regions'!$B:$B)</f>
        <v>West</v>
      </c>
      <c r="BN27" s="1" t="s">
        <v>33</v>
      </c>
      <c r="BO27">
        <v>52</v>
      </c>
      <c r="BP27" s="18">
        <v>5193088</v>
      </c>
    </row>
    <row r="28" spans="1:68" x14ac:dyDescent="0.25">
      <c r="A28" s="1" t="s">
        <v>825</v>
      </c>
      <c r="D28" s="1" t="s">
        <v>2658</v>
      </c>
      <c r="E28" s="18">
        <v>28</v>
      </c>
      <c r="F28" t="str">
        <v>Wisconsin</v>
      </c>
      <c r="G28">
        <v>28</v>
      </c>
      <c r="H28" s="17">
        <f>_xlfn.XLOOKUP(D28,'State Population (2026)'!B:B,'State Population (2026)'!C:C,0)</f>
        <v>5972787</v>
      </c>
      <c r="R28" s="1" t="s">
        <v>2658</v>
      </c>
      <c r="S28" s="18">
        <v>28</v>
      </c>
      <c r="V28" t="s">
        <v>2658</v>
      </c>
      <c r="W28">
        <v>28</v>
      </c>
      <c r="X28" s="17">
        <v>5972787</v>
      </c>
      <c r="Y28" s="56">
        <f>(Table2[[#This Row],[Dedicated Burn Beds]]/Table2[[#This Row],[Total population]])*100000</f>
        <v>0.46879287675920805</v>
      </c>
      <c r="Z28" t="str">
        <f>_xlfn.XLOOKUP(Table2[[#This Row],[State]],'[1]State Regions'!$A:$A,'[1]State Regions'!$B:$B)</f>
        <v>Midwest</v>
      </c>
      <c r="BF28" t="s">
        <v>2658</v>
      </c>
      <c r="BG28">
        <v>28</v>
      </c>
      <c r="BH28" s="17">
        <v>5972787</v>
      </c>
      <c r="BI28" s="56">
        <f>(Table24[[#This Row],[Dedicated Burn Beds]]/Table24[[#This Row],[Total population]])*100000</f>
        <v>0.46879287675920805</v>
      </c>
      <c r="BJ28" t="str">
        <f>_xlfn.XLOOKUP(Table24[[#This Row],[State]],'[1]State Regions'!$A:$A,'[1]State Regions'!$B:$B)</f>
        <v>Midwest</v>
      </c>
      <c r="BN28" s="1" t="s">
        <v>1150</v>
      </c>
      <c r="BO28">
        <v>47</v>
      </c>
      <c r="BP28" s="18">
        <v>4618189</v>
      </c>
    </row>
    <row r="29" spans="1:68" x14ac:dyDescent="0.25">
      <c r="A29" s="1" t="s">
        <v>1052</v>
      </c>
      <c r="D29" s="1" t="s">
        <v>1107</v>
      </c>
      <c r="E29" s="18">
        <v>28</v>
      </c>
      <c r="F29" t="str">
        <v>Kansas</v>
      </c>
      <c r="G29">
        <v>28</v>
      </c>
      <c r="H29" s="17">
        <f>_xlfn.XLOOKUP(D29,'State Population (2026)'!B:B,'State Population (2026)'!C:C,0)</f>
        <v>2977220</v>
      </c>
      <c r="R29" s="1" t="s">
        <v>1107</v>
      </c>
      <c r="S29" s="18">
        <v>28</v>
      </c>
      <c r="V29" t="s">
        <v>1107</v>
      </c>
      <c r="W29">
        <v>28</v>
      </c>
      <c r="X29" s="17">
        <v>2977220</v>
      </c>
      <c r="Y29" s="56">
        <f>(Table2[[#This Row],[Dedicated Burn Beds]]/Table2[[#This Row],[Total population]])*100000</f>
        <v>0.94047467100180704</v>
      </c>
      <c r="Z29" t="str">
        <f>_xlfn.XLOOKUP(Table2[[#This Row],[State]],'[1]State Regions'!$A:$A,'[1]State Regions'!$B:$B)</f>
        <v>Midwest</v>
      </c>
      <c r="BF29" t="s">
        <v>1107</v>
      </c>
      <c r="BG29">
        <v>28</v>
      </c>
      <c r="BH29" s="17">
        <v>2977220</v>
      </c>
      <c r="BI29" s="56">
        <f>(Table24[[#This Row],[Dedicated Burn Beds]]/Table24[[#This Row],[Total population]])*100000</f>
        <v>0.94047467100180704</v>
      </c>
      <c r="BJ29" t="str">
        <f>_xlfn.XLOOKUP(Table24[[#This Row],[State]],'[1]State Regions'!$A:$A,'[1]State Regions'!$B:$B)</f>
        <v>Midwest</v>
      </c>
      <c r="BN29" s="1" t="s">
        <v>1131</v>
      </c>
      <c r="BO29">
        <v>16</v>
      </c>
      <c r="BP29" s="18">
        <v>4606864</v>
      </c>
    </row>
    <row r="30" spans="1:68" x14ac:dyDescent="0.25">
      <c r="A30" s="1" t="s">
        <v>1088</v>
      </c>
      <c r="D30" s="1" t="s">
        <v>2237</v>
      </c>
      <c r="E30" s="18">
        <v>25</v>
      </c>
      <c r="F30" t="str">
        <v>South Carolina</v>
      </c>
      <c r="G30">
        <v>25</v>
      </c>
      <c r="H30" s="17">
        <f>_xlfn.XLOOKUP(D30,'State Population (2026)'!B:B,'State Population (2026)'!C:C,0)</f>
        <v>5570274</v>
      </c>
      <c r="R30" s="1" t="s">
        <v>2237</v>
      </c>
      <c r="S30" s="18">
        <v>25</v>
      </c>
      <c r="V30" t="s">
        <v>2237</v>
      </c>
      <c r="W30">
        <v>25</v>
      </c>
      <c r="X30" s="17">
        <v>5570274</v>
      </c>
      <c r="Y30" s="56">
        <f>(Table2[[#This Row],[Dedicated Burn Beds]]/Table2[[#This Row],[Total population]])*100000</f>
        <v>0.44881095615763245</v>
      </c>
      <c r="Z30" t="str">
        <f>_xlfn.XLOOKUP(Table2[[#This Row],[State]],'[1]State Regions'!$A:$A,'[1]State Regions'!$B:$B)</f>
        <v>South</v>
      </c>
      <c r="BF30" t="s">
        <v>2237</v>
      </c>
      <c r="BG30">
        <v>25</v>
      </c>
      <c r="BH30" s="17">
        <v>5570274</v>
      </c>
      <c r="BI30" s="56">
        <f>(Table24[[#This Row],[Dedicated Burn Beds]]/Table24[[#This Row],[Total population]])*100000</f>
        <v>0.44881095615763245</v>
      </c>
      <c r="BJ30" t="str">
        <f>_xlfn.XLOOKUP(Table24[[#This Row],[State]],'[1]State Regions'!$A:$A,'[1]State Regions'!$B:$B)</f>
        <v>South</v>
      </c>
      <c r="BN30" s="1" t="s">
        <v>2052</v>
      </c>
      <c r="BO30">
        <v>16</v>
      </c>
      <c r="BP30" s="18">
        <v>4273586</v>
      </c>
    </row>
    <row r="31" spans="1:68" x14ac:dyDescent="0.25">
      <c r="A31" s="1" t="s">
        <v>1107</v>
      </c>
      <c r="D31" s="1" t="s">
        <v>1207</v>
      </c>
      <c r="E31" s="18">
        <v>20</v>
      </c>
      <c r="F31" t="str">
        <v>Maryland</v>
      </c>
      <c r="G31">
        <v>20</v>
      </c>
      <c r="H31" s="17">
        <f>_xlfn.XLOOKUP(D31,'State Population (2026)'!B:B,'State Population (2026)'!C:C,0)</f>
        <v>6265347</v>
      </c>
      <c r="R31" s="1" t="s">
        <v>1207</v>
      </c>
      <c r="S31" s="18">
        <v>20</v>
      </c>
      <c r="V31" t="s">
        <v>1207</v>
      </c>
      <c r="W31">
        <v>20</v>
      </c>
      <c r="X31" s="17">
        <v>6265347</v>
      </c>
      <c r="Y31" s="56">
        <f>(Table2[[#This Row],[Dedicated Burn Beds]]/Table2[[#This Row],[Total population]])*100000</f>
        <v>0.31921615833887573</v>
      </c>
      <c r="Z31" t="str">
        <f>_xlfn.XLOOKUP(Table2[[#This Row],[State]],'[1]State Regions'!$A:$A,'[1]State Regions'!$B:$B)</f>
        <v>South</v>
      </c>
      <c r="BF31" t="s">
        <v>1207</v>
      </c>
      <c r="BG31">
        <v>20</v>
      </c>
      <c r="BH31" s="17">
        <v>6265347</v>
      </c>
      <c r="BI31" s="56">
        <f>(Table24[[#This Row],[Dedicated Burn Beds]]/Table24[[#This Row],[Total population]])*100000</f>
        <v>0.31921615833887573</v>
      </c>
      <c r="BJ31" t="str">
        <f>_xlfn.XLOOKUP(Table24[[#This Row],[State]],'[1]State Regions'!$A:$A,'[1]State Regions'!$B:$B)</f>
        <v>South</v>
      </c>
      <c r="BN31" s="1" t="s">
        <v>2039</v>
      </c>
      <c r="BO31">
        <v>33</v>
      </c>
      <c r="BP31" s="18">
        <v>4123288</v>
      </c>
    </row>
    <row r="32" spans="1:68" x14ac:dyDescent="0.25">
      <c r="A32" s="1" t="s">
        <v>1131</v>
      </c>
      <c r="D32" s="1" t="s">
        <v>1088</v>
      </c>
      <c r="E32" s="18">
        <v>17</v>
      </c>
      <c r="F32" t="str">
        <v>Iowa</v>
      </c>
      <c r="G32">
        <v>17</v>
      </c>
      <c r="H32" s="17">
        <f>_xlfn.XLOOKUP(D32,'State Population (2026)'!B:B,'State Population (2026)'!C:C,0)</f>
        <v>3238387</v>
      </c>
      <c r="R32" s="1" t="s">
        <v>1088</v>
      </c>
      <c r="S32" s="18">
        <v>17</v>
      </c>
      <c r="V32" t="s">
        <v>1088</v>
      </c>
      <c r="W32">
        <v>17</v>
      </c>
      <c r="X32" s="17">
        <v>3238387</v>
      </c>
      <c r="Y32" s="56">
        <f>(Table2[[#This Row],[Dedicated Burn Beds]]/Table2[[#This Row],[Total population]])*100000</f>
        <v>0.52495270021773188</v>
      </c>
      <c r="Z32" t="str">
        <f>_xlfn.XLOOKUP(Table2[[#This Row],[State]],'[1]State Regions'!$A:$A,'[1]State Regions'!$B:$B)</f>
        <v>Midwest</v>
      </c>
      <c r="AO32" t="s">
        <v>2814</v>
      </c>
      <c r="BF32" t="s">
        <v>1088</v>
      </c>
      <c r="BG32">
        <v>17</v>
      </c>
      <c r="BH32" s="17">
        <v>3238387</v>
      </c>
      <c r="BI32" s="56">
        <f>(Table24[[#This Row],[Dedicated Burn Beds]]/Table24[[#This Row],[Total population]])*100000</f>
        <v>0.52495270021773188</v>
      </c>
      <c r="BJ32" t="str">
        <f>_xlfn.XLOOKUP(Table24[[#This Row],[State]],'[1]State Regions'!$A:$A,'[1]State Regions'!$B:$B)</f>
        <v>Midwest</v>
      </c>
      <c r="BN32" s="1" t="s">
        <v>481</v>
      </c>
      <c r="BO32">
        <v>9</v>
      </c>
      <c r="BP32" s="18">
        <v>3688496</v>
      </c>
    </row>
    <row r="33" spans="1:68" x14ac:dyDescent="0.25">
      <c r="A33" s="1" t="s">
        <v>1150</v>
      </c>
      <c r="D33" s="1" t="s">
        <v>1593</v>
      </c>
      <c r="E33" s="18">
        <v>16</v>
      </c>
      <c r="F33" t="str">
        <v>Nebraska</v>
      </c>
      <c r="G33">
        <v>16</v>
      </c>
      <c r="H33" s="17">
        <f>_xlfn.XLOOKUP(D33,'State Population (2026)'!B:B,'State Population (2026)'!C:C,0)</f>
        <v>2018006</v>
      </c>
      <c r="R33" s="1" t="s">
        <v>1593</v>
      </c>
      <c r="S33" s="18">
        <v>16</v>
      </c>
      <c r="V33" t="s">
        <v>1593</v>
      </c>
      <c r="W33">
        <v>16</v>
      </c>
      <c r="X33" s="17">
        <v>2018006</v>
      </c>
      <c r="Y33" s="56">
        <f>(Table2[[#This Row],[Dedicated Burn Beds]]/Table2[[#This Row],[Total population]])*100000</f>
        <v>0.79286186463271169</v>
      </c>
      <c r="Z33" t="str">
        <f>_xlfn.XLOOKUP(Table2[[#This Row],[State]],'[1]State Regions'!$A:$A,'[1]State Regions'!$B:$B)</f>
        <v>Midwest</v>
      </c>
      <c r="AO33" t="s">
        <v>2816</v>
      </c>
      <c r="BF33" t="s">
        <v>1593</v>
      </c>
      <c r="BG33">
        <v>16</v>
      </c>
      <c r="BH33" s="17">
        <v>2018006</v>
      </c>
      <c r="BI33" s="56">
        <f>(Table24[[#This Row],[Dedicated Burn Beds]]/Table24[[#This Row],[Total population]])*100000</f>
        <v>0.79286186463271169</v>
      </c>
      <c r="BJ33" t="str">
        <f>_xlfn.XLOOKUP(Table24[[#This Row],[State]],'[1]State Regions'!$A:$A,'[1]State Regions'!$B:$B)</f>
        <v>Midwest</v>
      </c>
      <c r="BN33" s="1" t="s">
        <v>2501</v>
      </c>
      <c r="BO33">
        <v>15</v>
      </c>
      <c r="BP33" s="18">
        <v>3538904</v>
      </c>
    </row>
    <row r="34" spans="1:68" x14ac:dyDescent="0.25">
      <c r="A34" s="1" t="s">
        <v>1193</v>
      </c>
      <c r="D34" s="1" t="s">
        <v>1131</v>
      </c>
      <c r="E34" s="18">
        <v>16</v>
      </c>
      <c r="F34" t="str">
        <v>Kentucky</v>
      </c>
      <c r="G34">
        <v>16</v>
      </c>
      <c r="H34" s="17">
        <f>_xlfn.XLOOKUP(D34,'State Population (2026)'!B:B,'State Population (2026)'!C:C,0)</f>
        <v>4606864</v>
      </c>
      <c r="R34" s="1" t="s">
        <v>1131</v>
      </c>
      <c r="S34" s="18">
        <v>16</v>
      </c>
      <c r="V34" t="s">
        <v>1131</v>
      </c>
      <c r="W34">
        <v>16</v>
      </c>
      <c r="X34" s="17">
        <v>4606864</v>
      </c>
      <c r="Y34" s="56">
        <f>(Table2[[#This Row],[Dedicated Burn Beds]]/Table2[[#This Row],[Total population]])*100000</f>
        <v>0.34730784325302416</v>
      </c>
      <c r="Z34" t="str">
        <f>_xlfn.XLOOKUP(Table2[[#This Row],[State]],'[1]State Regions'!$A:$A,'[1]State Regions'!$B:$B)</f>
        <v>South</v>
      </c>
      <c r="BF34" t="s">
        <v>1131</v>
      </c>
      <c r="BG34">
        <v>16</v>
      </c>
      <c r="BH34" s="17">
        <v>4606864</v>
      </c>
      <c r="BI34" s="56">
        <f>(Table24[[#This Row],[Dedicated Burn Beds]]/Table24[[#This Row],[Total population]])*100000</f>
        <v>0.34730784325302416</v>
      </c>
      <c r="BJ34" t="str">
        <f>_xlfn.XLOOKUP(Table24[[#This Row],[State]],'[1]State Regions'!$A:$A,'[1]State Regions'!$B:$B)</f>
        <v>South</v>
      </c>
      <c r="BN34" s="1" t="s">
        <v>1622</v>
      </c>
      <c r="BO34">
        <v>31</v>
      </c>
      <c r="BP34" s="18">
        <v>3282188</v>
      </c>
    </row>
    <row r="35" spans="1:68" x14ac:dyDescent="0.25">
      <c r="A35" s="1" t="s">
        <v>1207</v>
      </c>
      <c r="D35" s="1" t="s">
        <v>2052</v>
      </c>
      <c r="E35" s="18">
        <v>16</v>
      </c>
      <c r="F35" t="str">
        <v>Oregon</v>
      </c>
      <c r="G35">
        <v>16</v>
      </c>
      <c r="H35" s="17">
        <f>_xlfn.XLOOKUP(D35,'State Population (2026)'!B:B,'State Population (2026)'!C:C,0)</f>
        <v>4273586</v>
      </c>
      <c r="R35" s="1" t="s">
        <v>2052</v>
      </c>
      <c r="S35" s="18">
        <v>16</v>
      </c>
      <c r="V35" t="s">
        <v>2052</v>
      </c>
      <c r="W35">
        <v>16</v>
      </c>
      <c r="X35" s="17">
        <v>4273586</v>
      </c>
      <c r="Y35" s="56">
        <f>(Table2[[#This Row],[Dedicated Burn Beds]]/Table2[[#This Row],[Total population]])*100000</f>
        <v>0.37439284011132573</v>
      </c>
      <c r="Z35" t="str">
        <f>_xlfn.XLOOKUP(Table2[[#This Row],[State]],'[1]State Regions'!$A:$A,'[1]State Regions'!$B:$B)</f>
        <v>West</v>
      </c>
      <c r="BF35" t="s">
        <v>2052</v>
      </c>
      <c r="BG35">
        <v>16</v>
      </c>
      <c r="BH35" s="17">
        <v>4273586</v>
      </c>
      <c r="BI35" s="56">
        <f>(Table24[[#This Row],[Dedicated Burn Beds]]/Table24[[#This Row],[Total population]])*100000</f>
        <v>0.37439284011132573</v>
      </c>
      <c r="BJ35" t="str">
        <f>_xlfn.XLOOKUP(Table24[[#This Row],[State]],'[1]State Regions'!$A:$A,'[1]State Regions'!$B:$B)</f>
        <v>West</v>
      </c>
      <c r="BN35" s="1" t="s">
        <v>1088</v>
      </c>
      <c r="BO35">
        <v>17</v>
      </c>
      <c r="BP35" s="18">
        <v>3238387</v>
      </c>
    </row>
    <row r="36" spans="1:68" x14ac:dyDescent="0.25">
      <c r="A36" s="1" t="s">
        <v>1232</v>
      </c>
      <c r="D36" s="1" t="s">
        <v>806</v>
      </c>
      <c r="E36" s="18">
        <v>15</v>
      </c>
      <c r="F36" t="str">
        <v>Idaho</v>
      </c>
      <c r="G36">
        <v>15</v>
      </c>
      <c r="H36" s="17">
        <f>_xlfn.XLOOKUP(D36,'State Population (2026)'!B:B,'State Population (2026)'!C:C,0)</f>
        <v>2029733</v>
      </c>
      <c r="R36" s="1" t="s">
        <v>806</v>
      </c>
      <c r="S36" s="18">
        <v>15</v>
      </c>
      <c r="V36" t="s">
        <v>806</v>
      </c>
      <c r="W36">
        <v>15</v>
      </c>
      <c r="X36" s="17">
        <v>2029733</v>
      </c>
      <c r="Y36" s="56">
        <f>(Table2[[#This Row],[Dedicated Burn Beds]]/Table2[[#This Row],[Total population]])*100000</f>
        <v>0.73901345644969074</v>
      </c>
      <c r="Z36" t="str">
        <f>_xlfn.XLOOKUP(Table2[[#This Row],[State]],'[1]State Regions'!$A:$A,'[1]State Regions'!$B:$B)</f>
        <v>West</v>
      </c>
      <c r="BF36" t="s">
        <v>806</v>
      </c>
      <c r="BG36">
        <v>15</v>
      </c>
      <c r="BH36" s="17">
        <v>2029733</v>
      </c>
      <c r="BI36" s="56">
        <f>(Table24[[#This Row],[Dedicated Burn Beds]]/Table24[[#This Row],[Total population]])*100000</f>
        <v>0.73901345644969074</v>
      </c>
      <c r="BJ36" t="str">
        <f>_xlfn.XLOOKUP(Table24[[#This Row],[State]],'[1]State Regions'!$A:$A,'[1]State Regions'!$B:$B)</f>
        <v>West</v>
      </c>
      <c r="BN36" s="1" t="s">
        <v>119</v>
      </c>
      <c r="BO36">
        <v>10</v>
      </c>
      <c r="BP36" s="18">
        <v>3114791</v>
      </c>
    </row>
    <row r="37" spans="1:68" x14ac:dyDescent="0.25">
      <c r="A37" s="1" t="s">
        <v>1285</v>
      </c>
      <c r="D37" s="1" t="s">
        <v>2501</v>
      </c>
      <c r="E37" s="18">
        <v>15</v>
      </c>
      <c r="F37" t="str">
        <v>Utah</v>
      </c>
      <c r="G37">
        <v>15</v>
      </c>
      <c r="H37" s="17">
        <f>_xlfn.XLOOKUP(D37,'State Population (2026)'!B:B,'State Population (2026)'!C:C,0)</f>
        <v>3538904</v>
      </c>
      <c r="R37" s="1" t="s">
        <v>2501</v>
      </c>
      <c r="S37" s="18">
        <v>15</v>
      </c>
      <c r="V37" t="s">
        <v>2501</v>
      </c>
      <c r="W37">
        <v>15</v>
      </c>
      <c r="X37" s="17">
        <v>3538904</v>
      </c>
      <c r="Y37" s="56">
        <f>(Table2[[#This Row],[Dedicated Burn Beds]]/Table2[[#This Row],[Total population]])*100000</f>
        <v>0.42386004254424531</v>
      </c>
      <c r="Z37" t="str">
        <f>_xlfn.XLOOKUP(Table2[[#This Row],[State]],'[1]State Regions'!$A:$A,'[1]State Regions'!$B:$B)</f>
        <v>West</v>
      </c>
      <c r="BF37" t="s">
        <v>2501</v>
      </c>
      <c r="BG37">
        <v>15</v>
      </c>
      <c r="BH37" s="17">
        <v>3538904</v>
      </c>
      <c r="BI37" s="56">
        <f>(Table24[[#This Row],[Dedicated Burn Beds]]/Table24[[#This Row],[Total population]])*100000</f>
        <v>0.42386004254424531</v>
      </c>
      <c r="BJ37" t="str">
        <f>_xlfn.XLOOKUP(Table24[[#This Row],[State]],'[1]State Regions'!$A:$A,'[1]State Regions'!$B:$B)</f>
        <v>West</v>
      </c>
      <c r="BN37" s="1" t="s">
        <v>1107</v>
      </c>
      <c r="BO37">
        <v>28</v>
      </c>
      <c r="BP37" s="18">
        <v>2977220</v>
      </c>
    </row>
    <row r="38" spans="1:68" x14ac:dyDescent="0.25">
      <c r="A38" s="1" t="s">
        <v>1478</v>
      </c>
      <c r="D38" s="1" t="s">
        <v>1662</v>
      </c>
      <c r="E38" s="18">
        <v>12</v>
      </c>
      <c r="F38" t="str">
        <v>New Jersey</v>
      </c>
      <c r="G38">
        <v>12</v>
      </c>
      <c r="H38" s="17">
        <f>_xlfn.XLOOKUP(D38,'State Population (2026)'!B:B,'State Population (2026)'!C:C,0)</f>
        <v>9548215</v>
      </c>
      <c r="R38" s="1" t="s">
        <v>1662</v>
      </c>
      <c r="S38" s="18">
        <v>12</v>
      </c>
      <c r="V38" t="s">
        <v>1662</v>
      </c>
      <c r="W38">
        <v>12</v>
      </c>
      <c r="X38" s="17">
        <v>9548215</v>
      </c>
      <c r="Y38" s="56">
        <f>(Table2[[#This Row],[Dedicated Burn Beds]]/Table2[[#This Row],[Total population]])*100000</f>
        <v>0.12567794085072448</v>
      </c>
      <c r="Z38" t="str">
        <f>_xlfn.XLOOKUP(Table2[[#This Row],[State]],'[1]State Regions'!$A:$A,'[1]State Regions'!$B:$B)</f>
        <v>Northeast</v>
      </c>
      <c r="BF38" t="s">
        <v>1662</v>
      </c>
      <c r="BG38">
        <v>12</v>
      </c>
      <c r="BH38" s="17">
        <v>9548215</v>
      </c>
      <c r="BI38" s="56">
        <f>(Table24[[#This Row],[Dedicated Burn Beds]]/Table24[[#This Row],[Total population]])*100000</f>
        <v>0.12567794085072448</v>
      </c>
      <c r="BJ38" t="str">
        <f>_xlfn.XLOOKUP(Table24[[#This Row],[State]],'[1]State Regions'!$A:$A,'[1]State Regions'!$B:$B)</f>
        <v>Northeast</v>
      </c>
      <c r="BN38" s="1" t="s">
        <v>1478</v>
      </c>
      <c r="BO38">
        <v>0</v>
      </c>
      <c r="BP38" s="18">
        <v>2954160</v>
      </c>
    </row>
    <row r="39" spans="1:68" x14ac:dyDescent="0.25">
      <c r="A39" s="1" t="s">
        <v>1499</v>
      </c>
      <c r="D39" s="1" t="s">
        <v>1723</v>
      </c>
      <c r="E39" s="18">
        <v>10</v>
      </c>
      <c r="F39" t="str">
        <v>New Mexico</v>
      </c>
      <c r="G39">
        <v>10</v>
      </c>
      <c r="H39" s="17">
        <f>_xlfn.XLOOKUP(D39,'State Population (2026)'!B:B,'State Population (2026)'!C:C,0)</f>
        <v>2125498</v>
      </c>
      <c r="R39" s="1" t="s">
        <v>1723</v>
      </c>
      <c r="S39" s="18">
        <v>10</v>
      </c>
      <c r="V39" t="s">
        <v>1723</v>
      </c>
      <c r="W39">
        <v>10</v>
      </c>
      <c r="X39" s="17">
        <v>2125498</v>
      </c>
      <c r="Y39" s="56">
        <f>(Table2[[#This Row],[Dedicated Burn Beds]]/Table2[[#This Row],[Total population]])*100000</f>
        <v>0.47047797739635605</v>
      </c>
      <c r="Z39" t="str">
        <f>_xlfn.XLOOKUP(Table2[[#This Row],[State]],'[1]State Regions'!$A:$A,'[1]State Regions'!$B:$B)</f>
        <v>West</v>
      </c>
      <c r="BF39" t="s">
        <v>1723</v>
      </c>
      <c r="BG39">
        <v>10</v>
      </c>
      <c r="BH39" s="17">
        <v>2125498</v>
      </c>
      <c r="BI39" s="56">
        <f>(Table24[[#This Row],[Dedicated Burn Beds]]/Table24[[#This Row],[Total population]])*100000</f>
        <v>0.47047797739635605</v>
      </c>
      <c r="BJ39" t="str">
        <f>_xlfn.XLOOKUP(Table24[[#This Row],[State]],'[1]State Regions'!$A:$A,'[1]State Regions'!$B:$B)</f>
        <v>West</v>
      </c>
      <c r="BN39" s="1" t="s">
        <v>1723</v>
      </c>
      <c r="BO39">
        <v>10</v>
      </c>
      <c r="BP39" s="18">
        <v>2125498</v>
      </c>
    </row>
    <row r="40" spans="1:68" x14ac:dyDescent="0.25">
      <c r="A40" s="1" t="s">
        <v>1574</v>
      </c>
      <c r="D40" s="1" t="s">
        <v>119</v>
      </c>
      <c r="E40" s="18">
        <v>10</v>
      </c>
      <c r="F40" t="str">
        <v>Arkansas</v>
      </c>
      <c r="G40">
        <v>10</v>
      </c>
      <c r="H40" s="17">
        <f>_xlfn.XLOOKUP(D40,'State Population (2026)'!B:B,'State Population (2026)'!C:C,0)</f>
        <v>3114791</v>
      </c>
      <c r="R40" s="1" t="s">
        <v>119</v>
      </c>
      <c r="S40" s="18">
        <v>10</v>
      </c>
      <c r="V40" t="s">
        <v>119</v>
      </c>
      <c r="W40">
        <v>10</v>
      </c>
      <c r="X40" s="17">
        <v>3114791</v>
      </c>
      <c r="Y40" s="56">
        <f>(Table2[[#This Row],[Dedicated Burn Beds]]/Table2[[#This Row],[Total population]])*100000</f>
        <v>0.32104882799520096</v>
      </c>
      <c r="Z40" t="str">
        <f>_xlfn.XLOOKUP(Table2[[#This Row],[State]],'[1]State Regions'!$A:$A,'[1]State Regions'!$B:$B)</f>
        <v>South</v>
      </c>
      <c r="BF40" t="s">
        <v>119</v>
      </c>
      <c r="BG40">
        <v>10</v>
      </c>
      <c r="BH40" s="17">
        <v>3114791</v>
      </c>
      <c r="BI40" s="56">
        <f>(Table24[[#This Row],[Dedicated Burn Beds]]/Table24[[#This Row],[Total population]])*100000</f>
        <v>0.32104882799520096</v>
      </c>
      <c r="BJ40" t="str">
        <f>_xlfn.XLOOKUP(Table24[[#This Row],[State]],'[1]State Regions'!$A:$A,'[1]State Regions'!$B:$B)</f>
        <v>South</v>
      </c>
      <c r="BN40" s="1" t="s">
        <v>806</v>
      </c>
      <c r="BO40">
        <v>15</v>
      </c>
      <c r="BP40" s="18">
        <v>2029733</v>
      </c>
    </row>
    <row r="41" spans="1:68" x14ac:dyDescent="0.25">
      <c r="A41" s="1" t="s">
        <v>1593</v>
      </c>
      <c r="D41" s="1" t="s">
        <v>2534</v>
      </c>
      <c r="E41" s="18">
        <v>9</v>
      </c>
      <c r="F41" t="str">
        <v>Vermont</v>
      </c>
      <c r="G41">
        <v>9</v>
      </c>
      <c r="H41" s="17">
        <f>_xlfn.XLOOKUP(D41,'State Population (2026)'!B:B,'State Population (2026)'!C:C,0)</f>
        <v>644663</v>
      </c>
      <c r="R41" s="1" t="s">
        <v>2534</v>
      </c>
      <c r="S41" s="18">
        <v>9</v>
      </c>
      <c r="V41" t="s">
        <v>2534</v>
      </c>
      <c r="W41">
        <v>9</v>
      </c>
      <c r="X41" s="17">
        <v>644663</v>
      </c>
      <c r="Y41" s="56">
        <f>(Table2[[#This Row],[Dedicated Burn Beds]]/Table2[[#This Row],[Total population]])*100000</f>
        <v>1.3960782610449181</v>
      </c>
      <c r="Z41" t="str">
        <f>_xlfn.XLOOKUP(Table2[[#This Row],[State]],'[1]State Regions'!$A:$A,'[1]State Regions'!$B:$B)</f>
        <v>Northeast</v>
      </c>
      <c r="BF41" t="s">
        <v>2534</v>
      </c>
      <c r="BG41">
        <v>9</v>
      </c>
      <c r="BH41" s="17">
        <v>644663</v>
      </c>
      <c r="BI41" s="56">
        <f>(Table24[[#This Row],[Dedicated Burn Beds]]/Table24[[#This Row],[Total population]])*100000</f>
        <v>1.3960782610449181</v>
      </c>
      <c r="BJ41" t="str">
        <f>_xlfn.XLOOKUP(Table24[[#This Row],[State]],'[1]State Regions'!$A:$A,'[1]State Regions'!$B:$B)</f>
        <v>Northeast</v>
      </c>
      <c r="BN41" s="1" t="s">
        <v>1593</v>
      </c>
      <c r="BO41">
        <v>16</v>
      </c>
      <c r="BP41" s="18">
        <v>2018006</v>
      </c>
    </row>
    <row r="42" spans="1:68" x14ac:dyDescent="0.25">
      <c r="A42" s="1" t="s">
        <v>1622</v>
      </c>
      <c r="D42" s="1" t="s">
        <v>481</v>
      </c>
      <c r="E42" s="18">
        <v>9</v>
      </c>
      <c r="F42" t="str">
        <v>Connecticut</v>
      </c>
      <c r="G42">
        <v>9</v>
      </c>
      <c r="H42" s="17">
        <f>_xlfn.XLOOKUP(D42,'State Population (2026)'!B:B,'State Population (2026)'!C:C,0)</f>
        <v>3688496</v>
      </c>
      <c r="R42" s="1" t="s">
        <v>481</v>
      </c>
      <c r="S42" s="18">
        <v>9</v>
      </c>
      <c r="V42" t="s">
        <v>481</v>
      </c>
      <c r="W42">
        <v>9</v>
      </c>
      <c r="X42" s="17">
        <v>3688496</v>
      </c>
      <c r="Y42" s="56">
        <f>(Table2[[#This Row],[Dedicated Burn Beds]]/Table2[[#This Row],[Total population]])*100000</f>
        <v>0.24400189128577068</v>
      </c>
      <c r="Z42" t="str">
        <f>_xlfn.XLOOKUP(Table2[[#This Row],[State]],'[1]State Regions'!$A:$A,'[1]State Regions'!$B:$B)</f>
        <v>Northeast</v>
      </c>
      <c r="BF42" t="s">
        <v>481</v>
      </c>
      <c r="BG42">
        <v>9</v>
      </c>
      <c r="BH42" s="17">
        <v>3688496</v>
      </c>
      <c r="BI42" s="56">
        <f>(Table24[[#This Row],[Dedicated Burn Beds]]/Table24[[#This Row],[Total population]])*100000</f>
        <v>0.24400189128577068</v>
      </c>
      <c r="BJ42" t="str">
        <f>_xlfn.XLOOKUP(Table24[[#This Row],[State]],'[1]State Regions'!$A:$A,'[1]State Regions'!$B:$B)</f>
        <v>Northeast</v>
      </c>
      <c r="BN42" s="1" t="s">
        <v>2636</v>
      </c>
      <c r="BO42">
        <v>4</v>
      </c>
      <c r="BP42" s="18">
        <v>1766147</v>
      </c>
    </row>
    <row r="43" spans="1:68" x14ac:dyDescent="0.25">
      <c r="A43" s="1" t="s">
        <v>1637</v>
      </c>
      <c r="D43" s="1" t="s">
        <v>794</v>
      </c>
      <c r="E43" s="18">
        <v>7</v>
      </c>
      <c r="F43" t="str">
        <v>Hawaii</v>
      </c>
      <c r="G43">
        <v>7</v>
      </c>
      <c r="H43" s="17">
        <f>_xlfn.XLOOKUP(D43,'State Population (2026)'!B:B,'State Population (2026)'!C:C,0)</f>
        <v>1432820</v>
      </c>
      <c r="R43" s="1" t="s">
        <v>794</v>
      </c>
      <c r="S43" s="18">
        <v>7</v>
      </c>
      <c r="V43" t="s">
        <v>794</v>
      </c>
      <c r="W43">
        <v>7</v>
      </c>
      <c r="X43" s="17">
        <v>1432820</v>
      </c>
      <c r="Y43" s="56">
        <f>(Table2[[#This Row],[Dedicated Burn Beds]]/Table2[[#This Row],[Total population]])*100000</f>
        <v>0.48854706104046564</v>
      </c>
      <c r="Z43" t="str">
        <f>_xlfn.XLOOKUP(Table2[[#This Row],[State]],'[1]State Regions'!$A:$A,'[1]State Regions'!$B:$B)</f>
        <v>West</v>
      </c>
      <c r="BF43" t="s">
        <v>794</v>
      </c>
      <c r="BG43">
        <v>7</v>
      </c>
      <c r="BH43" s="17">
        <v>1432820</v>
      </c>
      <c r="BI43" s="56">
        <f>(Table24[[#This Row],[Dedicated Burn Beds]]/Table24[[#This Row],[Total population]])*100000</f>
        <v>0.48854706104046564</v>
      </c>
      <c r="BJ43" t="str">
        <f>_xlfn.XLOOKUP(Table24[[#This Row],[State]],'[1]State Regions'!$A:$A,'[1]State Regions'!$B:$B)</f>
        <v>West</v>
      </c>
      <c r="BN43" s="1" t="s">
        <v>794</v>
      </c>
      <c r="BO43">
        <v>7</v>
      </c>
      <c r="BP43" s="18">
        <v>1432820</v>
      </c>
    </row>
    <row r="44" spans="1:68" x14ac:dyDescent="0.25">
      <c r="A44" s="1" t="s">
        <v>1662</v>
      </c>
      <c r="D44" s="1" t="s">
        <v>1193</v>
      </c>
      <c r="E44" s="18">
        <v>6</v>
      </c>
      <c r="F44" t="str">
        <v>Maine</v>
      </c>
      <c r="G44">
        <v>6</v>
      </c>
      <c r="H44" s="17">
        <f>_xlfn.XLOOKUP(D44,'State Population (2026)'!B:B,'State Population (2026)'!C:C,0)</f>
        <v>1414874</v>
      </c>
      <c r="R44" s="1" t="s">
        <v>1193</v>
      </c>
      <c r="S44" s="18">
        <v>6</v>
      </c>
      <c r="V44" t="s">
        <v>1193</v>
      </c>
      <c r="W44">
        <v>6</v>
      </c>
      <c r="X44" s="17">
        <v>1414874</v>
      </c>
      <c r="Y44" s="56">
        <f>(Table2[[#This Row],[Dedicated Burn Beds]]/Table2[[#This Row],[Total population]])*100000</f>
        <v>0.42406602990796355</v>
      </c>
      <c r="Z44" t="str">
        <f>_xlfn.XLOOKUP(Table2[[#This Row],[State]],'[1]State Regions'!$A:$A,'[1]State Regions'!$B:$B)</f>
        <v>Northeast</v>
      </c>
      <c r="BF44" t="s">
        <v>1193</v>
      </c>
      <c r="BG44">
        <v>6</v>
      </c>
      <c r="BH44" s="17">
        <v>1414874</v>
      </c>
      <c r="BI44" s="56">
        <f>(Table24[[#This Row],[Dedicated Burn Beds]]/Table24[[#This Row],[Total population]])*100000</f>
        <v>0.42406602990796355</v>
      </c>
      <c r="BJ44" t="str">
        <f>_xlfn.XLOOKUP(Table24[[#This Row],[State]],'[1]State Regions'!$A:$A,'[1]State Regions'!$B:$B)</f>
        <v>Northeast</v>
      </c>
      <c r="BN44" s="1" t="s">
        <v>1637</v>
      </c>
      <c r="BO44">
        <v>0</v>
      </c>
      <c r="BP44" s="18">
        <v>1415342</v>
      </c>
    </row>
    <row r="45" spans="1:68" x14ac:dyDescent="0.25">
      <c r="A45" s="1" t="s">
        <v>1723</v>
      </c>
      <c r="D45" s="1" t="s">
        <v>2636</v>
      </c>
      <c r="E45" s="18">
        <v>4</v>
      </c>
      <c r="F45" t="str">
        <v>West Virginia</v>
      </c>
      <c r="G45">
        <v>4</v>
      </c>
      <c r="H45" s="17">
        <f>_xlfn.XLOOKUP(D45,'State Population (2026)'!B:B,'State Population (2026)'!C:C,0)</f>
        <v>1766147</v>
      </c>
      <c r="R45" s="1" t="s">
        <v>2636</v>
      </c>
      <c r="S45" s="18">
        <v>4</v>
      </c>
      <c r="V45" t="s">
        <v>2636</v>
      </c>
      <c r="W45">
        <v>4</v>
      </c>
      <c r="X45" s="17">
        <v>1766147</v>
      </c>
      <c r="Y45" s="56">
        <f>(Table2[[#This Row],[Dedicated Burn Beds]]/Table2[[#This Row],[Total population]])*100000</f>
        <v>0.22648171414950172</v>
      </c>
      <c r="Z45" t="str">
        <f>_xlfn.XLOOKUP(Table2[[#This Row],[State]],'[1]State Regions'!$A:$A,'[1]State Regions'!$B:$B)</f>
        <v>South</v>
      </c>
      <c r="BF45" t="s">
        <v>2636</v>
      </c>
      <c r="BG45">
        <v>4</v>
      </c>
      <c r="BH45" s="17">
        <v>1766147</v>
      </c>
      <c r="BI45" s="56">
        <f>(Table24[[#This Row],[Dedicated Burn Beds]]/Table24[[#This Row],[Total population]])*100000</f>
        <v>0.22648171414950172</v>
      </c>
      <c r="BJ45" t="str">
        <f>_xlfn.XLOOKUP(Table24[[#This Row],[State]],'[1]State Regions'!$A:$A,'[1]State Regions'!$B:$B)</f>
        <v>South</v>
      </c>
      <c r="BN45" s="1" t="s">
        <v>1193</v>
      </c>
      <c r="BO45">
        <v>6</v>
      </c>
      <c r="BP45" s="18">
        <v>1414874</v>
      </c>
    </row>
    <row r="46" spans="1:68" x14ac:dyDescent="0.25">
      <c r="A46" s="1" t="s">
        <v>1730</v>
      </c>
      <c r="D46" s="1" t="s">
        <v>537</v>
      </c>
      <c r="E46" s="18"/>
      <c r="F46" t="str">
        <v>Delaware</v>
      </c>
      <c r="G46">
        <v>0</v>
      </c>
      <c r="H46" s="17">
        <f>_xlfn.XLOOKUP(D46,'State Population (2026)'!B:B,'State Population (2026)'!C:C,0)</f>
        <v>1059952</v>
      </c>
      <c r="R46" s="1" t="s">
        <v>537</v>
      </c>
      <c r="S46" s="18"/>
      <c r="V46" t="s">
        <v>537</v>
      </c>
      <c r="W46">
        <v>0</v>
      </c>
      <c r="X46" s="17">
        <v>1059952</v>
      </c>
      <c r="Y46" s="56">
        <f>(Table2[[#This Row],[Dedicated Burn Beds]]/Table2[[#This Row],[Total population]])*100000</f>
        <v>0</v>
      </c>
      <c r="Z46" t="str">
        <f>_xlfn.XLOOKUP(Table2[[#This Row],[State]],'[1]State Regions'!$A:$A,'[1]State Regions'!$B:$B)</f>
        <v>South</v>
      </c>
      <c r="BF46" t="s">
        <v>537</v>
      </c>
      <c r="BG46">
        <v>0</v>
      </c>
      <c r="BH46" s="17">
        <v>1059952</v>
      </c>
      <c r="BI46" s="56">
        <f>(Table24[[#This Row],[Dedicated Burn Beds]]/Table24[[#This Row],[Total population]])*100000</f>
        <v>0</v>
      </c>
      <c r="BJ46" t="str">
        <f>_xlfn.XLOOKUP(Table24[[#This Row],[State]],'[1]State Regions'!$A:$A,'[1]State Regions'!$B:$B)</f>
        <v>South</v>
      </c>
      <c r="BN46" s="1" t="s">
        <v>1574</v>
      </c>
      <c r="BO46">
        <v>0</v>
      </c>
      <c r="BP46" s="18">
        <v>1144694</v>
      </c>
    </row>
    <row r="47" spans="1:68" x14ac:dyDescent="0.25">
      <c r="A47" s="1" t="s">
        <v>1869</v>
      </c>
      <c r="D47" s="1" t="s">
        <v>1913</v>
      </c>
      <c r="E47" s="18"/>
      <c r="F47" t="str">
        <v>North Dakota</v>
      </c>
      <c r="G47">
        <v>0</v>
      </c>
      <c r="H47" s="17">
        <f>_xlfn.XLOOKUP(D47,'State Population (2026)'!B:B,'State Population (2026)'!C:C,0)</f>
        <v>799358</v>
      </c>
      <c r="R47" s="1" t="s">
        <v>1913</v>
      </c>
      <c r="S47" s="18"/>
      <c r="V47" t="s">
        <v>1913</v>
      </c>
      <c r="W47">
        <v>0</v>
      </c>
      <c r="X47" s="17">
        <v>799358</v>
      </c>
      <c r="Y47" s="56">
        <f>(Table2[[#This Row],[Dedicated Burn Beds]]/Table2[[#This Row],[Total population]])*100000</f>
        <v>0</v>
      </c>
      <c r="Z47" t="str">
        <f>_xlfn.XLOOKUP(Table2[[#This Row],[State]],'[1]State Regions'!$A:$A,'[1]State Regions'!$B:$B)</f>
        <v>Midwest</v>
      </c>
      <c r="BF47" t="s">
        <v>1913</v>
      </c>
      <c r="BG47">
        <v>0</v>
      </c>
      <c r="BH47" s="17">
        <v>799358</v>
      </c>
      <c r="BI47" s="56">
        <f>(Table24[[#This Row],[Dedicated Burn Beds]]/Table24[[#This Row],[Total population]])*100000</f>
        <v>0</v>
      </c>
      <c r="BJ47" t="str">
        <f>_xlfn.XLOOKUP(Table24[[#This Row],[State]],'[1]State Regions'!$A:$A,'[1]State Regions'!$B:$B)</f>
        <v>Midwest</v>
      </c>
      <c r="BN47" s="1" t="s">
        <v>2230</v>
      </c>
      <c r="BO47">
        <v>0</v>
      </c>
      <c r="BP47" s="18">
        <v>1114521</v>
      </c>
    </row>
    <row r="48" spans="1:68" x14ac:dyDescent="0.25">
      <c r="A48" s="1" t="s">
        <v>1913</v>
      </c>
      <c r="D48" s="1" t="s">
        <v>2230</v>
      </c>
      <c r="E48" s="18"/>
      <c r="F48" t="str">
        <v>Rhode Island</v>
      </c>
      <c r="G48">
        <v>0</v>
      </c>
      <c r="H48" s="17">
        <f>_xlfn.XLOOKUP(D48,'State Population (2026)'!B:B,'State Population (2026)'!C:C,0)</f>
        <v>1114521</v>
      </c>
      <c r="R48" s="1" t="s">
        <v>2230</v>
      </c>
      <c r="S48" s="18"/>
      <c r="V48" t="s">
        <v>2230</v>
      </c>
      <c r="W48">
        <v>0</v>
      </c>
      <c r="X48" s="17">
        <v>1114521</v>
      </c>
      <c r="Y48" s="56">
        <f>(Table2[[#This Row],[Dedicated Burn Beds]]/Table2[[#This Row],[Total population]])*100000</f>
        <v>0</v>
      </c>
      <c r="Z48" t="str">
        <f>_xlfn.XLOOKUP(Table2[[#This Row],[State]],'[1]State Regions'!$A:$A,'[1]State Regions'!$B:$B)</f>
        <v>Northeast</v>
      </c>
      <c r="BF48" t="s">
        <v>2230</v>
      </c>
      <c r="BG48">
        <v>0</v>
      </c>
      <c r="BH48" s="17">
        <v>1114521</v>
      </c>
      <c r="BI48" s="56">
        <f>(Table24[[#This Row],[Dedicated Burn Beds]]/Table24[[#This Row],[Total population]])*100000</f>
        <v>0</v>
      </c>
      <c r="BJ48" t="str">
        <f>_xlfn.XLOOKUP(Table24[[#This Row],[State]],'[1]State Regions'!$A:$A,'[1]State Regions'!$B:$B)</f>
        <v>Northeast</v>
      </c>
      <c r="BN48" s="1" t="s">
        <v>537</v>
      </c>
      <c r="BO48">
        <v>0</v>
      </c>
      <c r="BP48" s="18">
        <v>1059952</v>
      </c>
    </row>
    <row r="49" spans="1:68" x14ac:dyDescent="0.25">
      <c r="A49" s="1" t="s">
        <v>1940</v>
      </c>
      <c r="D49" s="1" t="s">
        <v>1478</v>
      </c>
      <c r="E49" s="18"/>
      <c r="F49" t="str">
        <v>Mississippi</v>
      </c>
      <c r="G49">
        <v>0</v>
      </c>
      <c r="H49" s="17">
        <f>_xlfn.XLOOKUP(D49,'State Population (2026)'!B:B,'State Population (2026)'!C:C,0)</f>
        <v>2954160</v>
      </c>
      <c r="R49" s="1" t="s">
        <v>1478</v>
      </c>
      <c r="S49" s="18"/>
      <c r="V49" t="s">
        <v>1478</v>
      </c>
      <c r="W49">
        <v>0</v>
      </c>
      <c r="X49" s="17">
        <v>2954160</v>
      </c>
      <c r="Y49" s="56">
        <f>(Table2[[#This Row],[Dedicated Burn Beds]]/Table2[[#This Row],[Total population]])*100000</f>
        <v>0</v>
      </c>
      <c r="Z49" t="str">
        <f>_xlfn.XLOOKUP(Table2[[#This Row],[State]],'[1]State Regions'!$A:$A,'[1]State Regions'!$B:$B)</f>
        <v>South</v>
      </c>
      <c r="BF49" t="s">
        <v>1478</v>
      </c>
      <c r="BG49">
        <v>0</v>
      </c>
      <c r="BH49" s="17">
        <v>2954160</v>
      </c>
      <c r="BI49" s="56">
        <f>(Table24[[#This Row],[Dedicated Burn Beds]]/Table24[[#This Row],[Total population]])*100000</f>
        <v>0</v>
      </c>
      <c r="BJ49" t="str">
        <f>_xlfn.XLOOKUP(Table24[[#This Row],[State]],'[1]State Regions'!$A:$A,'[1]State Regions'!$B:$B)</f>
        <v>South</v>
      </c>
      <c r="BN49" s="1" t="s">
        <v>2268</v>
      </c>
      <c r="BO49">
        <v>0</v>
      </c>
      <c r="BP49" s="18">
        <v>935094</v>
      </c>
    </row>
    <row r="50" spans="1:68" x14ac:dyDescent="0.25">
      <c r="A50" s="1" t="s">
        <v>2039</v>
      </c>
      <c r="D50" s="1" t="s">
        <v>23</v>
      </c>
      <c r="E50" s="18"/>
      <c r="F50" t="str">
        <v>Alaska</v>
      </c>
      <c r="G50">
        <v>0</v>
      </c>
      <c r="H50" s="17">
        <f>_xlfn.XLOOKUP(D50,'State Population (2026)'!B:B,'State Population (2026)'!C:C,0)</f>
        <v>737270</v>
      </c>
      <c r="R50" s="1" t="s">
        <v>23</v>
      </c>
      <c r="S50" s="18"/>
      <c r="V50" t="s">
        <v>23</v>
      </c>
      <c r="W50">
        <v>0</v>
      </c>
      <c r="X50" s="17">
        <v>737270</v>
      </c>
      <c r="Y50" s="56">
        <f>(Table2[[#This Row],[Dedicated Burn Beds]]/Table2[[#This Row],[Total population]])*100000</f>
        <v>0</v>
      </c>
      <c r="Z50" t="str">
        <f>_xlfn.XLOOKUP(Table2[[#This Row],[State]],'[1]State Regions'!$A:$A,'[1]State Regions'!$B:$B)</f>
        <v>West</v>
      </c>
      <c r="BF50" t="s">
        <v>23</v>
      </c>
      <c r="BG50">
        <v>0</v>
      </c>
      <c r="BH50" s="17">
        <v>737270</v>
      </c>
      <c r="BI50" s="56">
        <f>(Table24[[#This Row],[Dedicated Burn Beds]]/Table24[[#This Row],[Total population]])*100000</f>
        <v>0</v>
      </c>
      <c r="BJ50" t="str">
        <f>_xlfn.XLOOKUP(Table24[[#This Row],[State]],'[1]State Regions'!$A:$A,'[1]State Regions'!$B:$B)</f>
        <v>West</v>
      </c>
      <c r="BN50" s="1" t="s">
        <v>1913</v>
      </c>
      <c r="BO50">
        <v>0</v>
      </c>
      <c r="BP50" s="18">
        <v>799358</v>
      </c>
    </row>
    <row r="51" spans="1:68" x14ac:dyDescent="0.25">
      <c r="A51" s="1" t="s">
        <v>2052</v>
      </c>
      <c r="D51" s="1" t="s">
        <v>1637</v>
      </c>
      <c r="E51" s="18"/>
      <c r="F51" t="str">
        <v>New Hampshire</v>
      </c>
      <c r="G51">
        <v>0</v>
      </c>
      <c r="H51" s="17">
        <f>_xlfn.XLOOKUP(D51,'State Population (2026)'!B:B,'State Population (2026)'!C:C,0)</f>
        <v>1415342</v>
      </c>
      <c r="R51" s="1" t="s">
        <v>1637</v>
      </c>
      <c r="S51" s="18"/>
      <c r="V51" t="s">
        <v>1637</v>
      </c>
      <c r="W51">
        <v>0</v>
      </c>
      <c r="X51" s="17">
        <v>1415342</v>
      </c>
      <c r="Y51" s="56">
        <f>(Table2[[#This Row],[Dedicated Burn Beds]]/Table2[[#This Row],[Total population]])*100000</f>
        <v>0</v>
      </c>
      <c r="Z51" t="str">
        <f>_xlfn.XLOOKUP(Table2[[#This Row],[State]],'[1]State Regions'!$A:$A,'[1]State Regions'!$B:$B)</f>
        <v>Northeast</v>
      </c>
      <c r="BF51" t="s">
        <v>1637</v>
      </c>
      <c r="BG51">
        <v>0</v>
      </c>
      <c r="BH51" s="17">
        <v>1415342</v>
      </c>
      <c r="BI51" s="56">
        <f>(Table24[[#This Row],[Dedicated Burn Beds]]/Table24[[#This Row],[Total population]])*100000</f>
        <v>0</v>
      </c>
      <c r="BJ51" t="str">
        <f>_xlfn.XLOOKUP(Table24[[#This Row],[State]],'[1]State Regions'!$A:$A,'[1]State Regions'!$B:$B)</f>
        <v>Northeast</v>
      </c>
      <c r="BN51" s="1" t="s">
        <v>23</v>
      </c>
      <c r="BO51">
        <v>0</v>
      </c>
      <c r="BP51" s="18">
        <v>737270</v>
      </c>
    </row>
    <row r="52" spans="1:68" x14ac:dyDescent="0.25">
      <c r="A52" s="1" t="s">
        <v>2083</v>
      </c>
      <c r="D52" s="1" t="s">
        <v>1574</v>
      </c>
      <c r="E52" s="18"/>
      <c r="F52" t="str">
        <v>Montana</v>
      </c>
      <c r="G52">
        <v>0</v>
      </c>
      <c r="H52" s="17">
        <f>_xlfn.XLOOKUP(D52,'State Population (2026)'!B:B,'State Population (2026)'!C:C,0)</f>
        <v>1144694</v>
      </c>
      <c r="R52" s="1" t="s">
        <v>1574</v>
      </c>
      <c r="S52" s="18"/>
      <c r="V52" t="s">
        <v>1574</v>
      </c>
      <c r="W52">
        <v>0</v>
      </c>
      <c r="X52" s="17">
        <v>1144694</v>
      </c>
      <c r="Y52" s="56">
        <f>(Table2[[#This Row],[Dedicated Burn Beds]]/Table2[[#This Row],[Total population]])*100000</f>
        <v>0</v>
      </c>
      <c r="Z52" t="str">
        <f>_xlfn.XLOOKUP(Table2[[#This Row],[State]],'[1]State Regions'!$A:$A,'[1]State Regions'!$B:$B)</f>
        <v>West</v>
      </c>
      <c r="BF52" t="s">
        <v>1574</v>
      </c>
      <c r="BG52">
        <v>0</v>
      </c>
      <c r="BH52" s="17">
        <v>1144694</v>
      </c>
      <c r="BI52" s="56">
        <f>(Table24[[#This Row],[Dedicated Burn Beds]]/Table24[[#This Row],[Total population]])*100000</f>
        <v>0</v>
      </c>
      <c r="BJ52" t="str">
        <f>_xlfn.XLOOKUP(Table24[[#This Row],[State]],'[1]State Regions'!$A:$A,'[1]State Regions'!$B:$B)</f>
        <v>West</v>
      </c>
      <c r="BN52" s="1" t="s">
        <v>548</v>
      </c>
      <c r="BO52">
        <v>41</v>
      </c>
      <c r="BP52" s="18">
        <v>693645</v>
      </c>
    </row>
    <row r="53" spans="1:68" x14ac:dyDescent="0.25">
      <c r="A53" s="1" t="s">
        <v>2230</v>
      </c>
      <c r="D53" s="1" t="s">
        <v>2268</v>
      </c>
      <c r="E53" s="18"/>
      <c r="F53" t="str">
        <v>South Dakota</v>
      </c>
      <c r="G53">
        <v>0</v>
      </c>
      <c r="H53" s="17">
        <f>_xlfn.XLOOKUP(D53,'State Population (2026)'!B:B,'State Population (2026)'!C:C,0)</f>
        <v>935094</v>
      </c>
      <c r="R53" s="1" t="s">
        <v>2268</v>
      </c>
      <c r="S53" s="18"/>
      <c r="V53" t="s">
        <v>2268</v>
      </c>
      <c r="W53">
        <v>0</v>
      </c>
      <c r="X53" s="17">
        <v>935094</v>
      </c>
      <c r="Y53" s="56">
        <f>(Table2[[#This Row],[Dedicated Burn Beds]]/Table2[[#This Row],[Total population]])*100000</f>
        <v>0</v>
      </c>
      <c r="Z53" t="str">
        <f>_xlfn.XLOOKUP(Table2[[#This Row],[State]],'[1]State Regions'!$A:$A,'[1]State Regions'!$B:$B)</f>
        <v>Midwest</v>
      </c>
      <c r="BF53" t="s">
        <v>2268</v>
      </c>
      <c r="BG53">
        <v>0</v>
      </c>
      <c r="BH53" s="17">
        <v>935094</v>
      </c>
      <c r="BI53" s="56">
        <f>(Table24[[#This Row],[Dedicated Burn Beds]]/Table24[[#This Row],[Total population]])*100000</f>
        <v>0</v>
      </c>
      <c r="BJ53" t="str">
        <f>_xlfn.XLOOKUP(Table24[[#This Row],[State]],'[1]State Regions'!$A:$A,'[1]State Regions'!$B:$B)</f>
        <v>Midwest</v>
      </c>
      <c r="BN53" s="1" t="s">
        <v>2534</v>
      </c>
      <c r="BO53">
        <v>9</v>
      </c>
      <c r="BP53" s="18">
        <v>644663</v>
      </c>
    </row>
    <row r="54" spans="1:68" x14ac:dyDescent="0.25">
      <c r="A54" s="1" t="s">
        <v>2237</v>
      </c>
      <c r="D54" s="1" t="s">
        <v>2753</v>
      </c>
      <c r="E54" s="18">
        <v>2080</v>
      </c>
      <c r="R54" s="1" t="s">
        <v>2753</v>
      </c>
      <c r="S54" s="18">
        <v>2080</v>
      </c>
      <c r="BN54" s="1" t="s">
        <v>2753</v>
      </c>
      <c r="BO54">
        <v>2080</v>
      </c>
      <c r="BP54" s="18">
        <v>341196104</v>
      </c>
    </row>
    <row r="55" spans="1:68" x14ac:dyDescent="0.25">
      <c r="A55" s="1" t="s">
        <v>2268</v>
      </c>
    </row>
    <row r="56" spans="1:68" x14ac:dyDescent="0.25">
      <c r="A56" s="1" t="s">
        <v>2283</v>
      </c>
    </row>
    <row r="57" spans="1:68" x14ac:dyDescent="0.25">
      <c r="A57" s="1" t="s">
        <v>2317</v>
      </c>
    </row>
    <row r="58" spans="1:68" x14ac:dyDescent="0.25">
      <c r="A58" s="1" t="s">
        <v>2501</v>
      </c>
    </row>
    <row r="59" spans="1:68" x14ac:dyDescent="0.25">
      <c r="A59" s="1" t="s">
        <v>2534</v>
      </c>
    </row>
    <row r="60" spans="1:68" x14ac:dyDescent="0.25">
      <c r="A60" s="1" t="s">
        <v>2541</v>
      </c>
    </row>
    <row r="61" spans="1:68" x14ac:dyDescent="0.25">
      <c r="A61" s="1" t="s">
        <v>141</v>
      </c>
    </row>
    <row r="62" spans="1:68" x14ac:dyDescent="0.25">
      <c r="A62" s="1" t="s">
        <v>2636</v>
      </c>
    </row>
    <row r="63" spans="1:68" x14ac:dyDescent="0.25">
      <c r="A63" s="1" t="s">
        <v>2658</v>
      </c>
    </row>
    <row r="64" spans="1:68" x14ac:dyDescent="0.25">
      <c r="A64" s="1" t="s">
        <v>2754</v>
      </c>
    </row>
    <row r="65" spans="1:1" x14ac:dyDescent="0.25">
      <c r="A65" s="1" t="s">
        <v>2753</v>
      </c>
    </row>
  </sheetData>
  <pageMargins left="0.7" right="0.7" top="0.75" bottom="0.75" header="0.3" footer="0.3"/>
  <drawing r:id="rId10"/>
  <tableParts count="2">
    <tablePart r:id="rId11"/>
    <tablePart r:id="rId12"/>
  </tableParts>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workbookViewId="0">
      <pane ySplit="3" topLeftCell="A4" activePane="bottomLeft" state="frozen"/>
      <selection pane="bottomLeft" activeCell="A14" sqref="A14"/>
    </sheetView>
  </sheetViews>
  <sheetFormatPr defaultColWidth="8.85546875" defaultRowHeight="15" x14ac:dyDescent="0.25"/>
  <cols>
    <col min="1" max="1" width="31.42578125" style="1" bestFit="1" customWidth="1"/>
    <col min="2" max="2" width="108.140625" style="1" bestFit="1" customWidth="1"/>
    <col min="3" max="3" width="27" customWidth="1"/>
  </cols>
  <sheetData>
    <row r="1" spans="1:3" ht="24" x14ac:dyDescent="0.4">
      <c r="A1" s="59" t="s">
        <v>2747</v>
      </c>
      <c r="B1" s="59"/>
      <c r="C1" s="59"/>
    </row>
    <row r="3" spans="1:3" x14ac:dyDescent="0.25">
      <c r="A3" s="7" t="s">
        <v>2716</v>
      </c>
      <c r="B3" s="7" t="s">
        <v>2717</v>
      </c>
      <c r="C3" s="8" t="s">
        <v>2718</v>
      </c>
    </row>
    <row r="4" spans="1:3" x14ac:dyDescent="0.25">
      <c r="A4" s="5" t="s">
        <v>0</v>
      </c>
      <c r="B4" s="6" t="s">
        <v>2719</v>
      </c>
      <c r="C4" s="3"/>
    </row>
    <row r="5" spans="1:3" x14ac:dyDescent="0.25">
      <c r="A5" s="5" t="s">
        <v>1</v>
      </c>
      <c r="B5" s="6" t="s">
        <v>2720</v>
      </c>
      <c r="C5" s="3"/>
    </row>
    <row r="6" spans="1:3" x14ac:dyDescent="0.25">
      <c r="A6" s="5" t="s">
        <v>2</v>
      </c>
      <c r="B6" s="6" t="s">
        <v>2721</v>
      </c>
      <c r="C6" s="3"/>
    </row>
    <row r="7" spans="1:3" x14ac:dyDescent="0.25">
      <c r="A7" s="5" t="s">
        <v>3</v>
      </c>
      <c r="B7" s="6" t="s">
        <v>2722</v>
      </c>
      <c r="C7" s="3"/>
    </row>
    <row r="8" spans="1:3" x14ac:dyDescent="0.25">
      <c r="A8" s="5" t="s">
        <v>4</v>
      </c>
      <c r="B8" s="6" t="s">
        <v>2723</v>
      </c>
      <c r="C8" s="3"/>
    </row>
    <row r="9" spans="1:3" x14ac:dyDescent="0.25">
      <c r="A9" s="5" t="s">
        <v>5</v>
      </c>
      <c r="B9" s="6" t="s">
        <v>2724</v>
      </c>
      <c r="C9" s="3"/>
    </row>
    <row r="10" spans="1:3" x14ac:dyDescent="0.25">
      <c r="A10" s="5" t="s">
        <v>6</v>
      </c>
      <c r="B10" s="6" t="s">
        <v>2725</v>
      </c>
      <c r="C10" s="3"/>
    </row>
    <row r="11" spans="1:3" x14ac:dyDescent="0.25">
      <c r="A11" s="5" t="s">
        <v>7</v>
      </c>
      <c r="B11" s="6" t="s">
        <v>2726</v>
      </c>
      <c r="C11" s="3"/>
    </row>
    <row r="12" spans="1:3" ht="45" x14ac:dyDescent="0.25">
      <c r="A12" s="5" t="s">
        <v>8</v>
      </c>
      <c r="B12" s="4" t="s">
        <v>2727</v>
      </c>
      <c r="C12" s="3"/>
    </row>
    <row r="13" spans="1:3" ht="30" x14ac:dyDescent="0.25">
      <c r="A13" s="5" t="s">
        <v>9</v>
      </c>
      <c r="B13" s="4" t="s">
        <v>2728</v>
      </c>
      <c r="C13" s="3"/>
    </row>
    <row r="14" spans="1:3" ht="60" x14ac:dyDescent="0.25">
      <c r="A14" s="5" t="s">
        <v>10</v>
      </c>
      <c r="B14" s="4" t="s">
        <v>2729</v>
      </c>
      <c r="C14" s="3" t="s">
        <v>2730</v>
      </c>
    </row>
    <row r="15" spans="1:3" ht="52.35" customHeight="1" x14ac:dyDescent="0.25">
      <c r="A15" s="5" t="s">
        <v>11</v>
      </c>
      <c r="B15" s="4" t="s">
        <v>2731</v>
      </c>
      <c r="C15" s="3" t="s">
        <v>2730</v>
      </c>
    </row>
    <row r="16" spans="1:3" ht="30" x14ac:dyDescent="0.25">
      <c r="A16" s="5" t="s">
        <v>12</v>
      </c>
      <c r="B16" s="4" t="s">
        <v>2732</v>
      </c>
      <c r="C16" s="3" t="s">
        <v>2730</v>
      </c>
    </row>
    <row r="17" spans="1:3" ht="30" x14ac:dyDescent="0.25">
      <c r="A17" s="5" t="s">
        <v>13</v>
      </c>
      <c r="B17" s="4" t="s">
        <v>2733</v>
      </c>
      <c r="C17" s="3" t="s">
        <v>2730</v>
      </c>
    </row>
    <row r="18" spans="1:3" x14ac:dyDescent="0.25">
      <c r="A18" s="5" t="s">
        <v>14</v>
      </c>
      <c r="B18" s="4" t="s">
        <v>2734</v>
      </c>
      <c r="C18" s="3" t="s">
        <v>2735</v>
      </c>
    </row>
    <row r="19" spans="1:3" x14ac:dyDescent="0.25">
      <c r="A19" s="5" t="s">
        <v>15</v>
      </c>
      <c r="B19" s="4" t="s">
        <v>2736</v>
      </c>
      <c r="C19" s="3" t="s">
        <v>2730</v>
      </c>
    </row>
    <row r="20" spans="1:3" x14ac:dyDescent="0.25">
      <c r="A20" s="5" t="s">
        <v>16</v>
      </c>
      <c r="B20" s="4" t="s">
        <v>2737</v>
      </c>
      <c r="C20" s="3" t="s">
        <v>2730</v>
      </c>
    </row>
    <row r="21" spans="1:3" x14ac:dyDescent="0.25">
      <c r="A21" s="5" t="s">
        <v>17</v>
      </c>
      <c r="B21" s="4" t="s">
        <v>2738</v>
      </c>
      <c r="C21" s="3" t="s">
        <v>2730</v>
      </c>
    </row>
    <row r="22" spans="1:3" x14ac:dyDescent="0.25">
      <c r="A22" s="5" t="s">
        <v>18</v>
      </c>
      <c r="B22" s="4" t="s">
        <v>2739</v>
      </c>
      <c r="C22" s="3" t="s">
        <v>2730</v>
      </c>
    </row>
    <row r="23" spans="1:3" x14ac:dyDescent="0.25">
      <c r="A23" s="5" t="s">
        <v>19</v>
      </c>
      <c r="B23" s="4" t="s">
        <v>2740</v>
      </c>
      <c r="C23" s="3" t="s">
        <v>2749</v>
      </c>
    </row>
    <row r="24" spans="1:3" x14ac:dyDescent="0.25">
      <c r="A24" s="5" t="s">
        <v>20</v>
      </c>
      <c r="B24" s="4" t="s">
        <v>2741</v>
      </c>
      <c r="C24" s="3" t="s">
        <v>2749</v>
      </c>
    </row>
    <row r="25" spans="1:3" x14ac:dyDescent="0.25">
      <c r="A25" s="5" t="s">
        <v>21</v>
      </c>
      <c r="B25" s="4" t="s">
        <v>2742</v>
      </c>
      <c r="C25" s="3" t="s">
        <v>2749</v>
      </c>
    </row>
    <row r="26" spans="1:3" x14ac:dyDescent="0.25">
      <c r="A26" s="5" t="s">
        <v>22</v>
      </c>
      <c r="B26" s="4" t="s">
        <v>2743</v>
      </c>
      <c r="C26" s="3"/>
    </row>
    <row r="27" spans="1:3" x14ac:dyDescent="0.25">
      <c r="A27" s="6"/>
      <c r="B27" s="4"/>
      <c r="C27" s="3"/>
    </row>
    <row r="28" spans="1:3" ht="16.350000000000001" customHeight="1" x14ac:dyDescent="0.25">
      <c r="A28" s="58" t="s">
        <v>2744</v>
      </c>
      <c r="B28" s="58"/>
      <c r="C28" s="3"/>
    </row>
    <row r="29" spans="1:3" ht="35.1" customHeight="1" x14ac:dyDescent="0.25">
      <c r="A29" s="58" t="s">
        <v>2745</v>
      </c>
      <c r="B29" s="58"/>
      <c r="C29" s="3"/>
    </row>
    <row r="30" spans="1:3" x14ac:dyDescent="0.25">
      <c r="A30" s="6"/>
      <c r="B30" s="4"/>
      <c r="C30" s="3"/>
    </row>
    <row r="31" spans="1:3" x14ac:dyDescent="0.25">
      <c r="A31" s="6" t="s">
        <v>2746</v>
      </c>
      <c r="B31" s="4"/>
      <c r="C31" s="3"/>
    </row>
    <row r="32" spans="1:3" x14ac:dyDescent="0.25">
      <c r="A32" s="1" t="s">
        <v>2748</v>
      </c>
    </row>
  </sheetData>
  <mergeCells count="3">
    <mergeCell ref="A28:B28"/>
    <mergeCell ref="A29:B29"/>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37"/>
  <sheetViews>
    <sheetView topLeftCell="H1" workbookViewId="0">
      <pane ySplit="1" topLeftCell="A366" activePane="bottomLeft" state="frozen"/>
      <selection pane="bottomLeft" activeCell="J650" sqref="J650"/>
    </sheetView>
  </sheetViews>
  <sheetFormatPr defaultColWidth="8.85546875" defaultRowHeight="12" x14ac:dyDescent="0.2"/>
  <cols>
    <col min="1" max="1" width="18.7109375" style="13" bestFit="1" customWidth="1"/>
    <col min="2" max="2" width="8.7109375" style="13" bestFit="1" customWidth="1"/>
    <col min="3" max="3" width="18.85546875" style="13" bestFit="1" customWidth="1"/>
    <col min="4" max="4" width="28.42578125" style="13" bestFit="1" customWidth="1"/>
    <col min="5" max="5" width="24.140625" style="13" bestFit="1" customWidth="1"/>
    <col min="6" max="6" width="12.28515625" style="14" bestFit="1" customWidth="1"/>
    <col min="7" max="7" width="39.28515625" style="13" bestFit="1" customWidth="1"/>
    <col min="8" max="8" width="114.85546875" style="13" bestFit="1" customWidth="1"/>
    <col min="9" max="9" width="39.7109375" style="13" customWidth="1"/>
    <col min="10" max="10" width="41.140625" style="13" customWidth="1"/>
    <col min="11" max="11" width="17.42578125" style="13" bestFit="1" customWidth="1"/>
    <col min="12" max="12" width="16.42578125" style="13" bestFit="1" customWidth="1"/>
    <col min="13" max="13" width="15.140625" style="13" bestFit="1" customWidth="1"/>
    <col min="14" max="14" width="14.140625" style="13" bestFit="1" customWidth="1"/>
    <col min="15" max="15" width="16.28515625" style="13" bestFit="1" customWidth="1"/>
    <col min="16" max="17" width="20.42578125" style="13" bestFit="1" customWidth="1"/>
    <col min="18" max="19" width="19.42578125" style="13" bestFit="1" customWidth="1"/>
    <col min="20" max="20" width="16" style="13" bestFit="1" customWidth="1"/>
    <col min="21" max="21" width="25.140625" style="13" bestFit="1" customWidth="1"/>
    <col min="22" max="22" width="25.28515625" style="13" bestFit="1" customWidth="1"/>
    <col min="23" max="23" width="14.140625" style="13" bestFit="1" customWidth="1"/>
    <col min="24" max="16384" width="8.85546875" style="13"/>
  </cols>
  <sheetData>
    <row r="1" spans="1:24" s="11" customFormat="1" x14ac:dyDescent="0.2">
      <c r="A1" s="11" t="s">
        <v>0</v>
      </c>
      <c r="B1" s="11" t="s">
        <v>1</v>
      </c>
      <c r="C1" s="11" t="s">
        <v>2</v>
      </c>
      <c r="D1" s="11" t="s">
        <v>3</v>
      </c>
      <c r="E1" s="11" t="s">
        <v>4</v>
      </c>
      <c r="F1" s="12" t="s">
        <v>5</v>
      </c>
      <c r="G1" s="11" t="s">
        <v>2750</v>
      </c>
      <c r="H1" s="11" t="s">
        <v>7</v>
      </c>
      <c r="I1" s="11" t="s">
        <v>2751</v>
      </c>
      <c r="J1" s="11" t="s">
        <v>2791</v>
      </c>
      <c r="K1" s="11" t="s">
        <v>10</v>
      </c>
      <c r="L1" s="11" t="s">
        <v>11</v>
      </c>
      <c r="M1" s="11" t="s">
        <v>12</v>
      </c>
      <c r="N1" s="11" t="s">
        <v>13</v>
      </c>
      <c r="O1" s="11" t="s">
        <v>14</v>
      </c>
      <c r="P1" s="11" t="s">
        <v>15</v>
      </c>
      <c r="Q1" s="11" t="s">
        <v>16</v>
      </c>
      <c r="R1" s="11" t="s">
        <v>17</v>
      </c>
      <c r="S1" s="11" t="s">
        <v>18</v>
      </c>
      <c r="T1" s="11" t="s">
        <v>19</v>
      </c>
      <c r="U1" s="11" t="s">
        <v>20</v>
      </c>
      <c r="V1" s="11" t="s">
        <v>21</v>
      </c>
      <c r="W1" s="11" t="s">
        <v>22</v>
      </c>
      <c r="X1" s="11" t="s">
        <v>2809</v>
      </c>
    </row>
    <row r="2" spans="1:24" hidden="1" x14ac:dyDescent="0.2">
      <c r="A2" s="13" t="s">
        <v>23</v>
      </c>
      <c r="B2" s="13" t="s">
        <v>24</v>
      </c>
      <c r="C2" s="13" t="s">
        <v>25</v>
      </c>
      <c r="D2" s="13" t="s">
        <v>26</v>
      </c>
      <c r="E2" s="13" t="s">
        <v>25</v>
      </c>
      <c r="F2" s="14">
        <v>99508</v>
      </c>
      <c r="G2" s="13">
        <v>6940010</v>
      </c>
      <c r="H2" s="13" t="s">
        <v>27</v>
      </c>
      <c r="I2" s="13">
        <v>173</v>
      </c>
      <c r="K2" s="13">
        <v>1</v>
      </c>
      <c r="L2" s="13">
        <v>1</v>
      </c>
      <c r="O2" s="13" t="s">
        <v>28</v>
      </c>
      <c r="Q2" s="13">
        <v>1</v>
      </c>
      <c r="S2" s="13">
        <v>1</v>
      </c>
      <c r="T2" s="13" t="s">
        <v>2798</v>
      </c>
      <c r="U2" s="13" t="s">
        <v>28</v>
      </c>
      <c r="W2" s="13" t="s">
        <v>29</v>
      </c>
      <c r="X2" s="13" t="str">
        <f>_xlfn.XLOOKUP(Burndata[[#This Row],[STATE_FULL]],'[1]State Regions'!$A:$A,'[1]State Regions'!$B:$B)</f>
        <v>West</v>
      </c>
    </row>
    <row r="3" spans="1:24" hidden="1" x14ac:dyDescent="0.2">
      <c r="A3" s="13" t="s">
        <v>23</v>
      </c>
      <c r="B3" s="13" t="s">
        <v>24</v>
      </c>
      <c r="C3" s="13" t="s">
        <v>25</v>
      </c>
      <c r="D3" s="13" t="s">
        <v>30</v>
      </c>
      <c r="E3" s="13" t="s">
        <v>25</v>
      </c>
      <c r="F3" s="14">
        <v>99508</v>
      </c>
      <c r="G3" s="13">
        <v>6940020</v>
      </c>
      <c r="H3" s="13" t="s">
        <v>31</v>
      </c>
      <c r="I3" s="13">
        <v>401</v>
      </c>
      <c r="K3" s="13">
        <v>1</v>
      </c>
      <c r="L3" s="13">
        <v>1</v>
      </c>
      <c r="O3" s="13" t="s">
        <v>28</v>
      </c>
      <c r="Q3" s="13">
        <v>1</v>
      </c>
      <c r="S3" s="13">
        <v>1</v>
      </c>
      <c r="T3" s="13" t="s">
        <v>2798</v>
      </c>
      <c r="U3" s="13" t="s">
        <v>28</v>
      </c>
      <c r="W3" s="13" t="s">
        <v>32</v>
      </c>
      <c r="X3" s="13" t="str">
        <f>_xlfn.XLOOKUP(Burndata[[#This Row],[STATE_FULL]],'[1]State Regions'!$A:$A,'[1]State Regions'!$B:$B)</f>
        <v>West</v>
      </c>
    </row>
    <row r="4" spans="1:24" hidden="1" x14ac:dyDescent="0.2">
      <c r="A4" s="13" t="s">
        <v>33</v>
      </c>
      <c r="B4" s="13" t="s">
        <v>34</v>
      </c>
      <c r="C4" s="13" t="s">
        <v>35</v>
      </c>
      <c r="D4" s="13" t="s">
        <v>36</v>
      </c>
      <c r="E4" s="13" t="s">
        <v>37</v>
      </c>
      <c r="F4" s="14">
        <v>36301</v>
      </c>
      <c r="G4" s="13">
        <v>6530373</v>
      </c>
      <c r="H4" s="13" t="s">
        <v>38</v>
      </c>
      <c r="I4" s="13">
        <v>387</v>
      </c>
      <c r="K4" s="13">
        <v>1</v>
      </c>
      <c r="O4" s="13" t="s">
        <v>39</v>
      </c>
      <c r="Q4" s="13">
        <v>1</v>
      </c>
      <c r="T4" s="13" t="s">
        <v>2798</v>
      </c>
      <c r="U4" s="13" t="s">
        <v>40</v>
      </c>
      <c r="W4" s="13" t="s">
        <v>41</v>
      </c>
      <c r="X4" s="13" t="str">
        <f>_xlfn.XLOOKUP(Burndata[[#This Row],[STATE_FULL]],'[1]State Regions'!$A:$A,'[1]State Regions'!$B:$B)</f>
        <v>South</v>
      </c>
    </row>
    <row r="5" spans="1:24" hidden="1" x14ac:dyDescent="0.2">
      <c r="A5" s="13" t="s">
        <v>33</v>
      </c>
      <c r="B5" s="13" t="s">
        <v>34</v>
      </c>
      <c r="C5" s="13" t="s">
        <v>42</v>
      </c>
      <c r="D5" s="13" t="s">
        <v>43</v>
      </c>
      <c r="E5" s="13" t="s">
        <v>44</v>
      </c>
      <c r="F5" s="14">
        <v>35233</v>
      </c>
      <c r="G5" s="13">
        <v>6530304</v>
      </c>
      <c r="H5" s="13" t="s">
        <v>45</v>
      </c>
      <c r="I5" s="13">
        <v>1157</v>
      </c>
      <c r="J5" s="13">
        <v>28</v>
      </c>
      <c r="K5" s="13">
        <v>1</v>
      </c>
      <c r="M5" s="13">
        <v>1</v>
      </c>
      <c r="O5" s="13" t="s">
        <v>28</v>
      </c>
      <c r="P5" s="13">
        <v>1</v>
      </c>
      <c r="T5" s="13" t="s">
        <v>39</v>
      </c>
      <c r="U5" s="13" t="s">
        <v>40</v>
      </c>
      <c r="V5" s="13" t="s">
        <v>39</v>
      </c>
      <c r="W5" s="13" t="s">
        <v>46</v>
      </c>
      <c r="X5" s="13" t="str">
        <f>_xlfn.XLOOKUP(Burndata[[#This Row],[STATE_FULL]],'[1]State Regions'!$A:$A,'[1]State Regions'!$B:$B)</f>
        <v>South</v>
      </c>
    </row>
    <row r="6" spans="1:24" hidden="1" x14ac:dyDescent="0.2">
      <c r="A6" s="13" t="s">
        <v>33</v>
      </c>
      <c r="B6" s="13" t="s">
        <v>34</v>
      </c>
      <c r="C6" s="13" t="s">
        <v>42</v>
      </c>
      <c r="D6" s="13" t="s">
        <v>47</v>
      </c>
      <c r="E6" s="13" t="s">
        <v>44</v>
      </c>
      <c r="F6" s="14">
        <v>35233</v>
      </c>
      <c r="G6" s="13">
        <v>6530170</v>
      </c>
      <c r="H6" s="13" t="s">
        <v>48</v>
      </c>
      <c r="I6" s="13">
        <v>351</v>
      </c>
      <c r="J6" s="13">
        <v>6</v>
      </c>
      <c r="L6" s="13">
        <v>1</v>
      </c>
      <c r="N6" s="13">
        <v>1</v>
      </c>
      <c r="O6" s="13" t="s">
        <v>39</v>
      </c>
      <c r="R6" s="13">
        <v>1</v>
      </c>
      <c r="T6" s="13" t="s">
        <v>39</v>
      </c>
      <c r="U6" s="13" t="s">
        <v>40</v>
      </c>
      <c r="V6" s="13" t="s">
        <v>39</v>
      </c>
      <c r="W6" s="13" t="s">
        <v>49</v>
      </c>
      <c r="X6" s="13" t="str">
        <f>_xlfn.XLOOKUP(Burndata[[#This Row],[STATE_FULL]],'[1]State Regions'!$A:$A,'[1]State Regions'!$B:$B)</f>
        <v>South</v>
      </c>
    </row>
    <row r="7" spans="1:24" hidden="1" x14ac:dyDescent="0.2">
      <c r="A7" s="13" t="s">
        <v>33</v>
      </c>
      <c r="B7" s="13" t="s">
        <v>34</v>
      </c>
      <c r="C7" s="13" t="s">
        <v>50</v>
      </c>
      <c r="D7" s="13" t="s">
        <v>51</v>
      </c>
      <c r="E7" s="13" t="s">
        <v>52</v>
      </c>
      <c r="F7" s="14">
        <v>35801</v>
      </c>
      <c r="G7" s="13">
        <v>6530510</v>
      </c>
      <c r="H7" s="13" t="s">
        <v>53</v>
      </c>
      <c r="I7" s="13">
        <v>958</v>
      </c>
      <c r="K7" s="13">
        <v>1</v>
      </c>
      <c r="O7" s="13" t="s">
        <v>39</v>
      </c>
      <c r="P7" s="13">
        <v>1</v>
      </c>
      <c r="T7" s="13" t="s">
        <v>2798</v>
      </c>
      <c r="U7" s="13" t="s">
        <v>40</v>
      </c>
      <c r="W7" s="13" t="s">
        <v>54</v>
      </c>
      <c r="X7" s="13" t="str">
        <f>_xlfn.XLOOKUP(Burndata[[#This Row],[STATE_FULL]],'[1]State Regions'!$A:$A,'[1]State Regions'!$B:$B)</f>
        <v>South</v>
      </c>
    </row>
    <row r="8" spans="1:24" hidden="1" x14ac:dyDescent="0.2">
      <c r="A8" s="13" t="s">
        <v>33</v>
      </c>
      <c r="B8" s="13" t="s">
        <v>34</v>
      </c>
      <c r="C8" s="13" t="s">
        <v>55</v>
      </c>
      <c r="D8" s="13" t="s">
        <v>56</v>
      </c>
      <c r="E8" s="13" t="s">
        <v>55</v>
      </c>
      <c r="F8" s="14">
        <v>36617</v>
      </c>
      <c r="G8" s="13">
        <v>6530600</v>
      </c>
      <c r="H8" s="13" t="s">
        <v>57</v>
      </c>
      <c r="I8" s="13">
        <v>214</v>
      </c>
      <c r="J8" s="13">
        <v>18</v>
      </c>
      <c r="K8" s="13">
        <v>1</v>
      </c>
      <c r="M8" s="13">
        <v>1</v>
      </c>
      <c r="O8" s="13" t="s">
        <v>39</v>
      </c>
      <c r="P8" s="13">
        <v>1</v>
      </c>
      <c r="T8" s="13" t="s">
        <v>39</v>
      </c>
      <c r="U8" s="13" t="s">
        <v>40</v>
      </c>
      <c r="V8" s="13" t="s">
        <v>39</v>
      </c>
      <c r="W8" s="13" t="s">
        <v>58</v>
      </c>
      <c r="X8" s="13" t="str">
        <f>_xlfn.XLOOKUP(Burndata[[#This Row],[STATE_FULL]],'[1]State Regions'!$A:$A,'[1]State Regions'!$B:$B)</f>
        <v>South</v>
      </c>
    </row>
    <row r="9" spans="1:24" hidden="1" x14ac:dyDescent="0.2">
      <c r="A9" s="13" t="s">
        <v>33</v>
      </c>
      <c r="B9" s="13" t="s">
        <v>34</v>
      </c>
      <c r="C9" s="13" t="s">
        <v>59</v>
      </c>
      <c r="D9" s="13" t="s">
        <v>60</v>
      </c>
      <c r="E9" s="13" t="s">
        <v>59</v>
      </c>
      <c r="F9" s="14">
        <v>36116</v>
      </c>
      <c r="G9" s="13">
        <v>6530705</v>
      </c>
      <c r="H9" s="13" t="s">
        <v>61</v>
      </c>
      <c r="I9" s="13">
        <v>492</v>
      </c>
      <c r="K9" s="13">
        <v>1</v>
      </c>
      <c r="O9" s="13" t="s">
        <v>39</v>
      </c>
      <c r="Q9" s="13">
        <v>1</v>
      </c>
      <c r="T9" s="13" t="s">
        <v>2798</v>
      </c>
      <c r="U9" s="13" t="s">
        <v>40</v>
      </c>
      <c r="W9" s="13" t="s">
        <v>62</v>
      </c>
      <c r="X9" s="13" t="str">
        <f>_xlfn.XLOOKUP(Burndata[[#This Row],[STATE_FULL]],'[1]State Regions'!$A:$A,'[1]State Regions'!$B:$B)</f>
        <v>South</v>
      </c>
    </row>
    <row r="10" spans="1:24" hidden="1" x14ac:dyDescent="0.2">
      <c r="A10" s="13" t="s">
        <v>63</v>
      </c>
      <c r="B10" s="13" t="s">
        <v>64</v>
      </c>
      <c r="C10" s="13" t="s">
        <v>65</v>
      </c>
      <c r="D10" s="13" t="s">
        <v>66</v>
      </c>
      <c r="E10" s="13" t="s">
        <v>67</v>
      </c>
      <c r="F10" s="14">
        <v>86001</v>
      </c>
      <c r="G10" s="13">
        <v>6860021</v>
      </c>
      <c r="H10" s="13" t="s">
        <v>68</v>
      </c>
      <c r="I10" s="13">
        <v>268</v>
      </c>
      <c r="K10" s="13">
        <v>1</v>
      </c>
      <c r="O10" s="13" t="s">
        <v>28</v>
      </c>
      <c r="Q10" s="13">
        <v>1</v>
      </c>
      <c r="T10" s="13" t="s">
        <v>2798</v>
      </c>
      <c r="U10" s="13" t="s">
        <v>28</v>
      </c>
      <c r="W10" s="13" t="s">
        <v>69</v>
      </c>
      <c r="X10" s="13" t="str">
        <f>_xlfn.XLOOKUP(Burndata[[#This Row],[STATE_FULL]],'[1]State Regions'!$A:$A,'[1]State Regions'!$B:$B)</f>
        <v>West</v>
      </c>
    </row>
    <row r="11" spans="1:24" hidden="1" x14ac:dyDescent="0.2">
      <c r="A11" s="13" t="s">
        <v>63</v>
      </c>
      <c r="B11" s="13" t="s">
        <v>64</v>
      </c>
      <c r="C11" s="13" t="s">
        <v>70</v>
      </c>
      <c r="D11" s="13" t="s">
        <v>71</v>
      </c>
      <c r="E11" s="13" t="s">
        <v>72</v>
      </c>
      <c r="F11" s="14">
        <v>85224</v>
      </c>
      <c r="G11" s="13">
        <v>6860028</v>
      </c>
      <c r="H11" s="13" t="s">
        <v>73</v>
      </c>
      <c r="I11" s="13">
        <v>338</v>
      </c>
      <c r="K11" s="13">
        <v>1</v>
      </c>
      <c r="O11" s="13" t="s">
        <v>28</v>
      </c>
      <c r="P11" s="13">
        <v>1</v>
      </c>
      <c r="T11" s="13" t="s">
        <v>2798</v>
      </c>
      <c r="U11" s="13" t="s">
        <v>28</v>
      </c>
      <c r="W11" s="13" t="s">
        <v>74</v>
      </c>
      <c r="X11" s="13" t="str">
        <f>_xlfn.XLOOKUP(Burndata[[#This Row],[STATE_FULL]],'[1]State Regions'!$A:$A,'[1]State Regions'!$B:$B)</f>
        <v>West</v>
      </c>
    </row>
    <row r="12" spans="1:24" hidden="1" x14ac:dyDescent="0.2">
      <c r="A12" s="13" t="s">
        <v>63</v>
      </c>
      <c r="B12" s="13" t="s">
        <v>64</v>
      </c>
      <c r="C12" s="13" t="s">
        <v>70</v>
      </c>
      <c r="D12" s="13" t="s">
        <v>75</v>
      </c>
      <c r="E12" s="13" t="s">
        <v>76</v>
      </c>
      <c r="F12" s="14">
        <v>85306</v>
      </c>
      <c r="G12" s="13">
        <v>6860013</v>
      </c>
      <c r="H12" s="13" t="s">
        <v>77</v>
      </c>
      <c r="I12" s="13">
        <v>595</v>
      </c>
      <c r="K12" s="13">
        <v>1</v>
      </c>
      <c r="O12" s="13" t="s">
        <v>28</v>
      </c>
      <c r="Q12" s="13">
        <v>1</v>
      </c>
      <c r="T12" s="13" t="s">
        <v>2798</v>
      </c>
      <c r="U12" s="13" t="s">
        <v>28</v>
      </c>
      <c r="W12" s="13" t="s">
        <v>78</v>
      </c>
      <c r="X12" s="13" t="str">
        <f>_xlfn.XLOOKUP(Burndata[[#This Row],[STATE_FULL]],'[1]State Regions'!$A:$A,'[1]State Regions'!$B:$B)</f>
        <v>West</v>
      </c>
    </row>
    <row r="13" spans="1:24" hidden="1" x14ac:dyDescent="0.2">
      <c r="A13" s="13" t="s">
        <v>63</v>
      </c>
      <c r="B13" s="13" t="s">
        <v>64</v>
      </c>
      <c r="C13" s="13" t="s">
        <v>70</v>
      </c>
      <c r="D13" s="13" t="s">
        <v>79</v>
      </c>
      <c r="E13" s="13" t="s">
        <v>80</v>
      </c>
      <c r="F13" s="14">
        <v>85395</v>
      </c>
      <c r="G13" s="13">
        <v>6860027</v>
      </c>
      <c r="H13" s="13" t="s">
        <v>81</v>
      </c>
      <c r="I13" s="13">
        <v>188</v>
      </c>
      <c r="K13" s="13">
        <v>1</v>
      </c>
      <c r="O13" s="13" t="s">
        <v>28</v>
      </c>
      <c r="Q13" s="13">
        <v>1</v>
      </c>
      <c r="T13" s="13" t="s">
        <v>2798</v>
      </c>
      <c r="U13" s="13" t="s">
        <v>28</v>
      </c>
      <c r="W13" s="13" t="s">
        <v>82</v>
      </c>
      <c r="X13" s="13" t="str">
        <f>_xlfn.XLOOKUP(Burndata[[#This Row],[STATE_FULL]],'[1]State Regions'!$A:$A,'[1]State Regions'!$B:$B)</f>
        <v>West</v>
      </c>
    </row>
    <row r="14" spans="1:24" hidden="1" x14ac:dyDescent="0.2">
      <c r="A14" s="13" t="s">
        <v>63</v>
      </c>
      <c r="B14" s="13" t="s">
        <v>64</v>
      </c>
      <c r="C14" s="13" t="s">
        <v>70</v>
      </c>
      <c r="D14" s="13" t="s">
        <v>83</v>
      </c>
      <c r="E14" s="13" t="s">
        <v>84</v>
      </c>
      <c r="F14" s="14">
        <v>85202</v>
      </c>
      <c r="G14" s="13">
        <v>6860016</v>
      </c>
      <c r="H14" s="13" t="s">
        <v>85</v>
      </c>
      <c r="I14" s="13">
        <v>605</v>
      </c>
      <c r="K14" s="13">
        <v>1</v>
      </c>
      <c r="L14" s="13">
        <v>1</v>
      </c>
      <c r="O14" s="13" t="s">
        <v>28</v>
      </c>
      <c r="Q14" s="13">
        <v>1</v>
      </c>
      <c r="S14" s="13">
        <v>1</v>
      </c>
      <c r="T14" s="13" t="s">
        <v>2798</v>
      </c>
      <c r="U14" s="13" t="s">
        <v>28</v>
      </c>
      <c r="W14" s="13" t="s">
        <v>86</v>
      </c>
      <c r="X14" s="13" t="str">
        <f>_xlfn.XLOOKUP(Burndata[[#This Row],[STATE_FULL]],'[1]State Regions'!$A:$A,'[1]State Regions'!$B:$B)</f>
        <v>West</v>
      </c>
    </row>
    <row r="15" spans="1:24" hidden="1" x14ac:dyDescent="0.2">
      <c r="A15" s="13" t="s">
        <v>63</v>
      </c>
      <c r="B15" s="13" t="s">
        <v>64</v>
      </c>
      <c r="C15" s="13" t="s">
        <v>70</v>
      </c>
      <c r="D15" s="13" t="s">
        <v>87</v>
      </c>
      <c r="E15" s="13" t="s">
        <v>88</v>
      </c>
      <c r="F15" s="14">
        <v>85006</v>
      </c>
      <c r="G15" s="13">
        <v>6860250</v>
      </c>
      <c r="H15" s="13" t="s">
        <v>89</v>
      </c>
      <c r="I15" s="13">
        <v>698</v>
      </c>
      <c r="K15" s="13">
        <v>1</v>
      </c>
      <c r="O15" s="13" t="s">
        <v>28</v>
      </c>
      <c r="P15" s="13">
        <v>1</v>
      </c>
      <c r="T15" s="13" t="s">
        <v>2798</v>
      </c>
      <c r="U15" s="13" t="s">
        <v>28</v>
      </c>
      <c r="W15" s="13" t="s">
        <v>90</v>
      </c>
      <c r="X15" s="13" t="str">
        <f>_xlfn.XLOOKUP(Burndata[[#This Row],[STATE_FULL]],'[1]State Regions'!$A:$A,'[1]State Regions'!$B:$B)</f>
        <v>West</v>
      </c>
    </row>
    <row r="16" spans="1:24" hidden="1" x14ac:dyDescent="0.2">
      <c r="A16" s="13" t="s">
        <v>63</v>
      </c>
      <c r="B16" s="13" t="s">
        <v>64</v>
      </c>
      <c r="C16" s="13" t="s">
        <v>70</v>
      </c>
      <c r="D16" s="13" t="s">
        <v>91</v>
      </c>
      <c r="E16" s="13" t="s">
        <v>88</v>
      </c>
      <c r="F16" s="14">
        <v>85013</v>
      </c>
      <c r="G16" s="13">
        <v>6860280</v>
      </c>
      <c r="H16" s="13" t="s">
        <v>92</v>
      </c>
      <c r="I16" s="13">
        <v>594</v>
      </c>
      <c r="K16" s="13">
        <v>1</v>
      </c>
      <c r="O16" s="13" t="s">
        <v>28</v>
      </c>
      <c r="P16" s="13">
        <v>1</v>
      </c>
      <c r="T16" s="13" t="s">
        <v>2798</v>
      </c>
      <c r="U16" s="13" t="s">
        <v>28</v>
      </c>
      <c r="W16" s="13" t="s">
        <v>93</v>
      </c>
      <c r="X16" s="13" t="str">
        <f>_xlfn.XLOOKUP(Burndata[[#This Row],[STATE_FULL]],'[1]State Regions'!$A:$A,'[1]State Regions'!$B:$B)</f>
        <v>West</v>
      </c>
    </row>
    <row r="17" spans="1:24" hidden="1" x14ac:dyDescent="0.2">
      <c r="A17" s="13" t="s">
        <v>63</v>
      </c>
      <c r="B17" s="13" t="s">
        <v>64</v>
      </c>
      <c r="C17" s="13" t="s">
        <v>70</v>
      </c>
      <c r="D17" s="13" t="s">
        <v>94</v>
      </c>
      <c r="E17" s="13" t="s">
        <v>88</v>
      </c>
      <c r="F17" s="14">
        <v>85027</v>
      </c>
      <c r="G17" s="13">
        <v>6860325</v>
      </c>
      <c r="H17" s="13" t="s">
        <v>95</v>
      </c>
      <c r="I17" s="13">
        <v>204</v>
      </c>
      <c r="K17" s="13">
        <v>1</v>
      </c>
      <c r="O17" s="13" t="s">
        <v>28</v>
      </c>
      <c r="Q17" s="13">
        <v>1</v>
      </c>
      <c r="T17" s="13" t="s">
        <v>2798</v>
      </c>
      <c r="U17" s="13" t="s">
        <v>28</v>
      </c>
      <c r="W17" s="13" t="s">
        <v>96</v>
      </c>
      <c r="X17" s="13" t="str">
        <f>_xlfn.XLOOKUP(Burndata[[#This Row],[STATE_FULL]],'[1]State Regions'!$A:$A,'[1]State Regions'!$B:$B)</f>
        <v>West</v>
      </c>
    </row>
    <row r="18" spans="1:24" hidden="1" x14ac:dyDescent="0.2">
      <c r="A18" s="13" t="s">
        <v>63</v>
      </c>
      <c r="B18" s="13" t="s">
        <v>64</v>
      </c>
      <c r="C18" s="13" t="s">
        <v>70</v>
      </c>
      <c r="D18" s="13" t="s">
        <v>97</v>
      </c>
      <c r="E18" s="13" t="s">
        <v>88</v>
      </c>
      <c r="F18" s="14">
        <v>85020</v>
      </c>
      <c r="G18" s="13">
        <v>6860253</v>
      </c>
      <c r="H18" s="13" t="s">
        <v>98</v>
      </c>
      <c r="I18" s="13">
        <v>262</v>
      </c>
      <c r="K18" s="13">
        <v>1</v>
      </c>
      <c r="O18" s="13" t="s">
        <v>28</v>
      </c>
      <c r="P18" s="13">
        <v>1</v>
      </c>
      <c r="T18" s="13" t="s">
        <v>2798</v>
      </c>
      <c r="U18" s="13" t="s">
        <v>28</v>
      </c>
      <c r="W18" s="13" t="s">
        <v>99</v>
      </c>
      <c r="X18" s="13" t="str">
        <f>_xlfn.XLOOKUP(Burndata[[#This Row],[STATE_FULL]],'[1]State Regions'!$A:$A,'[1]State Regions'!$B:$B)</f>
        <v>West</v>
      </c>
    </row>
    <row r="19" spans="1:24" hidden="1" x14ac:dyDescent="0.2">
      <c r="A19" s="13" t="s">
        <v>63</v>
      </c>
      <c r="B19" s="13" t="s">
        <v>64</v>
      </c>
      <c r="C19" s="13" t="s">
        <v>70</v>
      </c>
      <c r="D19" s="13" t="s">
        <v>100</v>
      </c>
      <c r="E19" s="13" t="s">
        <v>88</v>
      </c>
      <c r="F19" s="14">
        <v>85016</v>
      </c>
      <c r="G19" s="13">
        <v>6860210</v>
      </c>
      <c r="H19" s="13" t="s">
        <v>101</v>
      </c>
      <c r="I19" s="13">
        <v>403</v>
      </c>
      <c r="L19" s="13">
        <v>1</v>
      </c>
      <c r="O19" s="13" t="s">
        <v>28</v>
      </c>
      <c r="R19" s="13">
        <v>1</v>
      </c>
      <c r="T19" s="13" t="s">
        <v>2798</v>
      </c>
      <c r="U19" s="13" t="s">
        <v>28</v>
      </c>
      <c r="W19" s="13" t="s">
        <v>102</v>
      </c>
      <c r="X19" s="13" t="str">
        <f>_xlfn.XLOOKUP(Burndata[[#This Row],[STATE_FULL]],'[1]State Regions'!$A:$A,'[1]State Regions'!$B:$B)</f>
        <v>West</v>
      </c>
    </row>
    <row r="20" spans="1:24" hidden="1" x14ac:dyDescent="0.2">
      <c r="A20" s="13" t="s">
        <v>63</v>
      </c>
      <c r="B20" s="13" t="s">
        <v>64</v>
      </c>
      <c r="C20" s="13" t="s">
        <v>70</v>
      </c>
      <c r="D20" s="13" t="s">
        <v>103</v>
      </c>
      <c r="E20" s="13" t="s">
        <v>88</v>
      </c>
      <c r="F20" s="14">
        <v>85008</v>
      </c>
      <c r="G20" s="13">
        <v>6860255</v>
      </c>
      <c r="H20" s="13" t="s">
        <v>104</v>
      </c>
      <c r="I20" s="13">
        <v>544</v>
      </c>
      <c r="J20" s="13">
        <v>45</v>
      </c>
      <c r="K20" s="13">
        <v>1</v>
      </c>
      <c r="M20" s="13">
        <v>1</v>
      </c>
      <c r="N20" s="13">
        <v>1</v>
      </c>
      <c r="O20" s="13" t="s">
        <v>28</v>
      </c>
      <c r="P20" s="13">
        <v>1</v>
      </c>
      <c r="T20" s="13" t="s">
        <v>28</v>
      </c>
      <c r="U20" s="13" t="s">
        <v>28</v>
      </c>
      <c r="V20" s="13" t="s">
        <v>39</v>
      </c>
      <c r="W20" s="13" t="s">
        <v>105</v>
      </c>
      <c r="X20" s="13" t="str">
        <f>_xlfn.XLOOKUP(Burndata[[#This Row],[STATE_FULL]],'[1]State Regions'!$A:$A,'[1]State Regions'!$B:$B)</f>
        <v>West</v>
      </c>
    </row>
    <row r="21" spans="1:24" hidden="1" x14ac:dyDescent="0.2">
      <c r="A21" s="13" t="s">
        <v>63</v>
      </c>
      <c r="B21" s="13" t="s">
        <v>64</v>
      </c>
      <c r="C21" s="13" t="s">
        <v>70</v>
      </c>
      <c r="D21" s="13" t="s">
        <v>106</v>
      </c>
      <c r="E21" s="13" t="s">
        <v>107</v>
      </c>
      <c r="F21" s="14">
        <v>85251</v>
      </c>
      <c r="G21" s="13">
        <v>6860376</v>
      </c>
      <c r="H21" s="13" t="s">
        <v>108</v>
      </c>
      <c r="I21" s="13">
        <v>341</v>
      </c>
      <c r="K21" s="13">
        <v>1</v>
      </c>
      <c r="O21" s="13" t="s">
        <v>28</v>
      </c>
      <c r="P21" s="13">
        <v>1</v>
      </c>
      <c r="T21" s="13" t="s">
        <v>2798</v>
      </c>
      <c r="U21" s="13" t="s">
        <v>28</v>
      </c>
      <c r="W21" s="13" t="s">
        <v>109</v>
      </c>
      <c r="X21" s="13" t="str">
        <f>_xlfn.XLOOKUP(Burndata[[#This Row],[STATE_FULL]],'[1]State Regions'!$A:$A,'[1]State Regions'!$B:$B)</f>
        <v>West</v>
      </c>
    </row>
    <row r="22" spans="1:24" hidden="1" x14ac:dyDescent="0.2">
      <c r="A22" s="13" t="s">
        <v>63</v>
      </c>
      <c r="B22" s="13" t="s">
        <v>64</v>
      </c>
      <c r="C22" s="13" t="s">
        <v>110</v>
      </c>
      <c r="D22" s="13" t="s">
        <v>111</v>
      </c>
      <c r="E22" s="13" t="s">
        <v>112</v>
      </c>
      <c r="F22" s="14">
        <v>85719</v>
      </c>
      <c r="G22" s="13">
        <v>6860516</v>
      </c>
      <c r="H22" s="13" t="s">
        <v>113</v>
      </c>
      <c r="I22" s="13">
        <v>584</v>
      </c>
      <c r="J22" s="13">
        <v>35</v>
      </c>
      <c r="K22" s="13">
        <v>1</v>
      </c>
      <c r="L22" s="13">
        <v>1</v>
      </c>
      <c r="M22" s="13">
        <v>1</v>
      </c>
      <c r="N22" s="13">
        <v>1</v>
      </c>
      <c r="O22" s="13" t="s">
        <v>28</v>
      </c>
      <c r="P22" s="13">
        <v>1</v>
      </c>
      <c r="S22" s="13">
        <v>1</v>
      </c>
      <c r="T22" s="13" t="s">
        <v>39</v>
      </c>
      <c r="U22" s="13" t="s">
        <v>28</v>
      </c>
      <c r="V22" s="13" t="s">
        <v>39</v>
      </c>
      <c r="W22" s="13" t="s">
        <v>115</v>
      </c>
      <c r="X22" s="13" t="str">
        <f>_xlfn.XLOOKUP(Burndata[[#This Row],[STATE_FULL]],'[1]State Regions'!$A:$A,'[1]State Regions'!$B:$B)</f>
        <v>West</v>
      </c>
    </row>
    <row r="23" spans="1:24" hidden="1" x14ac:dyDescent="0.2">
      <c r="A23" s="13" t="s">
        <v>63</v>
      </c>
      <c r="B23" s="13" t="s">
        <v>64</v>
      </c>
      <c r="C23" s="13" t="s">
        <v>110</v>
      </c>
      <c r="D23" s="13" t="s">
        <v>116</v>
      </c>
      <c r="E23" s="13" t="s">
        <v>112</v>
      </c>
      <c r="F23" s="14">
        <v>85718</v>
      </c>
      <c r="G23" s="13">
        <v>6860460</v>
      </c>
      <c r="H23" s="13" t="s">
        <v>117</v>
      </c>
      <c r="I23" s="13">
        <v>486</v>
      </c>
      <c r="K23" s="13">
        <v>1</v>
      </c>
      <c r="O23" s="13" t="s">
        <v>39</v>
      </c>
      <c r="P23" s="13">
        <v>1</v>
      </c>
      <c r="T23" s="13" t="s">
        <v>2798</v>
      </c>
      <c r="U23" s="13" t="s">
        <v>28</v>
      </c>
      <c r="W23" s="13" t="s">
        <v>118</v>
      </c>
      <c r="X23" s="13" t="str">
        <f>_xlfn.XLOOKUP(Burndata[[#This Row],[STATE_FULL]],'[1]State Regions'!$A:$A,'[1]State Regions'!$B:$B)</f>
        <v>West</v>
      </c>
    </row>
    <row r="24" spans="1:24" hidden="1" x14ac:dyDescent="0.2">
      <c r="A24" s="13" t="s">
        <v>119</v>
      </c>
      <c r="B24" s="13" t="s">
        <v>120</v>
      </c>
      <c r="C24" s="13" t="s">
        <v>121</v>
      </c>
      <c r="D24" s="13" t="s">
        <v>122</v>
      </c>
      <c r="E24" s="13" t="s">
        <v>123</v>
      </c>
      <c r="F24" s="14">
        <v>71913</v>
      </c>
      <c r="G24" s="13">
        <v>6710300</v>
      </c>
      <c r="H24" s="13" t="s">
        <v>124</v>
      </c>
      <c r="I24" s="13">
        <v>254</v>
      </c>
      <c r="K24" s="13">
        <v>1</v>
      </c>
      <c r="O24" s="13" t="s">
        <v>39</v>
      </c>
      <c r="Q24" s="13">
        <v>1</v>
      </c>
      <c r="T24" s="13" t="s">
        <v>2798</v>
      </c>
      <c r="U24" s="13" t="s">
        <v>28</v>
      </c>
      <c r="W24" s="13" t="s">
        <v>125</v>
      </c>
      <c r="X24" s="13" t="str">
        <f>_xlfn.XLOOKUP(Burndata[[#This Row],[STATE_FULL]],'[1]State Regions'!$A:$A,'[1]State Regions'!$B:$B)</f>
        <v>South</v>
      </c>
    </row>
    <row r="25" spans="1:24" hidden="1" x14ac:dyDescent="0.2">
      <c r="A25" s="13" t="s">
        <v>119</v>
      </c>
      <c r="B25" s="13" t="s">
        <v>120</v>
      </c>
      <c r="C25" s="13" t="s">
        <v>126</v>
      </c>
      <c r="D25" s="13" t="s">
        <v>127</v>
      </c>
      <c r="E25" s="13" t="s">
        <v>128</v>
      </c>
      <c r="F25" s="14">
        <v>72202</v>
      </c>
      <c r="G25" s="13">
        <v>6710340</v>
      </c>
      <c r="H25" s="13" t="s">
        <v>129</v>
      </c>
      <c r="I25" s="13">
        <v>336</v>
      </c>
      <c r="J25" s="13">
        <v>10</v>
      </c>
      <c r="L25" s="13">
        <v>1</v>
      </c>
      <c r="M25" s="13">
        <v>1</v>
      </c>
      <c r="N25" s="13">
        <v>1</v>
      </c>
      <c r="O25" s="13" t="s">
        <v>28</v>
      </c>
      <c r="R25" s="13">
        <v>1</v>
      </c>
      <c r="T25" s="13" t="s">
        <v>39</v>
      </c>
      <c r="U25" s="13" t="s">
        <v>28</v>
      </c>
      <c r="V25" s="13" t="s">
        <v>39</v>
      </c>
      <c r="W25" s="13" t="s">
        <v>130</v>
      </c>
      <c r="X25" s="13" t="str">
        <f>_xlfn.XLOOKUP(Burndata[[#This Row],[STATE_FULL]],'[1]State Regions'!$A:$A,'[1]State Regions'!$B:$B)</f>
        <v>South</v>
      </c>
    </row>
    <row r="26" spans="1:24" hidden="1" x14ac:dyDescent="0.2">
      <c r="A26" s="13" t="s">
        <v>119</v>
      </c>
      <c r="B26" s="13" t="s">
        <v>120</v>
      </c>
      <c r="C26" s="13" t="s">
        <v>126</v>
      </c>
      <c r="D26" s="13" t="s">
        <v>131</v>
      </c>
      <c r="E26" s="13" t="s">
        <v>128</v>
      </c>
      <c r="F26" s="14">
        <v>72205</v>
      </c>
      <c r="G26" s="13">
        <v>6710440</v>
      </c>
      <c r="H26" s="13" t="s">
        <v>132</v>
      </c>
      <c r="I26" s="13">
        <v>522</v>
      </c>
      <c r="K26" s="13">
        <v>1</v>
      </c>
      <c r="O26" s="13" t="s">
        <v>28</v>
      </c>
      <c r="P26" s="13">
        <v>1</v>
      </c>
      <c r="T26" s="13" t="s">
        <v>2798</v>
      </c>
      <c r="U26" s="13" t="s">
        <v>28</v>
      </c>
      <c r="W26" s="13" t="s">
        <v>133</v>
      </c>
      <c r="X26" s="13" t="str">
        <f>_xlfn.XLOOKUP(Burndata[[#This Row],[STATE_FULL]],'[1]State Regions'!$A:$A,'[1]State Regions'!$B:$B)</f>
        <v>South</v>
      </c>
    </row>
    <row r="27" spans="1:24" hidden="1" x14ac:dyDescent="0.2">
      <c r="A27" s="13" t="s">
        <v>119</v>
      </c>
      <c r="B27" s="13" t="s">
        <v>120</v>
      </c>
      <c r="C27" s="13" t="s">
        <v>126</v>
      </c>
      <c r="D27" s="13" t="s">
        <v>134</v>
      </c>
      <c r="E27" s="13" t="s">
        <v>135</v>
      </c>
      <c r="F27" s="14">
        <v>72205</v>
      </c>
      <c r="G27" s="13">
        <v>6710335</v>
      </c>
      <c r="H27" s="13" t="s">
        <v>136</v>
      </c>
      <c r="I27" s="13">
        <v>740</v>
      </c>
      <c r="K27" s="13">
        <v>1</v>
      </c>
      <c r="O27" s="13" t="s">
        <v>39</v>
      </c>
      <c r="Q27" s="13">
        <v>1</v>
      </c>
      <c r="T27" s="13" t="s">
        <v>2798</v>
      </c>
      <c r="U27" s="13" t="s">
        <v>28</v>
      </c>
      <c r="W27" s="13" t="s">
        <v>137</v>
      </c>
      <c r="X27" s="13" t="str">
        <f>_xlfn.XLOOKUP(Burndata[[#This Row],[STATE_FULL]],'[1]State Regions'!$A:$A,'[1]State Regions'!$B:$B)</f>
        <v>South</v>
      </c>
    </row>
    <row r="28" spans="1:24" hidden="1" x14ac:dyDescent="0.2">
      <c r="A28" s="13" t="s">
        <v>119</v>
      </c>
      <c r="B28" s="13" t="s">
        <v>120</v>
      </c>
      <c r="C28" s="13" t="s">
        <v>126</v>
      </c>
      <c r="D28" s="13" t="s">
        <v>138</v>
      </c>
      <c r="E28" s="13" t="s">
        <v>135</v>
      </c>
      <c r="F28" s="14">
        <v>72205</v>
      </c>
      <c r="G28" s="13">
        <v>6710400</v>
      </c>
      <c r="H28" s="13" t="s">
        <v>139</v>
      </c>
      <c r="I28" s="13">
        <v>600</v>
      </c>
      <c r="K28" s="13">
        <v>1</v>
      </c>
      <c r="O28" s="13" t="s">
        <v>39</v>
      </c>
      <c r="Q28" s="13">
        <v>1</v>
      </c>
      <c r="T28" s="13" t="s">
        <v>2798</v>
      </c>
      <c r="U28" s="13" t="s">
        <v>28</v>
      </c>
      <c r="W28" s="13" t="s">
        <v>140</v>
      </c>
      <c r="X28" s="13" t="str">
        <f>_xlfn.XLOOKUP(Burndata[[#This Row],[STATE_FULL]],'[1]State Regions'!$A:$A,'[1]State Regions'!$B:$B)</f>
        <v>South</v>
      </c>
    </row>
    <row r="29" spans="1:24" hidden="1" x14ac:dyDescent="0.2">
      <c r="A29" s="13" t="s">
        <v>119</v>
      </c>
      <c r="B29" s="13" t="s">
        <v>120</v>
      </c>
      <c r="C29" s="13" t="s">
        <v>141</v>
      </c>
      <c r="D29" s="13" t="s">
        <v>142</v>
      </c>
      <c r="E29" s="13" t="s">
        <v>143</v>
      </c>
      <c r="F29" s="14">
        <v>72703</v>
      </c>
      <c r="G29" s="13">
        <v>6710195</v>
      </c>
      <c r="H29" s="13" t="s">
        <v>144</v>
      </c>
      <c r="I29" s="13">
        <v>342</v>
      </c>
      <c r="K29" s="13">
        <v>1</v>
      </c>
      <c r="O29" s="13" t="s">
        <v>39</v>
      </c>
      <c r="Q29" s="13">
        <v>1</v>
      </c>
      <c r="T29" s="13" t="s">
        <v>2798</v>
      </c>
      <c r="U29" s="13" t="s">
        <v>28</v>
      </c>
      <c r="W29" s="13" t="s">
        <v>145</v>
      </c>
      <c r="X29" s="13" t="str">
        <f>_xlfn.XLOOKUP(Burndata[[#This Row],[STATE_FULL]],'[1]State Regions'!$A:$A,'[1]State Regions'!$B:$B)</f>
        <v>South</v>
      </c>
    </row>
    <row r="30" spans="1:24" hidden="1" x14ac:dyDescent="0.2">
      <c r="A30" s="13" t="s">
        <v>146</v>
      </c>
      <c r="B30" s="13" t="s">
        <v>147</v>
      </c>
      <c r="C30" s="13" t="s">
        <v>148</v>
      </c>
      <c r="D30" s="13" t="s">
        <v>149</v>
      </c>
      <c r="E30" s="13" t="s">
        <v>150</v>
      </c>
      <c r="F30" s="14">
        <v>94602</v>
      </c>
      <c r="G30" s="13">
        <v>6930275</v>
      </c>
      <c r="H30" s="13" t="s">
        <v>151</v>
      </c>
      <c r="I30" s="13">
        <v>438</v>
      </c>
      <c r="K30" s="13">
        <v>1</v>
      </c>
      <c r="O30" s="13" t="s">
        <v>28</v>
      </c>
      <c r="P30" s="13">
        <v>1</v>
      </c>
      <c r="T30" s="13" t="s">
        <v>2798</v>
      </c>
      <c r="U30" s="13" t="s">
        <v>28</v>
      </c>
      <c r="W30" s="13" t="s">
        <v>152</v>
      </c>
      <c r="X30" s="13" t="str">
        <f>_xlfn.XLOOKUP(Burndata[[#This Row],[STATE_FULL]],'[1]State Regions'!$A:$A,'[1]State Regions'!$B:$B)</f>
        <v>West</v>
      </c>
    </row>
    <row r="31" spans="1:24" hidden="1" x14ac:dyDescent="0.2">
      <c r="A31" s="13" t="s">
        <v>146</v>
      </c>
      <c r="B31" s="13" t="s">
        <v>147</v>
      </c>
      <c r="C31" s="13" t="s">
        <v>148</v>
      </c>
      <c r="D31" s="13" t="s">
        <v>153</v>
      </c>
      <c r="E31" s="13" t="s">
        <v>154</v>
      </c>
      <c r="F31" s="14">
        <v>94546</v>
      </c>
      <c r="G31" s="13">
        <v>6930133</v>
      </c>
      <c r="H31" s="13" t="s">
        <v>155</v>
      </c>
      <c r="I31" s="13">
        <v>122</v>
      </c>
      <c r="K31" s="13">
        <v>1</v>
      </c>
      <c r="O31" s="13" t="s">
        <v>28</v>
      </c>
      <c r="Q31" s="13">
        <v>1</v>
      </c>
      <c r="T31" s="13" t="s">
        <v>2798</v>
      </c>
      <c r="U31" s="13" t="s">
        <v>28</v>
      </c>
      <c r="W31" s="13" t="s">
        <v>156</v>
      </c>
      <c r="X31" s="13" t="str">
        <f>_xlfn.XLOOKUP(Burndata[[#This Row],[STATE_FULL]],'[1]State Regions'!$A:$A,'[1]State Regions'!$B:$B)</f>
        <v>West</v>
      </c>
    </row>
    <row r="32" spans="1:24" hidden="1" x14ac:dyDescent="0.2">
      <c r="A32" s="13" t="s">
        <v>146</v>
      </c>
      <c r="B32" s="13" t="s">
        <v>147</v>
      </c>
      <c r="C32" s="13" t="s">
        <v>148</v>
      </c>
      <c r="D32" s="13" t="s">
        <v>157</v>
      </c>
      <c r="E32" s="13" t="s">
        <v>150</v>
      </c>
      <c r="F32" s="14">
        <v>94609</v>
      </c>
      <c r="G32" s="13">
        <v>6932180</v>
      </c>
      <c r="H32" s="13" t="s">
        <v>158</v>
      </c>
      <c r="I32" s="13">
        <v>191</v>
      </c>
      <c r="L32" s="13">
        <v>1</v>
      </c>
      <c r="O32" s="13" t="s">
        <v>28</v>
      </c>
      <c r="R32" s="13">
        <v>1</v>
      </c>
      <c r="T32" s="13" t="s">
        <v>2798</v>
      </c>
      <c r="U32" s="13" t="s">
        <v>28</v>
      </c>
      <c r="W32" s="13" t="s">
        <v>159</v>
      </c>
      <c r="X32" s="13" t="str">
        <f>_xlfn.XLOOKUP(Burndata[[#This Row],[STATE_FULL]],'[1]State Regions'!$A:$A,'[1]State Regions'!$B:$B)</f>
        <v>West</v>
      </c>
    </row>
    <row r="33" spans="1:24" hidden="1" x14ac:dyDescent="0.2">
      <c r="A33" s="13" t="s">
        <v>146</v>
      </c>
      <c r="B33" s="13" t="s">
        <v>147</v>
      </c>
      <c r="C33" s="13" t="s">
        <v>160</v>
      </c>
      <c r="D33" s="13" t="s">
        <v>161</v>
      </c>
      <c r="E33" s="13" t="s">
        <v>162</v>
      </c>
      <c r="F33" s="14">
        <v>95926</v>
      </c>
      <c r="G33" s="13">
        <v>6930096</v>
      </c>
      <c r="H33" s="13" t="s">
        <v>163</v>
      </c>
      <c r="I33" s="13">
        <v>229</v>
      </c>
      <c r="K33" s="13">
        <v>1</v>
      </c>
      <c r="O33" s="13" t="s">
        <v>28</v>
      </c>
      <c r="Q33" s="13">
        <v>1</v>
      </c>
      <c r="T33" s="13" t="s">
        <v>2798</v>
      </c>
      <c r="U33" s="13" t="s">
        <v>28</v>
      </c>
      <c r="W33" s="13" t="s">
        <v>164</v>
      </c>
      <c r="X33" s="13" t="str">
        <f>_xlfn.XLOOKUP(Burndata[[#This Row],[STATE_FULL]],'[1]State Regions'!$A:$A,'[1]State Regions'!$B:$B)</f>
        <v>West</v>
      </c>
    </row>
    <row r="34" spans="1:24" hidden="1" x14ac:dyDescent="0.2">
      <c r="A34" s="13" t="s">
        <v>146</v>
      </c>
      <c r="B34" s="13" t="s">
        <v>147</v>
      </c>
      <c r="C34" s="13" t="s">
        <v>165</v>
      </c>
      <c r="D34" s="13" t="s">
        <v>166</v>
      </c>
      <c r="E34" s="13" t="s">
        <v>167</v>
      </c>
      <c r="F34" s="14">
        <v>94598</v>
      </c>
      <c r="G34" s="13">
        <v>6933853</v>
      </c>
      <c r="H34" s="13" t="s">
        <v>168</v>
      </c>
      <c r="I34" s="13">
        <v>420</v>
      </c>
      <c r="K34" s="13">
        <v>1</v>
      </c>
      <c r="O34" s="13" t="s">
        <v>28</v>
      </c>
      <c r="Q34" s="13">
        <v>1</v>
      </c>
      <c r="T34" s="13" t="s">
        <v>2798</v>
      </c>
      <c r="U34" s="13" t="s">
        <v>28</v>
      </c>
      <c r="W34" s="13" t="s">
        <v>169</v>
      </c>
      <c r="X34" s="13" t="str">
        <f>_xlfn.XLOOKUP(Burndata[[#This Row],[STATE_FULL]],'[1]State Regions'!$A:$A,'[1]State Regions'!$B:$B)</f>
        <v>West</v>
      </c>
    </row>
    <row r="35" spans="1:24" hidden="1" x14ac:dyDescent="0.2">
      <c r="A35" s="13" t="s">
        <v>146</v>
      </c>
      <c r="B35" s="13" t="s">
        <v>147</v>
      </c>
      <c r="C35" s="13" t="s">
        <v>170</v>
      </c>
      <c r="D35" s="13" t="s">
        <v>171</v>
      </c>
      <c r="E35" s="13" t="s">
        <v>170</v>
      </c>
      <c r="F35" s="14">
        <v>93721</v>
      </c>
      <c r="G35" s="13">
        <v>6930790</v>
      </c>
      <c r="H35" s="13" t="s">
        <v>172</v>
      </c>
      <c r="I35" s="13">
        <v>852</v>
      </c>
      <c r="J35" s="13">
        <v>10</v>
      </c>
      <c r="K35" s="13">
        <v>1</v>
      </c>
      <c r="M35" s="13">
        <v>1</v>
      </c>
      <c r="N35" s="13">
        <v>1</v>
      </c>
      <c r="O35" s="13" t="s">
        <v>28</v>
      </c>
      <c r="P35" s="13">
        <v>1</v>
      </c>
      <c r="T35" s="13" t="s">
        <v>28</v>
      </c>
      <c r="U35" s="13" t="s">
        <v>28</v>
      </c>
      <c r="V35" s="13" t="s">
        <v>28</v>
      </c>
      <c r="W35" s="13" t="s">
        <v>173</v>
      </c>
      <c r="X35" s="13" t="str">
        <f>_xlfn.XLOOKUP(Burndata[[#This Row],[STATE_FULL]],'[1]State Regions'!$A:$A,'[1]State Regions'!$B:$B)</f>
        <v>West</v>
      </c>
    </row>
    <row r="36" spans="1:24" hidden="1" x14ac:dyDescent="0.2">
      <c r="A36" s="13" t="s">
        <v>146</v>
      </c>
      <c r="B36" s="13" t="s">
        <v>147</v>
      </c>
      <c r="C36" s="13" t="s">
        <v>174</v>
      </c>
      <c r="D36" s="13" t="s">
        <v>175</v>
      </c>
      <c r="E36" s="13" t="s">
        <v>176</v>
      </c>
      <c r="F36" s="14">
        <v>93301</v>
      </c>
      <c r="G36" s="13">
        <v>6930079</v>
      </c>
      <c r="H36" s="13" t="s">
        <v>177</v>
      </c>
      <c r="I36" s="13">
        <v>372</v>
      </c>
      <c r="J36" s="13">
        <v>7</v>
      </c>
      <c r="M36" s="13">
        <v>1</v>
      </c>
      <c r="N36" s="13">
        <v>1</v>
      </c>
      <c r="T36" s="13" t="s">
        <v>28</v>
      </c>
      <c r="V36" s="13" t="s">
        <v>28</v>
      </c>
      <c r="W36" s="13" t="s">
        <v>178</v>
      </c>
      <c r="X36" s="13" t="str">
        <f>_xlfn.XLOOKUP(Burndata[[#This Row],[STATE_FULL]],'[1]State Regions'!$A:$A,'[1]State Regions'!$B:$B)</f>
        <v>West</v>
      </c>
    </row>
    <row r="37" spans="1:24" hidden="1" x14ac:dyDescent="0.2">
      <c r="A37" s="13" t="s">
        <v>146</v>
      </c>
      <c r="B37" s="13" t="s">
        <v>147</v>
      </c>
      <c r="C37" s="13" t="s">
        <v>179</v>
      </c>
      <c r="D37" s="13" t="s">
        <v>180</v>
      </c>
      <c r="E37" s="13" t="s">
        <v>181</v>
      </c>
      <c r="F37" s="14">
        <v>93534</v>
      </c>
      <c r="G37" s="13">
        <v>6931178</v>
      </c>
      <c r="H37" s="13" t="s">
        <v>182</v>
      </c>
      <c r="I37" s="13">
        <v>368</v>
      </c>
      <c r="K37" s="13">
        <v>1</v>
      </c>
      <c r="O37" s="13" t="s">
        <v>28</v>
      </c>
      <c r="Q37" s="13">
        <v>1</v>
      </c>
      <c r="T37" s="13" t="s">
        <v>2798</v>
      </c>
      <c r="U37" s="13" t="s">
        <v>28</v>
      </c>
      <c r="W37" s="13" t="s">
        <v>183</v>
      </c>
      <c r="X37" s="13" t="str">
        <f>_xlfn.XLOOKUP(Burndata[[#This Row],[STATE_FULL]],'[1]State Regions'!$A:$A,'[1]State Regions'!$B:$B)</f>
        <v>West</v>
      </c>
    </row>
    <row r="38" spans="1:24" hidden="1" x14ac:dyDescent="0.2">
      <c r="A38" s="13" t="s">
        <v>146</v>
      </c>
      <c r="B38" s="13" t="s">
        <v>147</v>
      </c>
      <c r="C38" s="13" t="s">
        <v>179</v>
      </c>
      <c r="D38" s="13" t="s">
        <v>184</v>
      </c>
      <c r="E38" s="13" t="s">
        <v>185</v>
      </c>
      <c r="F38" s="14">
        <v>90048</v>
      </c>
      <c r="G38" s="13">
        <v>6930444</v>
      </c>
      <c r="H38" s="13" t="s">
        <v>186</v>
      </c>
      <c r="I38" s="13">
        <v>889</v>
      </c>
      <c r="K38" s="13">
        <v>1</v>
      </c>
      <c r="O38" s="13" t="s">
        <v>28</v>
      </c>
      <c r="P38" s="13">
        <v>1</v>
      </c>
      <c r="T38" s="13" t="s">
        <v>2798</v>
      </c>
      <c r="U38" s="13" t="s">
        <v>28</v>
      </c>
      <c r="W38" s="13" t="s">
        <v>187</v>
      </c>
      <c r="X38" s="13" t="str">
        <f>_xlfn.XLOOKUP(Burndata[[#This Row],[STATE_FULL]],'[1]State Regions'!$A:$A,'[1]State Regions'!$B:$B)</f>
        <v>West</v>
      </c>
    </row>
    <row r="39" spans="1:24" hidden="1" x14ac:dyDescent="0.2">
      <c r="A39" s="13" t="s">
        <v>146</v>
      </c>
      <c r="B39" s="13" t="s">
        <v>147</v>
      </c>
      <c r="C39" s="13" t="s">
        <v>179</v>
      </c>
      <c r="D39" s="13" t="s">
        <v>188</v>
      </c>
      <c r="E39" s="13" t="s">
        <v>189</v>
      </c>
      <c r="F39" s="14">
        <v>90027</v>
      </c>
      <c r="G39" s="13">
        <v>6931470</v>
      </c>
      <c r="H39" s="13" t="s">
        <v>190</v>
      </c>
      <c r="I39" s="13">
        <v>379</v>
      </c>
      <c r="L39" s="13">
        <v>1</v>
      </c>
      <c r="O39" s="13" t="s">
        <v>28</v>
      </c>
      <c r="R39" s="13">
        <v>1</v>
      </c>
      <c r="T39" s="13" t="s">
        <v>2798</v>
      </c>
      <c r="U39" s="13" t="s">
        <v>28</v>
      </c>
      <c r="W39" s="13" t="s">
        <v>191</v>
      </c>
      <c r="X39" s="13" t="str">
        <f>_xlfn.XLOOKUP(Burndata[[#This Row],[STATE_FULL]],'[1]State Regions'!$A:$A,'[1]State Regions'!$B:$B)</f>
        <v>West</v>
      </c>
    </row>
    <row r="40" spans="1:24" hidden="1" x14ac:dyDescent="0.2">
      <c r="A40" s="13" t="s">
        <v>146</v>
      </c>
      <c r="B40" s="13" t="s">
        <v>147</v>
      </c>
      <c r="C40" s="13" t="s">
        <v>179</v>
      </c>
      <c r="D40" s="13" t="s">
        <v>192</v>
      </c>
      <c r="E40" s="13" t="s">
        <v>193</v>
      </c>
      <c r="F40" s="14">
        <v>91767</v>
      </c>
      <c r="G40" s="13">
        <v>6932450</v>
      </c>
      <c r="H40" s="13" t="s">
        <v>194</v>
      </c>
      <c r="I40" s="13">
        <v>412</v>
      </c>
      <c r="K40" s="13">
        <v>1</v>
      </c>
      <c r="O40" s="13" t="s">
        <v>28</v>
      </c>
      <c r="Q40" s="13">
        <v>1</v>
      </c>
      <c r="T40" s="13" t="s">
        <v>2798</v>
      </c>
      <c r="U40" s="13" t="s">
        <v>28</v>
      </c>
      <c r="W40" s="13" t="s">
        <v>195</v>
      </c>
      <c r="X40" s="13" t="str">
        <f>_xlfn.XLOOKUP(Burndata[[#This Row],[STATE_FULL]],'[1]State Regions'!$A:$A,'[1]State Regions'!$B:$B)</f>
        <v>West</v>
      </c>
    </row>
    <row r="41" spans="1:24" hidden="1" x14ac:dyDescent="0.2">
      <c r="A41" s="13" t="s">
        <v>146</v>
      </c>
      <c r="B41" s="13" t="s">
        <v>147</v>
      </c>
      <c r="C41" s="13" t="s">
        <v>179</v>
      </c>
      <c r="D41" s="13" t="s">
        <v>196</v>
      </c>
      <c r="E41" s="13" t="s">
        <v>197</v>
      </c>
      <c r="F41" s="14">
        <v>90262</v>
      </c>
      <c r="G41" s="13">
        <v>6931790</v>
      </c>
      <c r="H41" s="13" t="s">
        <v>198</v>
      </c>
      <c r="I41" s="13">
        <v>323</v>
      </c>
      <c r="K41" s="13">
        <v>1</v>
      </c>
      <c r="O41" s="13" t="s">
        <v>28</v>
      </c>
      <c r="Q41" s="13">
        <v>1</v>
      </c>
      <c r="T41" s="13" t="s">
        <v>2798</v>
      </c>
      <c r="U41" s="13" t="s">
        <v>28</v>
      </c>
      <c r="W41" s="13" t="s">
        <v>199</v>
      </c>
      <c r="X41" s="13" t="str">
        <f>_xlfn.XLOOKUP(Burndata[[#This Row],[STATE_FULL]],'[1]State Regions'!$A:$A,'[1]State Regions'!$B:$B)</f>
        <v>West</v>
      </c>
    </row>
    <row r="42" spans="1:24" hidden="1" x14ac:dyDescent="0.2">
      <c r="A42" s="13" t="s">
        <v>146</v>
      </c>
      <c r="B42" s="13" t="s">
        <v>147</v>
      </c>
      <c r="C42" s="13" t="s">
        <v>179</v>
      </c>
      <c r="D42" s="13" t="s">
        <v>200</v>
      </c>
      <c r="E42" s="13" t="s">
        <v>201</v>
      </c>
      <c r="F42" s="14">
        <v>91345</v>
      </c>
      <c r="G42" s="13">
        <v>6932860</v>
      </c>
      <c r="H42" s="13" t="s">
        <v>202</v>
      </c>
      <c r="I42" s="13">
        <v>377</v>
      </c>
      <c r="K42" s="13">
        <v>1</v>
      </c>
      <c r="O42" s="13" t="s">
        <v>28</v>
      </c>
      <c r="Q42" s="13">
        <v>1</v>
      </c>
      <c r="T42" s="13" t="s">
        <v>2798</v>
      </c>
      <c r="U42" s="13" t="s">
        <v>28</v>
      </c>
      <c r="W42" s="13" t="s">
        <v>203</v>
      </c>
      <c r="X42" s="13" t="str">
        <f>_xlfn.XLOOKUP(Burndata[[#This Row],[STATE_FULL]],'[1]State Regions'!$A:$A,'[1]State Regions'!$B:$B)</f>
        <v>West</v>
      </c>
    </row>
    <row r="43" spans="1:24" hidden="1" x14ac:dyDescent="0.2">
      <c r="A43" s="13" t="s">
        <v>146</v>
      </c>
      <c r="B43" s="13" t="s">
        <v>147</v>
      </c>
      <c r="C43" s="13" t="s">
        <v>179</v>
      </c>
      <c r="D43" s="13" t="s">
        <v>204</v>
      </c>
      <c r="E43" s="13" t="s">
        <v>179</v>
      </c>
      <c r="F43" s="14">
        <v>90095</v>
      </c>
      <c r="G43" s="13">
        <v>6931755</v>
      </c>
      <c r="H43" s="13" t="s">
        <v>205</v>
      </c>
      <c r="I43" s="13">
        <v>445</v>
      </c>
      <c r="K43" s="13">
        <v>1</v>
      </c>
      <c r="O43" s="13" t="s">
        <v>28</v>
      </c>
      <c r="P43" s="13">
        <v>1</v>
      </c>
      <c r="T43" s="13" t="s">
        <v>2798</v>
      </c>
      <c r="U43" s="13" t="s">
        <v>28</v>
      </c>
      <c r="W43" s="13" t="s">
        <v>206</v>
      </c>
      <c r="X43" s="13" t="str">
        <f>_xlfn.XLOOKUP(Burndata[[#This Row],[STATE_FULL]],'[1]State Regions'!$A:$A,'[1]State Regions'!$B:$B)</f>
        <v>West</v>
      </c>
    </row>
    <row r="44" spans="1:24" hidden="1" x14ac:dyDescent="0.2">
      <c r="A44" s="13" t="s">
        <v>146</v>
      </c>
      <c r="B44" s="13" t="s">
        <v>147</v>
      </c>
      <c r="C44" s="13" t="s">
        <v>179</v>
      </c>
      <c r="D44" s="13" t="s">
        <v>207</v>
      </c>
      <c r="E44" s="13" t="s">
        <v>208</v>
      </c>
      <c r="F44" s="14">
        <v>91307</v>
      </c>
      <c r="G44" s="13">
        <v>6930379</v>
      </c>
      <c r="H44" s="13" t="s">
        <v>209</v>
      </c>
      <c r="I44" s="13">
        <v>225</v>
      </c>
      <c r="J44" s="13">
        <v>8</v>
      </c>
      <c r="M44" s="13">
        <v>1</v>
      </c>
      <c r="T44" s="13" t="s">
        <v>28</v>
      </c>
      <c r="V44" s="13" t="s">
        <v>28</v>
      </c>
      <c r="W44" s="13" t="s">
        <v>210</v>
      </c>
      <c r="X44" s="13" t="str">
        <f>_xlfn.XLOOKUP(Burndata[[#This Row],[STATE_FULL]],'[1]State Regions'!$A:$A,'[1]State Regions'!$B:$B)</f>
        <v>West</v>
      </c>
    </row>
    <row r="45" spans="1:24" hidden="1" x14ac:dyDescent="0.2">
      <c r="A45" s="13" t="s">
        <v>146</v>
      </c>
      <c r="B45" s="13" t="s">
        <v>147</v>
      </c>
      <c r="C45" s="13" t="s">
        <v>179</v>
      </c>
      <c r="D45" s="13" t="s">
        <v>211</v>
      </c>
      <c r="E45" s="13" t="s">
        <v>212</v>
      </c>
      <c r="F45" s="14">
        <v>90505</v>
      </c>
      <c r="G45" s="13">
        <v>6933679</v>
      </c>
      <c r="H45" s="13" t="s">
        <v>213</v>
      </c>
      <c r="I45" s="13">
        <v>436</v>
      </c>
      <c r="J45" s="13">
        <v>12</v>
      </c>
      <c r="M45" s="13">
        <v>1</v>
      </c>
      <c r="N45" s="13">
        <v>1</v>
      </c>
      <c r="T45" s="13" t="s">
        <v>28</v>
      </c>
      <c r="V45" s="13" t="s">
        <v>28</v>
      </c>
      <c r="W45" s="13" t="s">
        <v>214</v>
      </c>
      <c r="X45" s="13" t="str">
        <f>_xlfn.XLOOKUP(Burndata[[#This Row],[STATE_FULL]],'[1]State Regions'!$A:$A,'[1]State Regions'!$B:$B)</f>
        <v>West</v>
      </c>
    </row>
    <row r="46" spans="1:24" hidden="1" x14ac:dyDescent="0.2">
      <c r="A46" s="13" t="s">
        <v>146</v>
      </c>
      <c r="B46" s="13" t="s">
        <v>147</v>
      </c>
      <c r="C46" s="13" t="s">
        <v>189</v>
      </c>
      <c r="D46" s="13" t="s">
        <v>215</v>
      </c>
      <c r="E46" s="13" t="s">
        <v>179</v>
      </c>
      <c r="F46" s="14">
        <v>90015</v>
      </c>
      <c r="G46" s="13">
        <v>6931440</v>
      </c>
      <c r="H46" s="13" t="s">
        <v>216</v>
      </c>
      <c r="I46" s="13">
        <v>318</v>
      </c>
      <c r="K46" s="13">
        <v>1</v>
      </c>
      <c r="O46" s="13" t="s">
        <v>28</v>
      </c>
      <c r="Q46" s="13">
        <v>1</v>
      </c>
      <c r="T46" s="13" t="s">
        <v>2798</v>
      </c>
      <c r="U46" s="13" t="s">
        <v>28</v>
      </c>
      <c r="W46" s="13" t="s">
        <v>217</v>
      </c>
      <c r="X46" s="13" t="str">
        <f>_xlfn.XLOOKUP(Burndata[[#This Row],[STATE_FULL]],'[1]State Regions'!$A:$A,'[1]State Regions'!$B:$B)</f>
        <v>West</v>
      </c>
    </row>
    <row r="47" spans="1:24" hidden="1" x14ac:dyDescent="0.2">
      <c r="A47" s="13" t="s">
        <v>146</v>
      </c>
      <c r="B47" s="13" t="s">
        <v>147</v>
      </c>
      <c r="C47" s="13" t="s">
        <v>189</v>
      </c>
      <c r="D47" s="13" t="s">
        <v>218</v>
      </c>
      <c r="E47" s="13" t="s">
        <v>219</v>
      </c>
      <c r="F47" s="14">
        <v>91335</v>
      </c>
      <c r="G47" s="13">
        <v>6932118</v>
      </c>
      <c r="H47" s="13" t="s">
        <v>220</v>
      </c>
      <c r="I47" s="13">
        <v>394</v>
      </c>
      <c r="K47" s="13">
        <v>1</v>
      </c>
      <c r="O47" s="13" t="s">
        <v>28</v>
      </c>
      <c r="Q47" s="13">
        <v>1</v>
      </c>
      <c r="T47" s="13" t="s">
        <v>2798</v>
      </c>
      <c r="U47" s="13" t="s">
        <v>28</v>
      </c>
      <c r="W47" s="13" t="s">
        <v>221</v>
      </c>
      <c r="X47" s="13" t="str">
        <f>_xlfn.XLOOKUP(Burndata[[#This Row],[STATE_FULL]],'[1]State Regions'!$A:$A,'[1]State Regions'!$B:$B)</f>
        <v>West</v>
      </c>
    </row>
    <row r="48" spans="1:24" hidden="1" x14ac:dyDescent="0.2">
      <c r="A48" s="13" t="s">
        <v>146</v>
      </c>
      <c r="B48" s="13" t="s">
        <v>147</v>
      </c>
      <c r="C48" s="13" t="s">
        <v>189</v>
      </c>
      <c r="D48" s="13" t="s">
        <v>222</v>
      </c>
      <c r="E48" s="13" t="s">
        <v>212</v>
      </c>
      <c r="F48" s="14">
        <v>90502</v>
      </c>
      <c r="G48" s="13">
        <v>6933683</v>
      </c>
      <c r="H48" s="13" t="s">
        <v>223</v>
      </c>
      <c r="I48" s="13">
        <v>453</v>
      </c>
      <c r="K48" s="13">
        <v>1</v>
      </c>
      <c r="O48" s="13" t="s">
        <v>28</v>
      </c>
      <c r="P48" s="13">
        <v>1</v>
      </c>
      <c r="T48" s="13" t="s">
        <v>2798</v>
      </c>
      <c r="U48" s="13" t="s">
        <v>28</v>
      </c>
      <c r="W48" s="13" t="s">
        <v>224</v>
      </c>
      <c r="X48" s="13" t="str">
        <f>_xlfn.XLOOKUP(Burndata[[#This Row],[STATE_FULL]],'[1]State Regions'!$A:$A,'[1]State Regions'!$B:$B)</f>
        <v>West</v>
      </c>
    </row>
    <row r="49" spans="1:24" hidden="1" x14ac:dyDescent="0.2">
      <c r="A49" s="13" t="s">
        <v>146</v>
      </c>
      <c r="B49" s="13" t="s">
        <v>147</v>
      </c>
      <c r="C49" s="13" t="s">
        <v>189</v>
      </c>
      <c r="D49" s="13" t="s">
        <v>225</v>
      </c>
      <c r="E49" s="13" t="s">
        <v>226</v>
      </c>
      <c r="F49" s="14">
        <v>91355</v>
      </c>
      <c r="G49" s="13">
        <v>6933488</v>
      </c>
      <c r="H49" s="13" t="s">
        <v>227</v>
      </c>
      <c r="I49" s="13">
        <v>238</v>
      </c>
      <c r="K49" s="13">
        <v>1</v>
      </c>
      <c r="O49" s="13" t="s">
        <v>28</v>
      </c>
      <c r="Q49" s="13">
        <v>1</v>
      </c>
      <c r="T49" s="13" t="s">
        <v>2798</v>
      </c>
      <c r="U49" s="13" t="s">
        <v>28</v>
      </c>
      <c r="W49" s="13" t="s">
        <v>228</v>
      </c>
      <c r="X49" s="13" t="str">
        <f>_xlfn.XLOOKUP(Burndata[[#This Row],[STATE_FULL]],'[1]State Regions'!$A:$A,'[1]State Regions'!$B:$B)</f>
        <v>West</v>
      </c>
    </row>
    <row r="50" spans="1:24" hidden="1" x14ac:dyDescent="0.2">
      <c r="A50" s="13" t="s">
        <v>146</v>
      </c>
      <c r="B50" s="13" t="s">
        <v>147</v>
      </c>
      <c r="C50" s="13" t="s">
        <v>189</v>
      </c>
      <c r="D50" s="13" t="s">
        <v>229</v>
      </c>
      <c r="E50" s="13" t="s">
        <v>230</v>
      </c>
      <c r="F50" s="14">
        <v>91105</v>
      </c>
      <c r="G50" s="13">
        <v>6932350</v>
      </c>
      <c r="H50" s="13" t="s">
        <v>231</v>
      </c>
      <c r="I50" s="13">
        <v>619</v>
      </c>
      <c r="K50" s="13">
        <v>1</v>
      </c>
      <c r="O50" s="13" t="s">
        <v>28</v>
      </c>
      <c r="Q50" s="13">
        <v>1</v>
      </c>
      <c r="T50" s="13" t="s">
        <v>2798</v>
      </c>
      <c r="U50" s="13" t="s">
        <v>28</v>
      </c>
      <c r="W50" s="13" t="s">
        <v>232</v>
      </c>
      <c r="X50" s="13" t="str">
        <f>_xlfn.XLOOKUP(Burndata[[#This Row],[STATE_FULL]],'[1]State Regions'!$A:$A,'[1]State Regions'!$B:$B)</f>
        <v>West</v>
      </c>
    </row>
    <row r="51" spans="1:24" hidden="1" x14ac:dyDescent="0.2">
      <c r="A51" s="13" t="s">
        <v>146</v>
      </c>
      <c r="B51" s="13" t="s">
        <v>147</v>
      </c>
      <c r="C51" s="13" t="s">
        <v>189</v>
      </c>
      <c r="D51" s="13" t="s">
        <v>233</v>
      </c>
      <c r="E51" s="13" t="s">
        <v>179</v>
      </c>
      <c r="F51" s="14">
        <v>90033</v>
      </c>
      <c r="G51" s="13">
        <v>6931580</v>
      </c>
      <c r="H51" s="13" t="s">
        <v>234</v>
      </c>
      <c r="I51" s="13">
        <v>538</v>
      </c>
      <c r="J51" s="13">
        <v>20</v>
      </c>
      <c r="K51" s="13">
        <v>1</v>
      </c>
      <c r="M51" s="13">
        <v>1</v>
      </c>
      <c r="N51" s="13">
        <v>1</v>
      </c>
      <c r="O51" s="13" t="s">
        <v>28</v>
      </c>
      <c r="P51" s="13">
        <v>1</v>
      </c>
      <c r="T51" s="13" t="s">
        <v>28</v>
      </c>
      <c r="U51" s="13" t="s">
        <v>28</v>
      </c>
      <c r="V51" s="13" t="s">
        <v>28</v>
      </c>
      <c r="W51" s="13" t="s">
        <v>235</v>
      </c>
      <c r="X51" s="13" t="str">
        <f>_xlfn.XLOOKUP(Burndata[[#This Row],[STATE_FULL]],'[1]State Regions'!$A:$A,'[1]State Regions'!$B:$B)</f>
        <v>West</v>
      </c>
    </row>
    <row r="52" spans="1:24" hidden="1" x14ac:dyDescent="0.2">
      <c r="A52" s="13" t="s">
        <v>146</v>
      </c>
      <c r="B52" s="13" t="s">
        <v>147</v>
      </c>
      <c r="C52" s="13" t="s">
        <v>189</v>
      </c>
      <c r="D52" s="13" t="s">
        <v>236</v>
      </c>
      <c r="E52" s="13" t="s">
        <v>237</v>
      </c>
      <c r="F52" s="14">
        <v>90806</v>
      </c>
      <c r="G52" s="13">
        <v>6931370</v>
      </c>
      <c r="H52" s="13" t="s">
        <v>238</v>
      </c>
      <c r="I52" s="13">
        <v>412</v>
      </c>
      <c r="K52" s="13">
        <v>1</v>
      </c>
      <c r="O52" s="13" t="s">
        <v>28</v>
      </c>
      <c r="Q52" s="13">
        <v>1</v>
      </c>
      <c r="T52" s="13" t="s">
        <v>2798</v>
      </c>
      <c r="U52" s="13" t="s">
        <v>28</v>
      </c>
      <c r="W52" s="13" t="s">
        <v>239</v>
      </c>
      <c r="X52" s="13" t="str">
        <f>_xlfn.XLOOKUP(Burndata[[#This Row],[STATE_FULL]],'[1]State Regions'!$A:$A,'[1]State Regions'!$B:$B)</f>
        <v>West</v>
      </c>
    </row>
    <row r="53" spans="1:24" hidden="1" x14ac:dyDescent="0.2">
      <c r="A53" s="13" t="s">
        <v>146</v>
      </c>
      <c r="B53" s="13" t="s">
        <v>147</v>
      </c>
      <c r="C53" s="13" t="s">
        <v>189</v>
      </c>
      <c r="D53" s="13" t="s">
        <v>240</v>
      </c>
      <c r="E53" s="13" t="s">
        <v>237</v>
      </c>
      <c r="F53" s="14">
        <v>90813</v>
      </c>
      <c r="G53" s="13">
        <v>6931360</v>
      </c>
      <c r="H53" s="13" t="s">
        <v>241</v>
      </c>
      <c r="I53" s="13">
        <v>307</v>
      </c>
      <c r="K53" s="13">
        <v>1</v>
      </c>
      <c r="O53" s="13" t="s">
        <v>28</v>
      </c>
      <c r="Q53" s="13">
        <v>1</v>
      </c>
      <c r="T53" s="13" t="s">
        <v>2798</v>
      </c>
      <c r="U53" s="13" t="s">
        <v>28</v>
      </c>
      <c r="W53" s="13" t="s">
        <v>242</v>
      </c>
      <c r="X53" s="13" t="str">
        <f>_xlfn.XLOOKUP(Burndata[[#This Row],[STATE_FULL]],'[1]State Regions'!$A:$A,'[1]State Regions'!$B:$B)</f>
        <v>West</v>
      </c>
    </row>
    <row r="54" spans="1:24" hidden="1" x14ac:dyDescent="0.2">
      <c r="A54" s="13" t="s">
        <v>146</v>
      </c>
      <c r="B54" s="13" t="s">
        <v>147</v>
      </c>
      <c r="C54" s="13" t="s">
        <v>243</v>
      </c>
      <c r="D54" s="13" t="s">
        <v>244</v>
      </c>
      <c r="E54" s="13" t="s">
        <v>243</v>
      </c>
      <c r="F54" s="14">
        <v>93636</v>
      </c>
      <c r="G54" s="13">
        <v>6930814</v>
      </c>
      <c r="H54" s="13" t="s">
        <v>245</v>
      </c>
      <c r="I54" s="13">
        <v>208</v>
      </c>
      <c r="L54" s="13">
        <v>1</v>
      </c>
      <c r="O54" s="13" t="s">
        <v>28</v>
      </c>
      <c r="S54" s="13">
        <v>1</v>
      </c>
      <c r="T54" s="13" t="s">
        <v>2798</v>
      </c>
      <c r="U54" s="13" t="s">
        <v>28</v>
      </c>
      <c r="W54" s="13" t="s">
        <v>246</v>
      </c>
      <c r="X54" s="13" t="str">
        <f>_xlfn.XLOOKUP(Burndata[[#This Row],[STATE_FULL]],'[1]State Regions'!$A:$A,'[1]State Regions'!$B:$B)</f>
        <v>West</v>
      </c>
    </row>
    <row r="55" spans="1:24" hidden="1" x14ac:dyDescent="0.2">
      <c r="A55" s="13" t="s">
        <v>146</v>
      </c>
      <c r="B55" s="13" t="s">
        <v>147</v>
      </c>
      <c r="C55" s="13" t="s">
        <v>247</v>
      </c>
      <c r="D55" s="13" t="s">
        <v>248</v>
      </c>
      <c r="E55" s="13" t="s">
        <v>249</v>
      </c>
      <c r="F55" s="14">
        <v>93906</v>
      </c>
      <c r="G55" s="13">
        <v>6932720</v>
      </c>
      <c r="H55" s="13" t="s">
        <v>250</v>
      </c>
      <c r="I55" s="13">
        <v>161</v>
      </c>
      <c r="K55" s="13">
        <v>1</v>
      </c>
      <c r="O55" s="13" t="s">
        <v>28</v>
      </c>
      <c r="Q55" s="13">
        <v>1</v>
      </c>
      <c r="T55" s="13" t="s">
        <v>2798</v>
      </c>
      <c r="U55" s="13" t="s">
        <v>28</v>
      </c>
      <c r="W55" s="13" t="s">
        <v>251</v>
      </c>
      <c r="X55" s="13" t="str">
        <f>_xlfn.XLOOKUP(Burndata[[#This Row],[STATE_FULL]],'[1]State Regions'!$A:$A,'[1]State Regions'!$B:$B)</f>
        <v>West</v>
      </c>
    </row>
    <row r="56" spans="1:24" hidden="1" x14ac:dyDescent="0.2">
      <c r="A56" s="13" t="s">
        <v>146</v>
      </c>
      <c r="B56" s="13" t="s">
        <v>147</v>
      </c>
      <c r="C56" s="13" t="s">
        <v>252</v>
      </c>
      <c r="D56" s="13" t="s">
        <v>253</v>
      </c>
      <c r="E56" s="13" t="s">
        <v>254</v>
      </c>
      <c r="F56" s="14">
        <v>92691</v>
      </c>
      <c r="G56" s="13">
        <v>6931915</v>
      </c>
      <c r="H56" s="13" t="s">
        <v>255</v>
      </c>
      <c r="I56" s="13">
        <v>275</v>
      </c>
      <c r="K56" s="13">
        <v>1</v>
      </c>
      <c r="L56" s="13">
        <v>1</v>
      </c>
      <c r="O56" s="13" t="s">
        <v>28</v>
      </c>
      <c r="Q56" s="13">
        <v>1</v>
      </c>
      <c r="S56" s="13">
        <v>1</v>
      </c>
      <c r="T56" s="13" t="s">
        <v>2798</v>
      </c>
      <c r="U56" s="13" t="s">
        <v>28</v>
      </c>
      <c r="W56" s="13" t="s">
        <v>256</v>
      </c>
      <c r="X56" s="13" t="str">
        <f>_xlfn.XLOOKUP(Burndata[[#This Row],[STATE_FULL]],'[1]State Regions'!$A:$A,'[1]State Regions'!$B:$B)</f>
        <v>West</v>
      </c>
    </row>
    <row r="57" spans="1:24" hidden="1" x14ac:dyDescent="0.2">
      <c r="A57" s="13" t="s">
        <v>146</v>
      </c>
      <c r="B57" s="13" t="s">
        <v>147</v>
      </c>
      <c r="C57" s="13" t="s">
        <v>252</v>
      </c>
      <c r="D57" s="13" t="s">
        <v>257</v>
      </c>
      <c r="E57" s="13" t="s">
        <v>252</v>
      </c>
      <c r="F57" s="14">
        <v>92868</v>
      </c>
      <c r="G57" s="13">
        <v>6932290</v>
      </c>
      <c r="H57" s="13" t="s">
        <v>258</v>
      </c>
      <c r="I57" s="13">
        <v>418</v>
      </c>
      <c r="J57" s="13">
        <v>8</v>
      </c>
      <c r="K57" s="13">
        <v>1</v>
      </c>
      <c r="L57" s="13">
        <v>1</v>
      </c>
      <c r="M57" s="13">
        <v>1</v>
      </c>
      <c r="N57" s="13">
        <v>1</v>
      </c>
      <c r="O57" s="13" t="s">
        <v>28</v>
      </c>
      <c r="P57" s="13">
        <v>1</v>
      </c>
      <c r="S57" s="13">
        <v>1</v>
      </c>
      <c r="T57" s="13" t="s">
        <v>28</v>
      </c>
      <c r="U57" s="13" t="s">
        <v>28</v>
      </c>
      <c r="V57" s="13" t="s">
        <v>28</v>
      </c>
      <c r="W57" s="13" t="s">
        <v>259</v>
      </c>
      <c r="X57" s="13" t="str">
        <f>_xlfn.XLOOKUP(Burndata[[#This Row],[STATE_FULL]],'[1]State Regions'!$A:$A,'[1]State Regions'!$B:$B)</f>
        <v>West</v>
      </c>
    </row>
    <row r="58" spans="1:24" hidden="1" x14ac:dyDescent="0.2">
      <c r="A58" s="13" t="s">
        <v>146</v>
      </c>
      <c r="B58" s="13" t="s">
        <v>147</v>
      </c>
      <c r="C58" s="13" t="s">
        <v>260</v>
      </c>
      <c r="D58" s="13" t="s">
        <v>261</v>
      </c>
      <c r="E58" s="13" t="s">
        <v>252</v>
      </c>
      <c r="F58" s="14">
        <v>92868</v>
      </c>
      <c r="G58" s="13">
        <v>6932287</v>
      </c>
      <c r="H58" s="13" t="s">
        <v>262</v>
      </c>
      <c r="I58" s="13">
        <v>334</v>
      </c>
      <c r="L58" s="13">
        <v>1</v>
      </c>
      <c r="O58" s="13" t="s">
        <v>28</v>
      </c>
      <c r="S58" s="13">
        <v>1</v>
      </c>
      <c r="T58" s="13" t="s">
        <v>2798</v>
      </c>
      <c r="U58" s="13" t="s">
        <v>28</v>
      </c>
      <c r="W58" s="13" t="s">
        <v>263</v>
      </c>
      <c r="X58" s="13" t="str">
        <f>_xlfn.XLOOKUP(Burndata[[#This Row],[STATE_FULL]],'[1]State Regions'!$A:$A,'[1]State Regions'!$B:$B)</f>
        <v>West</v>
      </c>
    </row>
    <row r="59" spans="1:24" hidden="1" x14ac:dyDescent="0.2">
      <c r="A59" s="13" t="s">
        <v>146</v>
      </c>
      <c r="B59" s="13" t="s">
        <v>147</v>
      </c>
      <c r="C59" s="13" t="s">
        <v>260</v>
      </c>
      <c r="D59" s="13" t="s">
        <v>264</v>
      </c>
      <c r="E59" s="13" t="s">
        <v>265</v>
      </c>
      <c r="F59" s="14">
        <v>92705</v>
      </c>
      <c r="G59" s="13">
        <v>6933377</v>
      </c>
      <c r="H59" s="13" t="s">
        <v>266</v>
      </c>
      <c r="I59" s="13">
        <v>282</v>
      </c>
      <c r="J59" s="13">
        <v>7</v>
      </c>
      <c r="K59" s="13">
        <v>1</v>
      </c>
      <c r="M59" s="13">
        <v>1</v>
      </c>
      <c r="N59" s="13">
        <v>1</v>
      </c>
      <c r="O59" s="13" t="s">
        <v>28</v>
      </c>
      <c r="Q59" s="13">
        <v>1</v>
      </c>
      <c r="T59" s="13" t="s">
        <v>39</v>
      </c>
      <c r="U59" s="13" t="s">
        <v>28</v>
      </c>
      <c r="V59" s="13" t="s">
        <v>28</v>
      </c>
      <c r="W59" s="13" t="s">
        <v>267</v>
      </c>
      <c r="X59" s="13" t="str">
        <f>_xlfn.XLOOKUP(Burndata[[#This Row],[STATE_FULL]],'[1]State Regions'!$A:$A,'[1]State Regions'!$B:$B)</f>
        <v>West</v>
      </c>
    </row>
    <row r="60" spans="1:24" hidden="1" x14ac:dyDescent="0.2">
      <c r="A60" s="13" t="s">
        <v>146</v>
      </c>
      <c r="B60" s="13" t="s">
        <v>147</v>
      </c>
      <c r="C60" s="13" t="s">
        <v>268</v>
      </c>
      <c r="D60" s="13" t="s">
        <v>269</v>
      </c>
      <c r="E60" s="13" t="s">
        <v>270</v>
      </c>
      <c r="F60" s="14">
        <v>95661</v>
      </c>
      <c r="G60" s="13">
        <v>6932645</v>
      </c>
      <c r="H60" s="13" t="s">
        <v>271</v>
      </c>
      <c r="I60" s="13">
        <v>328</v>
      </c>
      <c r="K60" s="13">
        <v>1</v>
      </c>
      <c r="O60" s="13" t="s">
        <v>28</v>
      </c>
      <c r="Q60" s="13">
        <v>1</v>
      </c>
      <c r="T60" s="13" t="s">
        <v>2798</v>
      </c>
      <c r="U60" s="13" t="s">
        <v>28</v>
      </c>
      <c r="W60" s="13" t="s">
        <v>272</v>
      </c>
      <c r="X60" s="13" t="str">
        <f>_xlfn.XLOOKUP(Burndata[[#This Row],[STATE_FULL]],'[1]State Regions'!$A:$A,'[1]State Regions'!$B:$B)</f>
        <v>West</v>
      </c>
    </row>
    <row r="61" spans="1:24" hidden="1" x14ac:dyDescent="0.2">
      <c r="A61" s="13" t="s">
        <v>146</v>
      </c>
      <c r="B61" s="13" t="s">
        <v>147</v>
      </c>
      <c r="C61" s="13" t="s">
        <v>273</v>
      </c>
      <c r="D61" s="13" t="s">
        <v>274</v>
      </c>
      <c r="E61" s="13" t="s">
        <v>275</v>
      </c>
      <c r="F61" s="14">
        <v>92262</v>
      </c>
      <c r="G61" s="13">
        <v>6932325</v>
      </c>
      <c r="H61" s="13" t="s">
        <v>276</v>
      </c>
      <c r="I61" s="13">
        <v>367</v>
      </c>
      <c r="K61" s="13">
        <v>1</v>
      </c>
      <c r="O61" s="13" t="s">
        <v>28</v>
      </c>
      <c r="Q61" s="13">
        <v>1</v>
      </c>
      <c r="T61" s="13" t="s">
        <v>2798</v>
      </c>
      <c r="U61" s="13" t="s">
        <v>28</v>
      </c>
      <c r="W61" s="13" t="s">
        <v>277</v>
      </c>
      <c r="X61" s="13" t="str">
        <f>_xlfn.XLOOKUP(Burndata[[#This Row],[STATE_FULL]],'[1]State Regions'!$A:$A,'[1]State Regions'!$B:$B)</f>
        <v>West</v>
      </c>
    </row>
    <row r="62" spans="1:24" hidden="1" x14ac:dyDescent="0.2">
      <c r="A62" s="13" t="s">
        <v>146</v>
      </c>
      <c r="B62" s="13" t="s">
        <v>147</v>
      </c>
      <c r="C62" s="13" t="s">
        <v>278</v>
      </c>
      <c r="D62" s="13" t="s">
        <v>279</v>
      </c>
      <c r="E62" s="13" t="s">
        <v>278</v>
      </c>
      <c r="F62" s="14">
        <v>92501</v>
      </c>
      <c r="G62" s="13">
        <v>6932585</v>
      </c>
      <c r="H62" s="13" t="s">
        <v>280</v>
      </c>
      <c r="I62" s="13">
        <v>373</v>
      </c>
      <c r="K62" s="13">
        <v>1</v>
      </c>
      <c r="O62" s="13" t="s">
        <v>28</v>
      </c>
      <c r="Q62" s="13">
        <v>1</v>
      </c>
      <c r="T62" s="13" t="s">
        <v>2798</v>
      </c>
      <c r="U62" s="13" t="s">
        <v>28</v>
      </c>
      <c r="W62" s="13" t="s">
        <v>281</v>
      </c>
      <c r="X62" s="13" t="str">
        <f>_xlfn.XLOOKUP(Burndata[[#This Row],[STATE_FULL]],'[1]State Regions'!$A:$A,'[1]State Regions'!$B:$B)</f>
        <v>West</v>
      </c>
    </row>
    <row r="63" spans="1:24" hidden="1" x14ac:dyDescent="0.2">
      <c r="A63" s="13" t="s">
        <v>146</v>
      </c>
      <c r="B63" s="13" t="s">
        <v>147</v>
      </c>
      <c r="C63" s="13" t="s">
        <v>278</v>
      </c>
      <c r="D63" s="13" t="s">
        <v>282</v>
      </c>
      <c r="E63" s="13" t="s">
        <v>283</v>
      </c>
      <c r="F63" s="14">
        <v>92595</v>
      </c>
      <c r="G63" s="13">
        <v>6930640</v>
      </c>
      <c r="H63" s="13" t="s">
        <v>284</v>
      </c>
      <c r="I63" s="13">
        <v>122</v>
      </c>
      <c r="K63" s="13">
        <v>1</v>
      </c>
      <c r="O63" s="13" t="s">
        <v>28</v>
      </c>
      <c r="Q63" s="13">
        <v>1</v>
      </c>
      <c r="T63" s="13" t="s">
        <v>2798</v>
      </c>
      <c r="U63" s="13" t="s">
        <v>28</v>
      </c>
      <c r="W63" s="13" t="s">
        <v>285</v>
      </c>
      <c r="X63" s="13" t="str">
        <f>_xlfn.XLOOKUP(Burndata[[#This Row],[STATE_FULL]],'[1]State Regions'!$A:$A,'[1]State Regions'!$B:$B)</f>
        <v>West</v>
      </c>
    </row>
    <row r="64" spans="1:24" hidden="1" x14ac:dyDescent="0.2">
      <c r="A64" s="13" t="s">
        <v>146</v>
      </c>
      <c r="B64" s="13" t="s">
        <v>147</v>
      </c>
      <c r="C64" s="13" t="s">
        <v>278</v>
      </c>
      <c r="D64" s="13" t="s">
        <v>286</v>
      </c>
      <c r="E64" s="13" t="s">
        <v>287</v>
      </c>
      <c r="F64" s="14">
        <v>92555</v>
      </c>
      <c r="G64" s="13">
        <v>6930110</v>
      </c>
      <c r="H64" s="13" t="s">
        <v>288</v>
      </c>
      <c r="I64" s="13">
        <v>439</v>
      </c>
      <c r="K64" s="13">
        <v>1</v>
      </c>
      <c r="O64" s="13" t="s">
        <v>28</v>
      </c>
      <c r="P64" s="13">
        <v>1</v>
      </c>
      <c r="T64" s="13" t="s">
        <v>2798</v>
      </c>
      <c r="U64" s="13" t="s">
        <v>28</v>
      </c>
      <c r="W64" s="13" t="s">
        <v>289</v>
      </c>
      <c r="X64" s="13" t="str">
        <f>_xlfn.XLOOKUP(Burndata[[#This Row],[STATE_FULL]],'[1]State Regions'!$A:$A,'[1]State Regions'!$B:$B)</f>
        <v>West</v>
      </c>
    </row>
    <row r="65" spans="1:24" hidden="1" x14ac:dyDescent="0.2">
      <c r="A65" s="13" t="s">
        <v>146</v>
      </c>
      <c r="B65" s="13" t="s">
        <v>147</v>
      </c>
      <c r="C65" s="13" t="s">
        <v>290</v>
      </c>
      <c r="D65" s="13" t="s">
        <v>291</v>
      </c>
      <c r="E65" s="13" t="s">
        <v>292</v>
      </c>
      <c r="F65" s="14">
        <v>95608</v>
      </c>
      <c r="G65" s="13">
        <v>6930037</v>
      </c>
      <c r="H65" s="13" t="s">
        <v>293</v>
      </c>
      <c r="I65" s="13">
        <v>370</v>
      </c>
      <c r="K65" s="13">
        <v>1</v>
      </c>
      <c r="O65" s="13" t="s">
        <v>28</v>
      </c>
      <c r="Q65" s="13">
        <v>1</v>
      </c>
      <c r="T65" s="13" t="s">
        <v>2798</v>
      </c>
      <c r="U65" s="13" t="s">
        <v>28</v>
      </c>
      <c r="W65" s="13" t="s">
        <v>294</v>
      </c>
      <c r="X65" s="13" t="str">
        <f>_xlfn.XLOOKUP(Burndata[[#This Row],[STATE_FULL]],'[1]State Regions'!$A:$A,'[1]State Regions'!$B:$B)</f>
        <v>West</v>
      </c>
    </row>
    <row r="66" spans="1:24" hidden="1" x14ac:dyDescent="0.2">
      <c r="A66" s="13" t="s">
        <v>146</v>
      </c>
      <c r="B66" s="13" t="s">
        <v>147</v>
      </c>
      <c r="C66" s="13" t="s">
        <v>290</v>
      </c>
      <c r="D66" s="13" t="s">
        <v>295</v>
      </c>
      <c r="E66" s="13" t="s">
        <v>296</v>
      </c>
      <c r="F66" s="14">
        <v>95823</v>
      </c>
      <c r="G66" s="13">
        <v>6932673</v>
      </c>
      <c r="H66" s="13" t="s">
        <v>297</v>
      </c>
      <c r="I66" s="13">
        <v>241</v>
      </c>
      <c r="K66" s="13">
        <v>1</v>
      </c>
      <c r="O66" s="13" t="s">
        <v>28</v>
      </c>
      <c r="Q66" s="13">
        <v>1</v>
      </c>
      <c r="T66" s="13" t="s">
        <v>2798</v>
      </c>
      <c r="U66" s="13" t="s">
        <v>28</v>
      </c>
      <c r="W66" s="13" t="s">
        <v>298</v>
      </c>
      <c r="X66" s="13" t="str">
        <f>_xlfn.XLOOKUP(Burndata[[#This Row],[STATE_FULL]],'[1]State Regions'!$A:$A,'[1]State Regions'!$B:$B)</f>
        <v>West</v>
      </c>
    </row>
    <row r="67" spans="1:24" hidden="1" x14ac:dyDescent="0.2">
      <c r="A67" s="13" t="s">
        <v>146</v>
      </c>
      <c r="B67" s="13" t="s">
        <v>147</v>
      </c>
      <c r="C67" s="13" t="s">
        <v>290</v>
      </c>
      <c r="D67" s="13" t="s">
        <v>299</v>
      </c>
      <c r="E67" s="13" t="s">
        <v>296</v>
      </c>
      <c r="F67" s="14">
        <v>95817</v>
      </c>
      <c r="G67" s="13">
        <v>6932680</v>
      </c>
      <c r="H67" s="13" t="s">
        <v>300</v>
      </c>
      <c r="I67" s="13">
        <v>634</v>
      </c>
      <c r="J67" s="13">
        <v>12</v>
      </c>
      <c r="K67" s="13">
        <v>1</v>
      </c>
      <c r="L67" s="13">
        <v>1</v>
      </c>
      <c r="M67" s="13">
        <v>1</v>
      </c>
      <c r="O67" s="13" t="s">
        <v>28</v>
      </c>
      <c r="P67" s="13">
        <v>1</v>
      </c>
      <c r="R67" s="13">
        <v>1</v>
      </c>
      <c r="T67" s="13" t="s">
        <v>28</v>
      </c>
      <c r="U67" s="13" t="s">
        <v>28</v>
      </c>
      <c r="V67" s="13" t="s">
        <v>28</v>
      </c>
      <c r="W67" s="13" t="s">
        <v>301</v>
      </c>
      <c r="X67" s="13" t="str">
        <f>_xlfn.XLOOKUP(Burndata[[#This Row],[STATE_FULL]],'[1]State Regions'!$A:$A,'[1]State Regions'!$B:$B)</f>
        <v>West</v>
      </c>
    </row>
    <row r="68" spans="1:24" hidden="1" x14ac:dyDescent="0.2">
      <c r="A68" s="13" t="s">
        <v>146</v>
      </c>
      <c r="B68" s="13" t="s">
        <v>147</v>
      </c>
      <c r="C68" s="13" t="s">
        <v>290</v>
      </c>
      <c r="D68" s="13" t="s">
        <v>302</v>
      </c>
      <c r="E68" s="13" t="s">
        <v>296</v>
      </c>
      <c r="F68" s="14">
        <v>95817</v>
      </c>
      <c r="G68" s="13">
        <v>6933080</v>
      </c>
      <c r="H68" s="13" t="s">
        <v>303</v>
      </c>
      <c r="I68" s="13">
        <v>80</v>
      </c>
      <c r="J68" s="13">
        <v>10</v>
      </c>
      <c r="N68" s="13">
        <v>1</v>
      </c>
      <c r="T68" s="13" t="s">
        <v>28</v>
      </c>
      <c r="V68" s="13" t="s">
        <v>28</v>
      </c>
      <c r="W68" s="13" t="s">
        <v>304</v>
      </c>
      <c r="X68" s="13" t="str">
        <f>_xlfn.XLOOKUP(Burndata[[#This Row],[STATE_FULL]],'[1]State Regions'!$A:$A,'[1]State Regions'!$B:$B)</f>
        <v>West</v>
      </c>
    </row>
    <row r="69" spans="1:24" hidden="1" x14ac:dyDescent="0.2">
      <c r="A69" s="13" t="s">
        <v>146</v>
      </c>
      <c r="B69" s="13" t="s">
        <v>147</v>
      </c>
      <c r="C69" s="13" t="s">
        <v>305</v>
      </c>
      <c r="D69" s="13" t="s">
        <v>306</v>
      </c>
      <c r="E69" s="13" t="s">
        <v>307</v>
      </c>
      <c r="F69" s="14">
        <v>92324</v>
      </c>
      <c r="G69" s="13">
        <v>6932770</v>
      </c>
      <c r="H69" s="13" t="s">
        <v>308</v>
      </c>
      <c r="I69" s="13">
        <v>456</v>
      </c>
      <c r="J69" s="13">
        <v>14</v>
      </c>
      <c r="K69" s="13">
        <v>1</v>
      </c>
      <c r="M69" s="13">
        <v>1</v>
      </c>
      <c r="N69" s="13">
        <v>1</v>
      </c>
      <c r="O69" s="13" t="s">
        <v>28</v>
      </c>
      <c r="Q69" s="13">
        <v>1</v>
      </c>
      <c r="T69" s="13" t="s">
        <v>39</v>
      </c>
      <c r="U69" s="13" t="s">
        <v>28</v>
      </c>
      <c r="V69" s="13" t="s">
        <v>28</v>
      </c>
      <c r="W69" s="13" t="s">
        <v>309</v>
      </c>
      <c r="X69" s="13" t="str">
        <f>_xlfn.XLOOKUP(Burndata[[#This Row],[STATE_FULL]],'[1]State Regions'!$A:$A,'[1]State Regions'!$B:$B)</f>
        <v>West</v>
      </c>
    </row>
    <row r="70" spans="1:24" hidden="1" x14ac:dyDescent="0.2">
      <c r="A70" s="13" t="s">
        <v>146</v>
      </c>
      <c r="B70" s="13" t="s">
        <v>147</v>
      </c>
      <c r="C70" s="13" t="s">
        <v>305</v>
      </c>
      <c r="D70" s="13" t="s">
        <v>310</v>
      </c>
      <c r="E70" s="13" t="s">
        <v>311</v>
      </c>
      <c r="F70" s="14">
        <v>92354</v>
      </c>
      <c r="G70" s="13">
        <v>6930053</v>
      </c>
      <c r="H70" s="13" t="s">
        <v>312</v>
      </c>
      <c r="I70" s="13">
        <v>533</v>
      </c>
      <c r="K70" s="13">
        <v>1</v>
      </c>
      <c r="L70" s="13">
        <v>1</v>
      </c>
      <c r="O70" s="13" t="s">
        <v>28</v>
      </c>
      <c r="P70" s="13">
        <v>1</v>
      </c>
      <c r="R70" s="13">
        <v>1</v>
      </c>
      <c r="T70" s="13" t="s">
        <v>2798</v>
      </c>
      <c r="U70" s="13" t="s">
        <v>28</v>
      </c>
      <c r="W70" s="13" t="s">
        <v>313</v>
      </c>
      <c r="X70" s="13" t="str">
        <f>_xlfn.XLOOKUP(Burndata[[#This Row],[STATE_FULL]],'[1]State Regions'!$A:$A,'[1]State Regions'!$B:$B)</f>
        <v>West</v>
      </c>
    </row>
    <row r="71" spans="1:24" hidden="1" x14ac:dyDescent="0.2">
      <c r="A71" s="13" t="s">
        <v>146</v>
      </c>
      <c r="B71" s="13" t="s">
        <v>147</v>
      </c>
      <c r="C71" s="13" t="s">
        <v>314</v>
      </c>
      <c r="D71" s="13" t="s">
        <v>315</v>
      </c>
      <c r="E71" s="13" t="s">
        <v>316</v>
      </c>
      <c r="F71" s="14">
        <v>92029</v>
      </c>
      <c r="G71" s="13">
        <v>6930660</v>
      </c>
      <c r="H71" s="13" t="s">
        <v>317</v>
      </c>
      <c r="I71" s="13">
        <v>288</v>
      </c>
      <c r="K71" s="13">
        <v>1</v>
      </c>
      <c r="O71" s="13" t="s">
        <v>28</v>
      </c>
      <c r="Q71" s="13">
        <v>1</v>
      </c>
      <c r="T71" s="13" t="s">
        <v>2798</v>
      </c>
      <c r="U71" s="13" t="s">
        <v>28</v>
      </c>
      <c r="W71" s="13" t="s">
        <v>318</v>
      </c>
      <c r="X71" s="13" t="str">
        <f>_xlfn.XLOOKUP(Burndata[[#This Row],[STATE_FULL]],'[1]State Regions'!$A:$A,'[1]State Regions'!$B:$B)</f>
        <v>West</v>
      </c>
    </row>
    <row r="72" spans="1:24" hidden="1" x14ac:dyDescent="0.2">
      <c r="A72" s="13" t="s">
        <v>146</v>
      </c>
      <c r="B72" s="13" t="s">
        <v>147</v>
      </c>
      <c r="C72" s="13" t="s">
        <v>314</v>
      </c>
      <c r="D72" s="13" t="s">
        <v>319</v>
      </c>
      <c r="E72" s="13" t="s">
        <v>314</v>
      </c>
      <c r="F72" s="14">
        <v>92123</v>
      </c>
      <c r="G72" s="13">
        <v>6932775</v>
      </c>
      <c r="H72" s="13" t="s">
        <v>320</v>
      </c>
      <c r="I72" s="13">
        <v>326</v>
      </c>
      <c r="L72" s="13">
        <v>1</v>
      </c>
      <c r="O72" s="13" t="s">
        <v>28</v>
      </c>
      <c r="R72" s="13">
        <v>1</v>
      </c>
      <c r="T72" s="13" t="s">
        <v>2798</v>
      </c>
      <c r="U72" s="13" t="s">
        <v>28</v>
      </c>
      <c r="W72" s="13" t="s">
        <v>321</v>
      </c>
      <c r="X72" s="13" t="str">
        <f>_xlfn.XLOOKUP(Burndata[[#This Row],[STATE_FULL]],'[1]State Regions'!$A:$A,'[1]State Regions'!$B:$B)</f>
        <v>West</v>
      </c>
    </row>
    <row r="73" spans="1:24" hidden="1" x14ac:dyDescent="0.2">
      <c r="A73" s="13" t="s">
        <v>146</v>
      </c>
      <c r="B73" s="13" t="s">
        <v>147</v>
      </c>
      <c r="C73" s="13" t="s">
        <v>314</v>
      </c>
      <c r="D73" s="13" t="s">
        <v>322</v>
      </c>
      <c r="E73" s="13" t="s">
        <v>323</v>
      </c>
      <c r="F73" s="14">
        <v>92037</v>
      </c>
      <c r="G73" s="13">
        <v>6931130</v>
      </c>
      <c r="H73" s="13" t="s">
        <v>324</v>
      </c>
      <c r="I73" s="13">
        <v>426</v>
      </c>
      <c r="K73" s="13">
        <v>1</v>
      </c>
      <c r="O73" s="13" t="s">
        <v>28</v>
      </c>
      <c r="Q73" s="13">
        <v>1</v>
      </c>
      <c r="T73" s="13" t="s">
        <v>2798</v>
      </c>
      <c r="U73" s="13" t="s">
        <v>28</v>
      </c>
      <c r="W73" s="13" t="s">
        <v>325</v>
      </c>
      <c r="X73" s="13" t="str">
        <f>_xlfn.XLOOKUP(Burndata[[#This Row],[STATE_FULL]],'[1]State Regions'!$A:$A,'[1]State Regions'!$B:$B)</f>
        <v>West</v>
      </c>
    </row>
    <row r="74" spans="1:24" hidden="1" x14ac:dyDescent="0.2">
      <c r="A74" s="13" t="s">
        <v>146</v>
      </c>
      <c r="B74" s="13" t="s">
        <v>147</v>
      </c>
      <c r="C74" s="13" t="s">
        <v>314</v>
      </c>
      <c r="D74" s="13" t="s">
        <v>326</v>
      </c>
      <c r="E74" s="13" t="s">
        <v>314</v>
      </c>
      <c r="F74" s="14">
        <v>92103</v>
      </c>
      <c r="G74" s="13">
        <v>6932810</v>
      </c>
      <c r="H74" s="13" t="s">
        <v>327</v>
      </c>
      <c r="I74" s="13">
        <v>392</v>
      </c>
      <c r="K74" s="13">
        <v>1</v>
      </c>
      <c r="O74" s="13" t="s">
        <v>28</v>
      </c>
      <c r="P74" s="13">
        <v>1</v>
      </c>
      <c r="T74" s="13" t="s">
        <v>2798</v>
      </c>
      <c r="U74" s="13" t="s">
        <v>28</v>
      </c>
      <c r="W74" s="13" t="s">
        <v>328</v>
      </c>
      <c r="X74" s="13" t="str">
        <f>_xlfn.XLOOKUP(Burndata[[#This Row],[STATE_FULL]],'[1]State Regions'!$A:$A,'[1]State Regions'!$B:$B)</f>
        <v>West</v>
      </c>
    </row>
    <row r="75" spans="1:24" hidden="1" x14ac:dyDescent="0.2">
      <c r="A75" s="13" t="s">
        <v>146</v>
      </c>
      <c r="B75" s="13" t="s">
        <v>147</v>
      </c>
      <c r="C75" s="13" t="s">
        <v>314</v>
      </c>
      <c r="D75" s="13" t="s">
        <v>329</v>
      </c>
      <c r="E75" s="13" t="s">
        <v>314</v>
      </c>
      <c r="F75" s="14">
        <v>92123</v>
      </c>
      <c r="G75" s="13">
        <v>6932785</v>
      </c>
      <c r="H75" s="13" t="s">
        <v>330</v>
      </c>
      <c r="I75" s="13">
        <v>459</v>
      </c>
      <c r="K75" s="13">
        <v>1</v>
      </c>
      <c r="O75" s="13" t="s">
        <v>28</v>
      </c>
      <c r="Q75" s="13">
        <v>1</v>
      </c>
      <c r="T75" s="13" t="s">
        <v>2798</v>
      </c>
      <c r="U75" s="13" t="s">
        <v>28</v>
      </c>
      <c r="W75" s="13" t="s">
        <v>331</v>
      </c>
      <c r="X75" s="13" t="str">
        <f>_xlfn.XLOOKUP(Burndata[[#This Row],[STATE_FULL]],'[1]State Regions'!$A:$A,'[1]State Regions'!$B:$B)</f>
        <v>West</v>
      </c>
    </row>
    <row r="76" spans="1:24" hidden="1" x14ac:dyDescent="0.2">
      <c r="A76" s="13" t="s">
        <v>146</v>
      </c>
      <c r="B76" s="13" t="s">
        <v>147</v>
      </c>
      <c r="C76" s="13" t="s">
        <v>314</v>
      </c>
      <c r="D76" s="13" t="s">
        <v>332</v>
      </c>
      <c r="E76" s="13" t="s">
        <v>314</v>
      </c>
      <c r="F76" s="14">
        <v>92103</v>
      </c>
      <c r="G76" s="13">
        <v>6932820</v>
      </c>
      <c r="H76" s="13" t="s">
        <v>333</v>
      </c>
      <c r="I76" s="13">
        <v>723</v>
      </c>
      <c r="J76" s="13">
        <v>8</v>
      </c>
      <c r="K76" s="13">
        <v>1</v>
      </c>
      <c r="M76" s="13">
        <v>1</v>
      </c>
      <c r="N76" s="13">
        <v>1</v>
      </c>
      <c r="O76" s="13" t="s">
        <v>28</v>
      </c>
      <c r="P76" s="13">
        <v>1</v>
      </c>
      <c r="T76" s="13" t="s">
        <v>28</v>
      </c>
      <c r="U76" s="13" t="s">
        <v>28</v>
      </c>
      <c r="V76" s="13" t="s">
        <v>28</v>
      </c>
      <c r="W76" s="13" t="s">
        <v>334</v>
      </c>
      <c r="X76" s="13" t="str">
        <f>_xlfn.XLOOKUP(Burndata[[#This Row],[STATE_FULL]],'[1]State Regions'!$A:$A,'[1]State Regions'!$B:$B)</f>
        <v>West</v>
      </c>
    </row>
    <row r="77" spans="1:24" hidden="1" x14ac:dyDescent="0.2">
      <c r="A77" s="13" t="s">
        <v>146</v>
      </c>
      <c r="B77" s="13" t="s">
        <v>147</v>
      </c>
      <c r="C77" s="13" t="s">
        <v>335</v>
      </c>
      <c r="D77" s="13" t="s">
        <v>336</v>
      </c>
      <c r="E77" s="13" t="s">
        <v>337</v>
      </c>
      <c r="F77" s="14">
        <v>94110</v>
      </c>
      <c r="G77" s="13">
        <v>6933060</v>
      </c>
      <c r="H77" s="13" t="s">
        <v>338</v>
      </c>
      <c r="I77" s="13">
        <v>297</v>
      </c>
      <c r="K77" s="13">
        <v>1</v>
      </c>
      <c r="O77" s="13" t="s">
        <v>28</v>
      </c>
      <c r="P77" s="13">
        <v>1</v>
      </c>
      <c r="T77" s="13" t="s">
        <v>2798</v>
      </c>
      <c r="U77" s="13" t="s">
        <v>28</v>
      </c>
      <c r="W77" s="13" t="s">
        <v>339</v>
      </c>
      <c r="X77" s="13" t="str">
        <f>_xlfn.XLOOKUP(Burndata[[#This Row],[STATE_FULL]],'[1]State Regions'!$A:$A,'[1]State Regions'!$B:$B)</f>
        <v>West</v>
      </c>
    </row>
    <row r="78" spans="1:24" hidden="1" x14ac:dyDescent="0.2">
      <c r="A78" s="13" t="s">
        <v>146</v>
      </c>
      <c r="B78" s="13" t="s">
        <v>147</v>
      </c>
      <c r="C78" s="13" t="s">
        <v>335</v>
      </c>
      <c r="D78" s="13" t="s">
        <v>340</v>
      </c>
      <c r="E78" s="13" t="s">
        <v>337</v>
      </c>
      <c r="F78" s="14">
        <v>94109</v>
      </c>
      <c r="G78" s="13">
        <v>6933020</v>
      </c>
      <c r="H78" s="13" t="s">
        <v>341</v>
      </c>
      <c r="I78" s="13">
        <v>239</v>
      </c>
      <c r="J78" s="13">
        <v>16</v>
      </c>
      <c r="M78" s="13">
        <v>1</v>
      </c>
      <c r="N78" s="13">
        <v>1</v>
      </c>
      <c r="T78" s="13" t="s">
        <v>28</v>
      </c>
      <c r="V78" s="13" t="s">
        <v>28</v>
      </c>
      <c r="W78" s="13" t="s">
        <v>342</v>
      </c>
      <c r="X78" s="13" t="str">
        <f>_xlfn.XLOOKUP(Burndata[[#This Row],[STATE_FULL]],'[1]State Regions'!$A:$A,'[1]State Regions'!$B:$B)</f>
        <v>West</v>
      </c>
    </row>
    <row r="79" spans="1:24" hidden="1" x14ac:dyDescent="0.2">
      <c r="A79" s="13" t="s">
        <v>146</v>
      </c>
      <c r="B79" s="13" t="s">
        <v>147</v>
      </c>
      <c r="C79" s="13" t="s">
        <v>343</v>
      </c>
      <c r="D79" s="13" t="s">
        <v>344</v>
      </c>
      <c r="E79" s="13" t="s">
        <v>345</v>
      </c>
      <c r="F79" s="14">
        <v>95231</v>
      </c>
      <c r="G79" s="13">
        <v>6930780</v>
      </c>
      <c r="H79" s="13" t="s">
        <v>346</v>
      </c>
      <c r="I79" s="13">
        <v>110</v>
      </c>
      <c r="K79" s="13">
        <v>1</v>
      </c>
      <c r="O79" s="13" t="s">
        <v>28</v>
      </c>
      <c r="Q79" s="13">
        <v>1</v>
      </c>
      <c r="T79" s="13" t="s">
        <v>2798</v>
      </c>
      <c r="U79" s="13" t="s">
        <v>28</v>
      </c>
      <c r="W79" s="13" t="s">
        <v>347</v>
      </c>
      <c r="X79" s="13" t="str">
        <f>_xlfn.XLOOKUP(Burndata[[#This Row],[STATE_FULL]],'[1]State Regions'!$A:$A,'[1]State Regions'!$B:$B)</f>
        <v>West</v>
      </c>
    </row>
    <row r="80" spans="1:24" hidden="1" x14ac:dyDescent="0.2">
      <c r="A80" s="13" t="s">
        <v>146</v>
      </c>
      <c r="B80" s="13" t="s">
        <v>147</v>
      </c>
      <c r="C80" s="13" t="s">
        <v>348</v>
      </c>
      <c r="D80" s="13" t="s">
        <v>349</v>
      </c>
      <c r="E80" s="13" t="s">
        <v>350</v>
      </c>
      <c r="F80" s="14">
        <v>94305</v>
      </c>
      <c r="G80" s="13">
        <v>6932330</v>
      </c>
      <c r="H80" s="13" t="s">
        <v>351</v>
      </c>
      <c r="I80" s="13">
        <v>602</v>
      </c>
      <c r="K80" s="13">
        <v>1</v>
      </c>
      <c r="L80" s="13">
        <v>1</v>
      </c>
      <c r="O80" s="13" t="s">
        <v>28</v>
      </c>
      <c r="P80" s="13">
        <v>1</v>
      </c>
      <c r="R80" s="13">
        <v>1</v>
      </c>
      <c r="T80" s="13" t="s">
        <v>2798</v>
      </c>
      <c r="U80" s="13" t="s">
        <v>28</v>
      </c>
      <c r="W80" s="13" t="s">
        <v>352</v>
      </c>
      <c r="X80" s="13" t="str">
        <f>_xlfn.XLOOKUP(Burndata[[#This Row],[STATE_FULL]],'[1]State Regions'!$A:$A,'[1]State Regions'!$B:$B)</f>
        <v>West</v>
      </c>
    </row>
    <row r="81" spans="1:24" hidden="1" x14ac:dyDescent="0.2">
      <c r="A81" s="13" t="s">
        <v>146</v>
      </c>
      <c r="B81" s="13" t="s">
        <v>147</v>
      </c>
      <c r="C81" s="13" t="s">
        <v>353</v>
      </c>
      <c r="D81" s="13" t="s">
        <v>354</v>
      </c>
      <c r="E81" s="13" t="s">
        <v>353</v>
      </c>
      <c r="F81" s="14">
        <v>93105</v>
      </c>
      <c r="G81" s="13">
        <v>6933375</v>
      </c>
      <c r="H81" s="13" t="s">
        <v>355</v>
      </c>
      <c r="I81" s="13">
        <v>430</v>
      </c>
      <c r="K81" s="13">
        <v>1</v>
      </c>
      <c r="O81" s="13" t="s">
        <v>28</v>
      </c>
      <c r="P81" s="13">
        <v>1</v>
      </c>
      <c r="T81" s="13" t="s">
        <v>2798</v>
      </c>
      <c r="U81" s="13" t="s">
        <v>28</v>
      </c>
      <c r="W81" s="13" t="s">
        <v>356</v>
      </c>
      <c r="X81" s="13" t="str">
        <f>_xlfn.XLOOKUP(Burndata[[#This Row],[STATE_FULL]],'[1]State Regions'!$A:$A,'[1]State Regions'!$B:$B)</f>
        <v>West</v>
      </c>
    </row>
    <row r="82" spans="1:24" hidden="1" x14ac:dyDescent="0.2">
      <c r="A82" s="13" t="s">
        <v>146</v>
      </c>
      <c r="B82" s="13" t="s">
        <v>147</v>
      </c>
      <c r="C82" s="13" t="s">
        <v>348</v>
      </c>
      <c r="D82" s="13" t="s">
        <v>357</v>
      </c>
      <c r="E82" s="13" t="s">
        <v>358</v>
      </c>
      <c r="F82" s="14">
        <v>95128</v>
      </c>
      <c r="G82" s="13">
        <v>6933240</v>
      </c>
      <c r="H82" s="13" t="s">
        <v>359</v>
      </c>
      <c r="I82" s="13">
        <v>481</v>
      </c>
      <c r="J82" s="13">
        <v>8</v>
      </c>
      <c r="K82" s="13">
        <v>1</v>
      </c>
      <c r="L82" s="13">
        <v>1</v>
      </c>
      <c r="M82" s="13">
        <v>1</v>
      </c>
      <c r="N82" s="13">
        <v>1</v>
      </c>
      <c r="O82" s="13" t="s">
        <v>28</v>
      </c>
      <c r="P82" s="13">
        <v>1</v>
      </c>
      <c r="S82" s="13">
        <v>1</v>
      </c>
      <c r="T82" s="13" t="s">
        <v>28</v>
      </c>
      <c r="U82" s="13" t="s">
        <v>28</v>
      </c>
      <c r="V82" s="13" t="s">
        <v>28</v>
      </c>
      <c r="W82" s="13" t="s">
        <v>360</v>
      </c>
      <c r="X82" s="13" t="str">
        <f>_xlfn.XLOOKUP(Burndata[[#This Row],[STATE_FULL]],'[1]State Regions'!$A:$A,'[1]State Regions'!$B:$B)</f>
        <v>West</v>
      </c>
    </row>
    <row r="83" spans="1:24" hidden="1" x14ac:dyDescent="0.2">
      <c r="A83" s="13" t="s">
        <v>146</v>
      </c>
      <c r="B83" s="13" t="s">
        <v>147</v>
      </c>
      <c r="C83" s="13" t="s">
        <v>361</v>
      </c>
      <c r="D83" s="13" t="s">
        <v>362</v>
      </c>
      <c r="E83" s="13" t="s">
        <v>358</v>
      </c>
      <c r="F83" s="14">
        <v>95116</v>
      </c>
      <c r="G83" s="13">
        <v>6933199</v>
      </c>
      <c r="H83" s="13" t="s">
        <v>363</v>
      </c>
      <c r="I83" s="13">
        <v>247</v>
      </c>
      <c r="K83" s="13">
        <v>1</v>
      </c>
      <c r="O83" s="13" t="s">
        <v>28</v>
      </c>
      <c r="Q83" s="13">
        <v>1</v>
      </c>
      <c r="T83" s="13" t="s">
        <v>2798</v>
      </c>
      <c r="U83" s="13" t="s">
        <v>28</v>
      </c>
      <c r="W83" s="13" t="s">
        <v>364</v>
      </c>
      <c r="X83" s="13" t="str">
        <f>_xlfn.XLOOKUP(Burndata[[#This Row],[STATE_FULL]],'[1]State Regions'!$A:$A,'[1]State Regions'!$B:$B)</f>
        <v>West</v>
      </c>
    </row>
    <row r="84" spans="1:24" hidden="1" x14ac:dyDescent="0.2">
      <c r="A84" s="13" t="s">
        <v>146</v>
      </c>
      <c r="B84" s="13" t="s">
        <v>147</v>
      </c>
      <c r="C84" s="13" t="s">
        <v>365</v>
      </c>
      <c r="D84" s="13" t="s">
        <v>366</v>
      </c>
      <c r="E84" s="13" t="s">
        <v>367</v>
      </c>
      <c r="F84" s="14">
        <v>96001</v>
      </c>
      <c r="G84" s="13">
        <v>6932520</v>
      </c>
      <c r="H84" s="13" t="s">
        <v>368</v>
      </c>
      <c r="I84" s="13">
        <v>260</v>
      </c>
      <c r="K84" s="13">
        <v>1</v>
      </c>
      <c r="O84" s="13" t="s">
        <v>28</v>
      </c>
      <c r="Q84" s="13">
        <v>1</v>
      </c>
      <c r="T84" s="13" t="s">
        <v>2798</v>
      </c>
      <c r="U84" s="13" t="s">
        <v>28</v>
      </c>
      <c r="W84" s="13" t="s">
        <v>369</v>
      </c>
      <c r="X84" s="13" t="str">
        <f>_xlfn.XLOOKUP(Burndata[[#This Row],[STATE_FULL]],'[1]State Regions'!$A:$A,'[1]State Regions'!$B:$B)</f>
        <v>West</v>
      </c>
    </row>
    <row r="85" spans="1:24" hidden="1" x14ac:dyDescent="0.2">
      <c r="A85" s="13" t="s">
        <v>146</v>
      </c>
      <c r="B85" s="13" t="s">
        <v>147</v>
      </c>
      <c r="C85" s="13" t="s">
        <v>370</v>
      </c>
      <c r="D85" s="13" t="s">
        <v>371</v>
      </c>
      <c r="E85" s="13" t="s">
        <v>372</v>
      </c>
      <c r="F85" s="14">
        <v>95688</v>
      </c>
      <c r="G85" s="13">
        <v>6930422</v>
      </c>
      <c r="H85" s="13" t="s">
        <v>373</v>
      </c>
      <c r="I85" s="13">
        <v>144</v>
      </c>
      <c r="K85" s="13">
        <v>1</v>
      </c>
      <c r="O85" s="13" t="s">
        <v>28</v>
      </c>
      <c r="Q85" s="13">
        <v>1</v>
      </c>
      <c r="T85" s="13" t="s">
        <v>2798</v>
      </c>
      <c r="U85" s="13" t="s">
        <v>28</v>
      </c>
      <c r="W85" s="13" t="s">
        <v>374</v>
      </c>
      <c r="X85" s="13" t="str">
        <f>_xlfn.XLOOKUP(Burndata[[#This Row],[STATE_FULL]],'[1]State Regions'!$A:$A,'[1]State Regions'!$B:$B)</f>
        <v>West</v>
      </c>
    </row>
    <row r="86" spans="1:24" hidden="1" x14ac:dyDescent="0.2">
      <c r="A86" s="13" t="s">
        <v>146</v>
      </c>
      <c r="B86" s="13" t="s">
        <v>147</v>
      </c>
      <c r="C86" s="13" t="s">
        <v>370</v>
      </c>
      <c r="D86" s="13" t="s">
        <v>375</v>
      </c>
      <c r="E86" s="13" t="s">
        <v>376</v>
      </c>
      <c r="F86" s="14">
        <v>94533</v>
      </c>
      <c r="G86" s="13">
        <v>6930403</v>
      </c>
      <c r="H86" s="13" t="s">
        <v>377</v>
      </c>
      <c r="I86" s="13">
        <v>190</v>
      </c>
      <c r="K86" s="13">
        <v>1</v>
      </c>
      <c r="O86" s="13" t="s">
        <v>28</v>
      </c>
      <c r="Q86" s="13">
        <v>1</v>
      </c>
      <c r="T86" s="13" t="s">
        <v>2798</v>
      </c>
      <c r="U86" s="13" t="s">
        <v>28</v>
      </c>
      <c r="W86" s="13" t="s">
        <v>378</v>
      </c>
      <c r="X86" s="13" t="str">
        <f>_xlfn.XLOOKUP(Burndata[[#This Row],[STATE_FULL]],'[1]State Regions'!$A:$A,'[1]State Regions'!$B:$B)</f>
        <v>West</v>
      </c>
    </row>
    <row r="87" spans="1:24" hidden="1" x14ac:dyDescent="0.2">
      <c r="A87" s="13" t="s">
        <v>146</v>
      </c>
      <c r="B87" s="13" t="s">
        <v>147</v>
      </c>
      <c r="C87" s="13" t="s">
        <v>379</v>
      </c>
      <c r="D87" s="13" t="s">
        <v>380</v>
      </c>
      <c r="E87" s="13" t="s">
        <v>381</v>
      </c>
      <c r="F87" s="14">
        <v>95405</v>
      </c>
      <c r="G87" s="13">
        <v>6930109</v>
      </c>
      <c r="H87" s="13" t="s">
        <v>382</v>
      </c>
      <c r="I87" s="13">
        <v>283</v>
      </c>
      <c r="K87" s="13">
        <v>1</v>
      </c>
      <c r="O87" s="13" t="s">
        <v>28</v>
      </c>
      <c r="Q87" s="13">
        <v>1</v>
      </c>
      <c r="T87" s="13" t="s">
        <v>2798</v>
      </c>
      <c r="U87" s="13" t="s">
        <v>28</v>
      </c>
      <c r="W87" s="13" t="s">
        <v>383</v>
      </c>
      <c r="X87" s="13" t="str">
        <f>_xlfn.XLOOKUP(Burndata[[#This Row],[STATE_FULL]],'[1]State Regions'!$A:$A,'[1]State Regions'!$B:$B)</f>
        <v>West</v>
      </c>
    </row>
    <row r="88" spans="1:24" hidden="1" x14ac:dyDescent="0.2">
      <c r="A88" s="13" t="s">
        <v>146</v>
      </c>
      <c r="B88" s="13" t="s">
        <v>147</v>
      </c>
      <c r="C88" s="13" t="s">
        <v>384</v>
      </c>
      <c r="D88" s="13" t="s">
        <v>385</v>
      </c>
      <c r="E88" s="13" t="s">
        <v>386</v>
      </c>
      <c r="F88" s="14">
        <v>95350</v>
      </c>
      <c r="G88" s="13">
        <v>6930016</v>
      </c>
      <c r="H88" s="13" t="s">
        <v>387</v>
      </c>
      <c r="I88" s="13">
        <v>461</v>
      </c>
      <c r="K88" s="13">
        <v>1</v>
      </c>
      <c r="O88" s="13" t="s">
        <v>28</v>
      </c>
      <c r="Q88" s="13">
        <v>1</v>
      </c>
      <c r="T88" s="13" t="s">
        <v>2798</v>
      </c>
      <c r="U88" s="13" t="s">
        <v>28</v>
      </c>
      <c r="W88" s="13" t="s">
        <v>388</v>
      </c>
      <c r="X88" s="13" t="str">
        <f>_xlfn.XLOOKUP(Burndata[[#This Row],[STATE_FULL]],'[1]State Regions'!$A:$A,'[1]State Regions'!$B:$B)</f>
        <v>West</v>
      </c>
    </row>
    <row r="89" spans="1:24" hidden="1" x14ac:dyDescent="0.2">
      <c r="A89" s="13" t="s">
        <v>146</v>
      </c>
      <c r="B89" s="13" t="s">
        <v>147</v>
      </c>
      <c r="C89" s="13" t="s">
        <v>384</v>
      </c>
      <c r="D89" s="13" t="s">
        <v>389</v>
      </c>
      <c r="E89" s="13" t="s">
        <v>386</v>
      </c>
      <c r="F89" s="14">
        <v>95355</v>
      </c>
      <c r="G89" s="13">
        <v>6931929</v>
      </c>
      <c r="H89" s="13" t="s">
        <v>390</v>
      </c>
      <c r="I89" s="13">
        <v>220</v>
      </c>
      <c r="K89" s="13">
        <v>1</v>
      </c>
      <c r="O89" s="13" t="s">
        <v>28</v>
      </c>
      <c r="Q89" s="13">
        <v>1</v>
      </c>
      <c r="T89" s="13" t="s">
        <v>2798</v>
      </c>
      <c r="U89" s="13" t="s">
        <v>28</v>
      </c>
      <c r="W89" s="13" t="s">
        <v>391</v>
      </c>
      <c r="X89" s="13" t="str">
        <f>_xlfn.XLOOKUP(Burndata[[#This Row],[STATE_FULL]],'[1]State Regions'!$A:$A,'[1]State Regions'!$B:$B)</f>
        <v>West</v>
      </c>
    </row>
    <row r="90" spans="1:24" hidden="1" x14ac:dyDescent="0.2">
      <c r="A90" s="13" t="s">
        <v>146</v>
      </c>
      <c r="B90" s="13" t="s">
        <v>147</v>
      </c>
      <c r="C90" s="13" t="s">
        <v>392</v>
      </c>
      <c r="D90" s="13" t="s">
        <v>393</v>
      </c>
      <c r="E90" s="13" t="s">
        <v>392</v>
      </c>
      <c r="F90" s="14">
        <v>93003</v>
      </c>
      <c r="G90" s="13">
        <v>6933820</v>
      </c>
      <c r="H90" s="13" t="s">
        <v>394</v>
      </c>
      <c r="I90" s="13">
        <v>214</v>
      </c>
      <c r="K90" s="13">
        <v>1</v>
      </c>
      <c r="O90" s="13" t="s">
        <v>28</v>
      </c>
      <c r="Q90" s="13">
        <v>1</v>
      </c>
      <c r="T90" s="13" t="s">
        <v>2798</v>
      </c>
      <c r="U90" s="13" t="s">
        <v>28</v>
      </c>
      <c r="W90" s="13" t="s">
        <v>395</v>
      </c>
      <c r="X90" s="13" t="str">
        <f>_xlfn.XLOOKUP(Burndata[[#This Row],[STATE_FULL]],'[1]State Regions'!$A:$A,'[1]State Regions'!$B:$B)</f>
        <v>West</v>
      </c>
    </row>
    <row r="91" spans="1:24" hidden="1" x14ac:dyDescent="0.2">
      <c r="A91" s="13" t="s">
        <v>146</v>
      </c>
      <c r="B91" s="13" t="s">
        <v>147</v>
      </c>
      <c r="C91" s="13" t="s">
        <v>396</v>
      </c>
      <c r="D91" s="13" t="s">
        <v>397</v>
      </c>
      <c r="E91" s="13" t="s">
        <v>398</v>
      </c>
      <c r="F91" s="14">
        <v>91360</v>
      </c>
      <c r="G91" s="13">
        <v>6933672</v>
      </c>
      <c r="H91" s="13" t="s">
        <v>399</v>
      </c>
      <c r="I91" s="13">
        <v>382</v>
      </c>
      <c r="K91" s="13">
        <v>1</v>
      </c>
      <c r="O91" s="13" t="s">
        <v>28</v>
      </c>
      <c r="Q91" s="13">
        <v>1</v>
      </c>
      <c r="T91" s="13" t="s">
        <v>2798</v>
      </c>
      <c r="U91" s="13" t="s">
        <v>28</v>
      </c>
      <c r="W91" s="13" t="s">
        <v>400</v>
      </c>
      <c r="X91" s="13" t="str">
        <f>_xlfn.XLOOKUP(Burndata[[#This Row],[STATE_FULL]],'[1]State Regions'!$A:$A,'[1]State Regions'!$B:$B)</f>
        <v>West</v>
      </c>
    </row>
    <row r="92" spans="1:24" hidden="1" x14ac:dyDescent="0.2">
      <c r="A92" s="13" t="s">
        <v>401</v>
      </c>
      <c r="B92" s="13" t="s">
        <v>402</v>
      </c>
      <c r="C92" s="13" t="s">
        <v>403</v>
      </c>
      <c r="D92" s="13" t="s">
        <v>404</v>
      </c>
      <c r="E92" s="13" t="s">
        <v>405</v>
      </c>
      <c r="F92" s="14">
        <v>80045</v>
      </c>
      <c r="G92" s="13">
        <v>6840280</v>
      </c>
      <c r="H92" s="13" t="s">
        <v>406</v>
      </c>
      <c r="I92" s="13">
        <v>434</v>
      </c>
      <c r="J92" s="13">
        <v>3</v>
      </c>
      <c r="L92" s="13">
        <v>1</v>
      </c>
      <c r="N92" s="13">
        <v>1</v>
      </c>
      <c r="O92" s="13" t="s">
        <v>28</v>
      </c>
      <c r="R92" s="13">
        <v>1</v>
      </c>
      <c r="T92" s="13" t="s">
        <v>39</v>
      </c>
      <c r="U92" s="13" t="s">
        <v>28</v>
      </c>
      <c r="V92" s="13" t="s">
        <v>39</v>
      </c>
      <c r="W92" s="13" t="s">
        <v>407</v>
      </c>
      <c r="X92" s="13" t="str">
        <f>_xlfn.XLOOKUP(Burndata[[#This Row],[STATE_FULL]],'[1]State Regions'!$A:$A,'[1]State Regions'!$B:$B)</f>
        <v>West</v>
      </c>
    </row>
    <row r="93" spans="1:24" hidden="1" x14ac:dyDescent="0.2">
      <c r="A93" s="13" t="s">
        <v>401</v>
      </c>
      <c r="B93" s="13" t="s">
        <v>402</v>
      </c>
      <c r="C93" s="13" t="s">
        <v>403</v>
      </c>
      <c r="D93" s="13" t="s">
        <v>408</v>
      </c>
      <c r="E93" s="13" t="s">
        <v>405</v>
      </c>
      <c r="F93" s="14">
        <v>80045</v>
      </c>
      <c r="G93" s="13">
        <v>6840430</v>
      </c>
      <c r="H93" s="13" t="s">
        <v>409</v>
      </c>
      <c r="I93" s="13">
        <v>825</v>
      </c>
      <c r="J93" s="13">
        <v>19</v>
      </c>
      <c r="K93" s="13">
        <v>1</v>
      </c>
      <c r="M93" s="13">
        <v>1</v>
      </c>
      <c r="O93" s="13" t="s">
        <v>28</v>
      </c>
      <c r="P93" s="13">
        <v>1</v>
      </c>
      <c r="T93" s="13" t="s">
        <v>28</v>
      </c>
      <c r="U93" s="13" t="s">
        <v>28</v>
      </c>
      <c r="V93" s="13" t="s">
        <v>39</v>
      </c>
      <c r="W93" s="13" t="s">
        <v>410</v>
      </c>
      <c r="X93" s="13" t="str">
        <f>_xlfn.XLOOKUP(Burndata[[#This Row],[STATE_FULL]],'[1]State Regions'!$A:$A,'[1]State Regions'!$B:$B)</f>
        <v>West</v>
      </c>
    </row>
    <row r="94" spans="1:24" hidden="1" x14ac:dyDescent="0.2">
      <c r="A94" s="13" t="s">
        <v>401</v>
      </c>
      <c r="B94" s="13" t="s">
        <v>402</v>
      </c>
      <c r="C94" s="13" t="s">
        <v>403</v>
      </c>
      <c r="D94" s="13" t="s">
        <v>411</v>
      </c>
      <c r="E94" s="13" t="s">
        <v>412</v>
      </c>
      <c r="F94" s="14">
        <v>80229</v>
      </c>
      <c r="G94" s="13">
        <v>6840458</v>
      </c>
      <c r="H94" s="13" t="s">
        <v>413</v>
      </c>
      <c r="I94" s="13">
        <v>147</v>
      </c>
      <c r="K94" s="13">
        <v>1</v>
      </c>
      <c r="O94" s="13" t="s">
        <v>39</v>
      </c>
      <c r="Q94" s="13">
        <v>1</v>
      </c>
      <c r="T94" s="13" t="s">
        <v>2798</v>
      </c>
      <c r="U94" s="13" t="s">
        <v>28</v>
      </c>
      <c r="W94" s="13" t="s">
        <v>414</v>
      </c>
      <c r="X94" s="13" t="str">
        <f>_xlfn.XLOOKUP(Burndata[[#This Row],[STATE_FULL]],'[1]State Regions'!$A:$A,'[1]State Regions'!$B:$B)</f>
        <v>West</v>
      </c>
    </row>
    <row r="95" spans="1:24" hidden="1" x14ac:dyDescent="0.2">
      <c r="A95" s="13" t="s">
        <v>401</v>
      </c>
      <c r="B95" s="13" t="s">
        <v>402</v>
      </c>
      <c r="C95" s="13" t="s">
        <v>415</v>
      </c>
      <c r="D95" s="13" t="s">
        <v>416</v>
      </c>
      <c r="E95" s="13" t="s">
        <v>417</v>
      </c>
      <c r="F95" s="14">
        <v>80113</v>
      </c>
      <c r="G95" s="13">
        <v>6840530</v>
      </c>
      <c r="H95" s="13" t="s">
        <v>418</v>
      </c>
      <c r="I95" s="13">
        <v>389</v>
      </c>
      <c r="J95" s="13">
        <v>20</v>
      </c>
      <c r="K95" s="13">
        <v>1</v>
      </c>
      <c r="M95" s="13">
        <v>1</v>
      </c>
      <c r="N95" s="13">
        <v>1</v>
      </c>
      <c r="O95" s="13" t="s">
        <v>28</v>
      </c>
      <c r="P95" s="13">
        <v>1</v>
      </c>
      <c r="T95" s="13" t="s">
        <v>39</v>
      </c>
      <c r="U95" s="13" t="s">
        <v>28</v>
      </c>
      <c r="V95" s="13" t="s">
        <v>39</v>
      </c>
      <c r="W95" s="13" t="s">
        <v>419</v>
      </c>
      <c r="X95" s="13" t="str">
        <f>_xlfn.XLOOKUP(Burndata[[#This Row],[STATE_FULL]],'[1]State Regions'!$A:$A,'[1]State Regions'!$B:$B)</f>
        <v>West</v>
      </c>
    </row>
    <row r="96" spans="1:24" hidden="1" x14ac:dyDescent="0.2">
      <c r="A96" s="13" t="s">
        <v>401</v>
      </c>
      <c r="B96" s="13" t="s">
        <v>402</v>
      </c>
      <c r="C96" s="13" t="s">
        <v>415</v>
      </c>
      <c r="D96" s="13" t="s">
        <v>420</v>
      </c>
      <c r="E96" s="13" t="s">
        <v>405</v>
      </c>
      <c r="F96" s="14">
        <v>80012</v>
      </c>
      <c r="G96" s="13">
        <v>6840014</v>
      </c>
      <c r="H96" s="13" t="s">
        <v>421</v>
      </c>
      <c r="I96" s="13">
        <v>346</v>
      </c>
      <c r="K96" s="13">
        <v>1</v>
      </c>
      <c r="O96" s="13" t="s">
        <v>28</v>
      </c>
      <c r="Q96" s="13">
        <v>1</v>
      </c>
      <c r="T96" s="13" t="s">
        <v>2798</v>
      </c>
      <c r="U96" s="13" t="s">
        <v>28</v>
      </c>
      <c r="W96" s="13" t="s">
        <v>422</v>
      </c>
      <c r="X96" s="13" t="str">
        <f>_xlfn.XLOOKUP(Burndata[[#This Row],[STATE_FULL]],'[1]State Regions'!$A:$A,'[1]State Regions'!$B:$B)</f>
        <v>West</v>
      </c>
    </row>
    <row r="97" spans="1:24" hidden="1" x14ac:dyDescent="0.2">
      <c r="A97" s="13" t="s">
        <v>401</v>
      </c>
      <c r="B97" s="13" t="s">
        <v>402</v>
      </c>
      <c r="C97" s="13" t="s">
        <v>415</v>
      </c>
      <c r="D97" s="13" t="s">
        <v>423</v>
      </c>
      <c r="E97" s="13" t="s">
        <v>424</v>
      </c>
      <c r="F97" s="14">
        <v>80122</v>
      </c>
      <c r="G97" s="13">
        <v>6840805</v>
      </c>
      <c r="H97" s="13" t="s">
        <v>425</v>
      </c>
      <c r="I97" s="13">
        <v>231</v>
      </c>
      <c r="K97" s="13">
        <v>1</v>
      </c>
      <c r="O97" s="13" t="s">
        <v>28</v>
      </c>
      <c r="Q97" s="13">
        <v>1</v>
      </c>
      <c r="T97" s="13" t="s">
        <v>2798</v>
      </c>
      <c r="U97" s="13" t="s">
        <v>28</v>
      </c>
      <c r="W97" s="13" t="s">
        <v>426</v>
      </c>
      <c r="X97" s="13" t="str">
        <f>_xlfn.XLOOKUP(Burndata[[#This Row],[STATE_FULL]],'[1]State Regions'!$A:$A,'[1]State Regions'!$B:$B)</f>
        <v>West</v>
      </c>
    </row>
    <row r="98" spans="1:24" hidden="1" x14ac:dyDescent="0.2">
      <c r="A98" s="13" t="s">
        <v>401</v>
      </c>
      <c r="B98" s="13" t="s">
        <v>402</v>
      </c>
      <c r="C98" s="13" t="s">
        <v>427</v>
      </c>
      <c r="D98" s="13" t="s">
        <v>428</v>
      </c>
      <c r="E98" s="13" t="s">
        <v>429</v>
      </c>
      <c r="F98" s="14">
        <v>80026</v>
      </c>
      <c r="G98" s="13">
        <v>6840021</v>
      </c>
      <c r="H98" s="13" t="s">
        <v>430</v>
      </c>
      <c r="I98" s="13">
        <v>234</v>
      </c>
      <c r="K98" s="13">
        <v>1</v>
      </c>
      <c r="O98" s="13" t="s">
        <v>28</v>
      </c>
      <c r="Q98" s="13">
        <v>1</v>
      </c>
      <c r="T98" s="13" t="s">
        <v>2798</v>
      </c>
      <c r="U98" s="13" t="s">
        <v>28</v>
      </c>
      <c r="W98" s="13" t="s">
        <v>431</v>
      </c>
      <c r="X98" s="13" t="str">
        <f>_xlfn.XLOOKUP(Burndata[[#This Row],[STATE_FULL]],'[1]State Regions'!$A:$A,'[1]State Regions'!$B:$B)</f>
        <v>West</v>
      </c>
    </row>
    <row r="99" spans="1:24" hidden="1" x14ac:dyDescent="0.2">
      <c r="A99" s="13" t="s">
        <v>401</v>
      </c>
      <c r="B99" s="13" t="s">
        <v>402</v>
      </c>
      <c r="C99" s="13" t="s">
        <v>427</v>
      </c>
      <c r="D99" s="13" t="s">
        <v>432</v>
      </c>
      <c r="E99" s="13" t="s">
        <v>427</v>
      </c>
      <c r="F99" s="14">
        <v>80304</v>
      </c>
      <c r="G99" s="13">
        <v>6840237</v>
      </c>
      <c r="H99" s="13" t="s">
        <v>433</v>
      </c>
      <c r="I99" s="13">
        <v>157</v>
      </c>
      <c r="K99" s="13">
        <v>1</v>
      </c>
      <c r="O99" s="13" t="s">
        <v>39</v>
      </c>
      <c r="Q99" s="13">
        <v>1</v>
      </c>
      <c r="T99" s="13" t="s">
        <v>2798</v>
      </c>
      <c r="U99" s="13" t="s">
        <v>28</v>
      </c>
      <c r="W99" s="13" t="s">
        <v>434</v>
      </c>
      <c r="X99" s="13" t="str">
        <f>_xlfn.XLOOKUP(Burndata[[#This Row],[STATE_FULL]],'[1]State Regions'!$A:$A,'[1]State Regions'!$B:$B)</f>
        <v>West</v>
      </c>
    </row>
    <row r="100" spans="1:24" hidden="1" x14ac:dyDescent="0.2">
      <c r="A100" s="13" t="s">
        <v>401</v>
      </c>
      <c r="B100" s="13" t="s">
        <v>402</v>
      </c>
      <c r="C100" s="13" t="s">
        <v>435</v>
      </c>
      <c r="D100" s="13" t="s">
        <v>436</v>
      </c>
      <c r="E100" s="13" t="s">
        <v>435</v>
      </c>
      <c r="F100" s="14">
        <v>80204</v>
      </c>
      <c r="G100" s="13">
        <v>6840290</v>
      </c>
      <c r="H100" s="13" t="s">
        <v>437</v>
      </c>
      <c r="I100" s="13">
        <v>525</v>
      </c>
      <c r="K100" s="13">
        <v>1</v>
      </c>
      <c r="L100" s="13">
        <v>1</v>
      </c>
      <c r="O100" s="13" t="s">
        <v>28</v>
      </c>
      <c r="P100" s="13">
        <v>1</v>
      </c>
      <c r="S100" s="13">
        <v>1</v>
      </c>
      <c r="T100" s="13" t="s">
        <v>2798</v>
      </c>
      <c r="U100" s="13" t="s">
        <v>28</v>
      </c>
      <c r="W100" s="13" t="s">
        <v>438</v>
      </c>
      <c r="X100" s="13" t="str">
        <f>_xlfn.XLOOKUP(Burndata[[#This Row],[STATE_FULL]],'[1]State Regions'!$A:$A,'[1]State Regions'!$B:$B)</f>
        <v>West</v>
      </c>
    </row>
    <row r="101" spans="1:24" hidden="1" x14ac:dyDescent="0.2">
      <c r="A101" s="13" t="s">
        <v>401</v>
      </c>
      <c r="B101" s="13" t="s">
        <v>402</v>
      </c>
      <c r="C101" s="13" t="s">
        <v>439</v>
      </c>
      <c r="D101" s="13" t="s">
        <v>440</v>
      </c>
      <c r="E101" s="13" t="s">
        <v>441</v>
      </c>
      <c r="F101" s="14">
        <v>80124</v>
      </c>
      <c r="G101" s="13">
        <v>6840023</v>
      </c>
      <c r="H101" s="13" t="s">
        <v>442</v>
      </c>
      <c r="I101" s="13">
        <v>284</v>
      </c>
      <c r="K101" s="13">
        <v>1</v>
      </c>
      <c r="O101" s="13" t="s">
        <v>28</v>
      </c>
      <c r="Q101" s="13">
        <v>1</v>
      </c>
      <c r="T101" s="13" t="s">
        <v>2798</v>
      </c>
      <c r="U101" s="13" t="s">
        <v>28</v>
      </c>
      <c r="W101" s="13" t="s">
        <v>443</v>
      </c>
      <c r="X101" s="13" t="str">
        <f>_xlfn.XLOOKUP(Burndata[[#This Row],[STATE_FULL]],'[1]State Regions'!$A:$A,'[1]State Regions'!$B:$B)</f>
        <v>West</v>
      </c>
    </row>
    <row r="102" spans="1:24" hidden="1" x14ac:dyDescent="0.2">
      <c r="A102" s="13" t="s">
        <v>401</v>
      </c>
      <c r="B102" s="13" t="s">
        <v>402</v>
      </c>
      <c r="C102" s="13" t="s">
        <v>439</v>
      </c>
      <c r="D102" s="13" t="s">
        <v>444</v>
      </c>
      <c r="E102" s="13" t="s">
        <v>445</v>
      </c>
      <c r="F102" s="14">
        <v>80138</v>
      </c>
      <c r="G102" s="13">
        <v>6840022</v>
      </c>
      <c r="H102" s="13" t="s">
        <v>446</v>
      </c>
      <c r="I102" s="13">
        <v>163</v>
      </c>
      <c r="K102" s="13">
        <v>1</v>
      </c>
      <c r="O102" s="13" t="s">
        <v>28</v>
      </c>
      <c r="Q102" s="13">
        <v>1</v>
      </c>
      <c r="T102" s="13" t="s">
        <v>2798</v>
      </c>
      <c r="U102" s="13" t="s">
        <v>28</v>
      </c>
      <c r="W102" s="13" t="s">
        <v>447</v>
      </c>
      <c r="X102" s="13" t="str">
        <f>_xlfn.XLOOKUP(Burndata[[#This Row],[STATE_FULL]],'[1]State Regions'!$A:$A,'[1]State Regions'!$B:$B)</f>
        <v>West</v>
      </c>
    </row>
    <row r="103" spans="1:24" hidden="1" x14ac:dyDescent="0.2">
      <c r="A103" s="13" t="s">
        <v>401</v>
      </c>
      <c r="B103" s="13" t="s">
        <v>402</v>
      </c>
      <c r="C103" s="13" t="s">
        <v>448</v>
      </c>
      <c r="D103" s="13" t="s">
        <v>449</v>
      </c>
      <c r="E103" s="13" t="s">
        <v>450</v>
      </c>
      <c r="F103" s="14">
        <v>80907</v>
      </c>
      <c r="G103" s="13">
        <v>6840145</v>
      </c>
      <c r="H103" s="13" t="s">
        <v>451</v>
      </c>
      <c r="I103" s="13">
        <v>552</v>
      </c>
      <c r="K103" s="13">
        <v>1</v>
      </c>
      <c r="O103" s="13" t="s">
        <v>28</v>
      </c>
      <c r="P103" s="13">
        <v>1</v>
      </c>
      <c r="T103" s="13" t="s">
        <v>2798</v>
      </c>
      <c r="U103" s="13" t="s">
        <v>28</v>
      </c>
      <c r="W103" s="13" t="s">
        <v>452</v>
      </c>
      <c r="X103" s="13" t="str">
        <f>_xlfn.XLOOKUP(Burndata[[#This Row],[STATE_FULL]],'[1]State Regions'!$A:$A,'[1]State Regions'!$B:$B)</f>
        <v>West</v>
      </c>
    </row>
    <row r="104" spans="1:24" hidden="1" x14ac:dyDescent="0.2">
      <c r="A104" s="13" t="s">
        <v>401</v>
      </c>
      <c r="B104" s="13" t="s">
        <v>402</v>
      </c>
      <c r="C104" s="13" t="s">
        <v>448</v>
      </c>
      <c r="D104" s="13" t="s">
        <v>453</v>
      </c>
      <c r="E104" s="13" t="s">
        <v>450</v>
      </c>
      <c r="F104" s="14">
        <v>80909</v>
      </c>
      <c r="G104" s="13">
        <v>6840190</v>
      </c>
      <c r="H104" s="13" t="s">
        <v>454</v>
      </c>
      <c r="I104" s="13">
        <v>512</v>
      </c>
      <c r="K104" s="13">
        <v>1</v>
      </c>
      <c r="O104" s="13" t="s">
        <v>28</v>
      </c>
      <c r="P104" s="13">
        <v>1</v>
      </c>
      <c r="T104" s="13" t="s">
        <v>2798</v>
      </c>
      <c r="U104" s="13" t="s">
        <v>28</v>
      </c>
      <c r="W104" s="13" t="s">
        <v>455</v>
      </c>
      <c r="X104" s="13" t="str">
        <f>_xlfn.XLOOKUP(Burndata[[#This Row],[STATE_FULL]],'[1]State Regions'!$A:$A,'[1]State Regions'!$B:$B)</f>
        <v>West</v>
      </c>
    </row>
    <row r="105" spans="1:24" hidden="1" x14ac:dyDescent="0.2">
      <c r="A105" s="13" t="s">
        <v>401</v>
      </c>
      <c r="B105" s="13" t="s">
        <v>402</v>
      </c>
      <c r="C105" s="13" t="s">
        <v>448</v>
      </c>
      <c r="D105" s="13" t="s">
        <v>456</v>
      </c>
      <c r="E105" s="13" t="s">
        <v>450</v>
      </c>
      <c r="F105" s="14">
        <v>80920</v>
      </c>
      <c r="G105" s="13">
        <v>6840104</v>
      </c>
      <c r="H105" s="13" t="s">
        <v>457</v>
      </c>
      <c r="I105" s="13">
        <v>115</v>
      </c>
      <c r="L105" s="13">
        <v>1</v>
      </c>
      <c r="O105" s="13" t="s">
        <v>28</v>
      </c>
      <c r="S105" s="13">
        <v>1</v>
      </c>
      <c r="T105" s="13" t="s">
        <v>2798</v>
      </c>
      <c r="U105" s="13" t="s">
        <v>28</v>
      </c>
      <c r="W105" s="13" t="s">
        <v>458</v>
      </c>
      <c r="X105" s="13" t="str">
        <f>_xlfn.XLOOKUP(Burndata[[#This Row],[STATE_FULL]],'[1]State Regions'!$A:$A,'[1]State Regions'!$B:$B)</f>
        <v>West</v>
      </c>
    </row>
    <row r="106" spans="1:24" hidden="1" x14ac:dyDescent="0.2">
      <c r="A106" s="13" t="s">
        <v>401</v>
      </c>
      <c r="B106" s="13" t="s">
        <v>402</v>
      </c>
      <c r="C106" s="13" t="s">
        <v>42</v>
      </c>
      <c r="D106" s="13" t="s">
        <v>459</v>
      </c>
      <c r="E106" s="13" t="s">
        <v>460</v>
      </c>
      <c r="F106" s="14">
        <v>80228</v>
      </c>
      <c r="G106" s="13">
        <v>6840385</v>
      </c>
      <c r="H106" s="13" t="s">
        <v>461</v>
      </c>
      <c r="I106" s="13">
        <v>237</v>
      </c>
      <c r="K106" s="13">
        <v>1</v>
      </c>
      <c r="O106" s="13" t="s">
        <v>28</v>
      </c>
      <c r="P106" s="13">
        <v>1</v>
      </c>
      <c r="T106" s="13" t="s">
        <v>2798</v>
      </c>
      <c r="U106" s="13" t="s">
        <v>28</v>
      </c>
      <c r="W106" s="13" t="s">
        <v>462</v>
      </c>
      <c r="X106" s="13" t="str">
        <f>_xlfn.XLOOKUP(Burndata[[#This Row],[STATE_FULL]],'[1]State Regions'!$A:$A,'[1]State Regions'!$B:$B)</f>
        <v>West</v>
      </c>
    </row>
    <row r="107" spans="1:24" hidden="1" x14ac:dyDescent="0.2">
      <c r="A107" s="13" t="s">
        <v>401</v>
      </c>
      <c r="B107" s="13" t="s">
        <v>402</v>
      </c>
      <c r="C107" s="13" t="s">
        <v>42</v>
      </c>
      <c r="D107" s="13" t="s">
        <v>463</v>
      </c>
      <c r="E107" s="13" t="s">
        <v>464</v>
      </c>
      <c r="F107" s="14">
        <v>80033</v>
      </c>
      <c r="G107" s="13">
        <v>6840012</v>
      </c>
      <c r="H107" s="13" t="s">
        <v>465</v>
      </c>
      <c r="I107" s="13">
        <v>336</v>
      </c>
      <c r="K107" s="13">
        <v>1</v>
      </c>
      <c r="O107" s="13" t="s">
        <v>28</v>
      </c>
      <c r="Q107" s="13">
        <v>1</v>
      </c>
      <c r="T107" s="13" t="s">
        <v>2798</v>
      </c>
      <c r="U107" s="13" t="s">
        <v>28</v>
      </c>
      <c r="W107" s="13" t="s">
        <v>466</v>
      </c>
      <c r="X107" s="13" t="str">
        <f>_xlfn.XLOOKUP(Burndata[[#This Row],[STATE_FULL]],'[1]State Regions'!$A:$A,'[1]State Regions'!$B:$B)</f>
        <v>West</v>
      </c>
    </row>
    <row r="108" spans="1:24" hidden="1" x14ac:dyDescent="0.2">
      <c r="A108" s="13" t="s">
        <v>401</v>
      </c>
      <c r="B108" s="13" t="s">
        <v>402</v>
      </c>
      <c r="C108" s="13" t="s">
        <v>467</v>
      </c>
      <c r="D108" s="13" t="s">
        <v>468</v>
      </c>
      <c r="E108" s="13" t="s">
        <v>469</v>
      </c>
      <c r="F108" s="14">
        <v>80538</v>
      </c>
      <c r="G108" s="13">
        <v>6840033</v>
      </c>
      <c r="H108" s="13" t="s">
        <v>470</v>
      </c>
      <c r="I108" s="13">
        <v>166</v>
      </c>
      <c r="K108" s="13">
        <v>1</v>
      </c>
      <c r="O108" s="13" t="s">
        <v>28</v>
      </c>
      <c r="Q108" s="13">
        <v>1</v>
      </c>
      <c r="T108" s="13" t="s">
        <v>2798</v>
      </c>
      <c r="U108" s="13" t="s">
        <v>28</v>
      </c>
      <c r="W108" s="13" t="s">
        <v>471</v>
      </c>
      <c r="X108" s="13" t="str">
        <f>_xlfn.XLOOKUP(Burndata[[#This Row],[STATE_FULL]],'[1]State Regions'!$A:$A,'[1]State Regions'!$B:$B)</f>
        <v>West</v>
      </c>
    </row>
    <row r="109" spans="1:24" hidden="1" x14ac:dyDescent="0.2">
      <c r="A109" s="13" t="s">
        <v>401</v>
      </c>
      <c r="B109" s="13" t="s">
        <v>402</v>
      </c>
      <c r="C109" s="13" t="s">
        <v>84</v>
      </c>
      <c r="D109" s="13" t="s">
        <v>472</v>
      </c>
      <c r="E109" s="13" t="s">
        <v>473</v>
      </c>
      <c r="F109" s="14">
        <v>81501</v>
      </c>
      <c r="G109" s="13">
        <v>6840625</v>
      </c>
      <c r="H109" s="13" t="s">
        <v>474</v>
      </c>
      <c r="I109" s="13">
        <v>310</v>
      </c>
      <c r="K109" s="13">
        <v>1</v>
      </c>
      <c r="O109" s="13" t="s">
        <v>28</v>
      </c>
      <c r="Q109" s="13">
        <v>1</v>
      </c>
      <c r="T109" s="13" t="s">
        <v>2798</v>
      </c>
      <c r="U109" s="13" t="s">
        <v>28</v>
      </c>
      <c r="W109" s="13" t="s">
        <v>475</v>
      </c>
      <c r="X109" s="13" t="str">
        <f>_xlfn.XLOOKUP(Burndata[[#This Row],[STATE_FULL]],'[1]State Regions'!$A:$A,'[1]State Regions'!$B:$B)</f>
        <v>West</v>
      </c>
    </row>
    <row r="110" spans="1:24" hidden="1" x14ac:dyDescent="0.2">
      <c r="A110" s="13" t="s">
        <v>401</v>
      </c>
      <c r="B110" s="13" t="s">
        <v>402</v>
      </c>
      <c r="C110" s="13" t="s">
        <v>476</v>
      </c>
      <c r="D110" s="13" t="s">
        <v>477</v>
      </c>
      <c r="E110" s="13" t="s">
        <v>478</v>
      </c>
      <c r="F110" s="14">
        <v>80631</v>
      </c>
      <c r="G110" s="13">
        <v>6840650</v>
      </c>
      <c r="H110" s="13" t="s">
        <v>479</v>
      </c>
      <c r="I110" s="13">
        <v>369</v>
      </c>
      <c r="J110" s="13">
        <v>10</v>
      </c>
      <c r="K110" s="13">
        <v>1</v>
      </c>
      <c r="M110" s="13">
        <v>1</v>
      </c>
      <c r="O110" s="13" t="s">
        <v>28</v>
      </c>
      <c r="Q110" s="13">
        <v>1</v>
      </c>
      <c r="T110" s="13" t="s">
        <v>28</v>
      </c>
      <c r="U110" s="13" t="s">
        <v>28</v>
      </c>
      <c r="V110" s="13" t="s">
        <v>39</v>
      </c>
      <c r="W110" s="13" t="s">
        <v>480</v>
      </c>
      <c r="X110" s="13" t="str">
        <f>_xlfn.XLOOKUP(Burndata[[#This Row],[STATE_FULL]],'[1]State Regions'!$A:$A,'[1]State Regions'!$B:$B)</f>
        <v>West</v>
      </c>
    </row>
    <row r="111" spans="1:24" hidden="1" x14ac:dyDescent="0.2">
      <c r="A111" s="13" t="s">
        <v>481</v>
      </c>
      <c r="B111" s="13" t="s">
        <v>482</v>
      </c>
      <c r="C111" s="13" t="s">
        <v>376</v>
      </c>
      <c r="D111" s="13" t="s">
        <v>483</v>
      </c>
      <c r="E111" s="13" t="s">
        <v>484</v>
      </c>
      <c r="F111" s="15" t="s">
        <v>485</v>
      </c>
      <c r="G111" s="13">
        <v>6160002</v>
      </c>
      <c r="H111" s="13" t="s">
        <v>486</v>
      </c>
      <c r="I111" s="13">
        <v>501</v>
      </c>
      <c r="J111" s="13">
        <v>9</v>
      </c>
      <c r="K111" s="13">
        <v>1</v>
      </c>
      <c r="M111" s="13">
        <v>1</v>
      </c>
      <c r="O111" s="13" t="s">
        <v>28</v>
      </c>
      <c r="Q111" s="13">
        <v>1</v>
      </c>
      <c r="T111" s="13" t="s">
        <v>28</v>
      </c>
      <c r="U111" s="13" t="s">
        <v>28</v>
      </c>
      <c r="V111" s="13" t="s">
        <v>28</v>
      </c>
      <c r="W111" s="13" t="s">
        <v>487</v>
      </c>
      <c r="X111" s="13" t="str">
        <f>_xlfn.XLOOKUP(Burndata[[#This Row],[STATE_FULL]],'[1]State Regions'!$A:$A,'[1]State Regions'!$B:$B)</f>
        <v>Northeast</v>
      </c>
    </row>
    <row r="112" spans="1:24" hidden="1" x14ac:dyDescent="0.2">
      <c r="A112" s="13" t="s">
        <v>481</v>
      </c>
      <c r="B112" s="13" t="s">
        <v>482</v>
      </c>
      <c r="C112" s="13" t="s">
        <v>376</v>
      </c>
      <c r="D112" s="13" t="s">
        <v>488</v>
      </c>
      <c r="E112" s="13" t="s">
        <v>489</v>
      </c>
      <c r="F112" s="15" t="s">
        <v>490</v>
      </c>
      <c r="G112" s="13">
        <v>6160100</v>
      </c>
      <c r="H112" s="13" t="s">
        <v>491</v>
      </c>
      <c r="I112" s="13">
        <v>456</v>
      </c>
      <c r="K112" s="13">
        <v>1</v>
      </c>
      <c r="O112" s="13" t="s">
        <v>28</v>
      </c>
      <c r="Q112" s="13">
        <v>1</v>
      </c>
      <c r="T112" s="13" t="s">
        <v>2798</v>
      </c>
      <c r="U112" s="13" t="s">
        <v>28</v>
      </c>
      <c r="W112" s="13" t="s">
        <v>492</v>
      </c>
      <c r="X112" s="13" t="str">
        <f>_xlfn.XLOOKUP(Burndata[[#This Row],[STATE_FULL]],'[1]State Regions'!$A:$A,'[1]State Regions'!$B:$B)</f>
        <v>Northeast</v>
      </c>
    </row>
    <row r="113" spans="1:24" hidden="1" x14ac:dyDescent="0.2">
      <c r="A113" s="13" t="s">
        <v>481</v>
      </c>
      <c r="B113" s="13" t="s">
        <v>482</v>
      </c>
      <c r="C113" s="13" t="s">
        <v>376</v>
      </c>
      <c r="D113" s="13" t="s">
        <v>493</v>
      </c>
      <c r="E113" s="13" t="s">
        <v>494</v>
      </c>
      <c r="F113" s="15" t="s">
        <v>495</v>
      </c>
      <c r="G113" s="13">
        <v>6160530</v>
      </c>
      <c r="H113" s="13" t="s">
        <v>496</v>
      </c>
      <c r="I113" s="13">
        <v>366</v>
      </c>
      <c r="K113" s="13">
        <v>1</v>
      </c>
      <c r="O113" s="13" t="s">
        <v>28</v>
      </c>
      <c r="Q113" s="13">
        <v>1</v>
      </c>
      <c r="T113" s="13" t="s">
        <v>2798</v>
      </c>
      <c r="U113" s="13" t="s">
        <v>28</v>
      </c>
      <c r="W113" s="13" t="s">
        <v>497</v>
      </c>
      <c r="X113" s="13" t="str">
        <f>_xlfn.XLOOKUP(Burndata[[#This Row],[STATE_FULL]],'[1]State Regions'!$A:$A,'[1]State Regions'!$B:$B)</f>
        <v>Northeast</v>
      </c>
    </row>
    <row r="114" spans="1:24" hidden="1" x14ac:dyDescent="0.2">
      <c r="A114" s="13" t="s">
        <v>481</v>
      </c>
      <c r="B114" s="13" t="s">
        <v>482</v>
      </c>
      <c r="C114" s="13" t="s">
        <v>376</v>
      </c>
      <c r="D114" s="13" t="s">
        <v>498</v>
      </c>
      <c r="E114" s="13" t="s">
        <v>484</v>
      </c>
      <c r="F114" s="15" t="s">
        <v>499</v>
      </c>
      <c r="G114" s="13">
        <v>6160010</v>
      </c>
      <c r="H114" s="13" t="s">
        <v>500</v>
      </c>
      <c r="I114" s="13">
        <v>473</v>
      </c>
      <c r="K114" s="13">
        <v>1</v>
      </c>
      <c r="O114" s="13" t="s">
        <v>28</v>
      </c>
      <c r="Q114" s="13">
        <v>1</v>
      </c>
      <c r="T114" s="13" t="s">
        <v>2798</v>
      </c>
      <c r="U114" s="13" t="s">
        <v>28</v>
      </c>
      <c r="W114" s="13" t="s">
        <v>501</v>
      </c>
      <c r="X114" s="13" t="str">
        <f>_xlfn.XLOOKUP(Burndata[[#This Row],[STATE_FULL]],'[1]State Regions'!$A:$A,'[1]State Regions'!$B:$B)</f>
        <v>Northeast</v>
      </c>
    </row>
    <row r="115" spans="1:24" hidden="1" x14ac:dyDescent="0.2">
      <c r="A115" s="13" t="s">
        <v>481</v>
      </c>
      <c r="B115" s="13" t="s">
        <v>482</v>
      </c>
      <c r="C115" s="13" t="s">
        <v>376</v>
      </c>
      <c r="D115" s="13" t="s">
        <v>502</v>
      </c>
      <c r="E115" s="13" t="s">
        <v>503</v>
      </c>
      <c r="F115" s="15" t="s">
        <v>504</v>
      </c>
      <c r="G115" s="13">
        <v>6160009</v>
      </c>
      <c r="H115" s="13" t="s">
        <v>505</v>
      </c>
      <c r="I115" s="13">
        <v>305</v>
      </c>
      <c r="K115" s="13">
        <v>1</v>
      </c>
      <c r="O115" s="13" t="s">
        <v>28</v>
      </c>
      <c r="Q115" s="13">
        <v>1</v>
      </c>
      <c r="T115" s="13" t="s">
        <v>2798</v>
      </c>
      <c r="U115" s="13" t="s">
        <v>28</v>
      </c>
      <c r="W115" s="13" t="s">
        <v>506</v>
      </c>
      <c r="X115" s="13" t="str">
        <f>_xlfn.XLOOKUP(Burndata[[#This Row],[STATE_FULL]],'[1]State Regions'!$A:$A,'[1]State Regions'!$B:$B)</f>
        <v>Northeast</v>
      </c>
    </row>
    <row r="116" spans="1:24" hidden="1" x14ac:dyDescent="0.2">
      <c r="A116" s="13" t="s">
        <v>481</v>
      </c>
      <c r="B116" s="13" t="s">
        <v>482</v>
      </c>
      <c r="C116" s="13" t="s">
        <v>507</v>
      </c>
      <c r="D116" s="13" t="s">
        <v>508</v>
      </c>
      <c r="E116" s="13" t="s">
        <v>507</v>
      </c>
      <c r="F116" s="15" t="s">
        <v>509</v>
      </c>
      <c r="G116" s="13">
        <v>6160450</v>
      </c>
      <c r="H116" s="13" t="s">
        <v>510</v>
      </c>
      <c r="I116" s="13">
        <v>185</v>
      </c>
      <c r="L116" s="13">
        <v>1</v>
      </c>
      <c r="O116" s="13" t="s">
        <v>28</v>
      </c>
      <c r="R116" s="13">
        <v>1</v>
      </c>
      <c r="T116" s="13" t="s">
        <v>2798</v>
      </c>
      <c r="U116" s="13" t="s">
        <v>28</v>
      </c>
      <c r="W116" s="13" t="s">
        <v>511</v>
      </c>
      <c r="X116" s="13" t="str">
        <f>_xlfn.XLOOKUP(Burndata[[#This Row],[STATE_FULL]],'[1]State Regions'!$A:$A,'[1]State Regions'!$B:$B)</f>
        <v>Northeast</v>
      </c>
    </row>
    <row r="117" spans="1:24" hidden="1" x14ac:dyDescent="0.2">
      <c r="A117" s="13" t="s">
        <v>481</v>
      </c>
      <c r="B117" s="13" t="s">
        <v>482</v>
      </c>
      <c r="C117" s="13" t="s">
        <v>507</v>
      </c>
      <c r="D117" s="13" t="s">
        <v>512</v>
      </c>
      <c r="E117" s="13" t="s">
        <v>507</v>
      </c>
      <c r="F117" s="15" t="s">
        <v>513</v>
      </c>
      <c r="G117" s="13">
        <v>6160003</v>
      </c>
      <c r="H117" s="13" t="s">
        <v>514</v>
      </c>
      <c r="I117" s="13">
        <v>867</v>
      </c>
      <c r="K117" s="13">
        <v>1</v>
      </c>
      <c r="O117" s="13" t="s">
        <v>28</v>
      </c>
      <c r="P117" s="13">
        <v>1</v>
      </c>
      <c r="T117" s="13" t="s">
        <v>2798</v>
      </c>
      <c r="U117" s="13" t="s">
        <v>28</v>
      </c>
      <c r="W117" s="13" t="s">
        <v>511</v>
      </c>
      <c r="X117" s="13" t="str">
        <f>_xlfn.XLOOKUP(Burndata[[#This Row],[STATE_FULL]],'[1]State Regions'!$A:$A,'[1]State Regions'!$B:$B)</f>
        <v>Northeast</v>
      </c>
    </row>
    <row r="118" spans="1:24" hidden="1" x14ac:dyDescent="0.2">
      <c r="A118" s="13" t="s">
        <v>481</v>
      </c>
      <c r="B118" s="13" t="s">
        <v>482</v>
      </c>
      <c r="C118" s="13" t="s">
        <v>507</v>
      </c>
      <c r="D118" s="13" t="s">
        <v>515</v>
      </c>
      <c r="E118" s="13" t="s">
        <v>507</v>
      </c>
      <c r="F118" s="15" t="s">
        <v>516</v>
      </c>
      <c r="G118" s="13">
        <v>6160004</v>
      </c>
      <c r="H118" s="13" t="s">
        <v>517</v>
      </c>
      <c r="I118" s="13">
        <v>617</v>
      </c>
      <c r="K118" s="13">
        <v>1</v>
      </c>
      <c r="O118" s="13" t="s">
        <v>28</v>
      </c>
      <c r="P118" s="13">
        <v>1</v>
      </c>
      <c r="T118" s="13" t="s">
        <v>2798</v>
      </c>
      <c r="U118" s="13" t="s">
        <v>28</v>
      </c>
      <c r="W118" s="13" t="s">
        <v>518</v>
      </c>
      <c r="X118" s="13" t="str">
        <f>_xlfn.XLOOKUP(Burndata[[#This Row],[STATE_FULL]],'[1]State Regions'!$A:$A,'[1]State Regions'!$B:$B)</f>
        <v>Northeast</v>
      </c>
    </row>
    <row r="119" spans="1:24" hidden="1" x14ac:dyDescent="0.2">
      <c r="A119" s="13" t="s">
        <v>481</v>
      </c>
      <c r="B119" s="13" t="s">
        <v>482</v>
      </c>
      <c r="C119" s="13" t="s">
        <v>519</v>
      </c>
      <c r="D119" s="13" t="s">
        <v>520</v>
      </c>
      <c r="E119" s="13" t="s">
        <v>521</v>
      </c>
      <c r="F119" s="15" t="s">
        <v>522</v>
      </c>
      <c r="G119" s="13">
        <v>6160740</v>
      </c>
      <c r="H119" s="13" t="s">
        <v>523</v>
      </c>
      <c r="I119" s="13">
        <v>379</v>
      </c>
      <c r="K119" s="13">
        <v>1</v>
      </c>
      <c r="O119" s="13" t="s">
        <v>28</v>
      </c>
      <c r="Q119" s="13">
        <v>1</v>
      </c>
      <c r="T119" s="13" t="s">
        <v>2798</v>
      </c>
      <c r="U119" s="13" t="s">
        <v>28</v>
      </c>
      <c r="W119" s="13" t="s">
        <v>524</v>
      </c>
      <c r="X119" s="13" t="str">
        <f>_xlfn.XLOOKUP(Burndata[[#This Row],[STATE_FULL]],'[1]State Regions'!$A:$A,'[1]State Regions'!$B:$B)</f>
        <v>Northeast</v>
      </c>
    </row>
    <row r="120" spans="1:24" hidden="1" x14ac:dyDescent="0.2">
      <c r="A120" s="13" t="s">
        <v>481</v>
      </c>
      <c r="B120" s="13" t="s">
        <v>482</v>
      </c>
      <c r="C120" s="13" t="s">
        <v>519</v>
      </c>
      <c r="D120" s="13" t="s">
        <v>525</v>
      </c>
      <c r="E120" s="13" t="s">
        <v>521</v>
      </c>
      <c r="F120" s="15" t="s">
        <v>526</v>
      </c>
      <c r="G120" s="13">
        <v>6160750</v>
      </c>
      <c r="H120" s="13" t="s">
        <v>527</v>
      </c>
      <c r="I120" s="13">
        <v>357</v>
      </c>
      <c r="K120" s="13">
        <v>1</v>
      </c>
      <c r="O120" s="13" t="s">
        <v>28</v>
      </c>
      <c r="Q120" s="13">
        <v>1</v>
      </c>
      <c r="T120" s="13" t="s">
        <v>2798</v>
      </c>
      <c r="U120" s="13" t="s">
        <v>28</v>
      </c>
      <c r="W120" s="13" t="s">
        <v>528</v>
      </c>
      <c r="X120" s="13" t="str">
        <f>_xlfn.XLOOKUP(Burndata[[#This Row],[STATE_FULL]],'[1]State Regions'!$A:$A,'[1]State Regions'!$B:$B)</f>
        <v>Northeast</v>
      </c>
    </row>
    <row r="121" spans="1:24" hidden="1" x14ac:dyDescent="0.2">
      <c r="A121" s="13" t="s">
        <v>481</v>
      </c>
      <c r="B121" s="13" t="s">
        <v>482</v>
      </c>
      <c r="C121" s="13" t="s">
        <v>519</v>
      </c>
      <c r="D121" s="13" t="s">
        <v>529</v>
      </c>
      <c r="E121" s="13" t="s">
        <v>519</v>
      </c>
      <c r="F121" s="15" t="s">
        <v>530</v>
      </c>
      <c r="G121" s="13">
        <v>6160400</v>
      </c>
      <c r="H121" s="13" t="s">
        <v>531</v>
      </c>
      <c r="I121" s="13">
        <v>1573</v>
      </c>
      <c r="K121" s="13">
        <v>1</v>
      </c>
      <c r="L121" s="13">
        <v>1</v>
      </c>
      <c r="O121" s="13" t="s">
        <v>28</v>
      </c>
      <c r="P121" s="13">
        <v>1</v>
      </c>
      <c r="R121" s="13">
        <v>1</v>
      </c>
      <c r="T121" s="13" t="s">
        <v>2798</v>
      </c>
      <c r="U121" s="13" t="s">
        <v>28</v>
      </c>
      <c r="W121" s="13" t="s">
        <v>532</v>
      </c>
      <c r="X121" s="13" t="str">
        <f>_xlfn.XLOOKUP(Burndata[[#This Row],[STATE_FULL]],'[1]State Regions'!$A:$A,'[1]State Regions'!$B:$B)</f>
        <v>Northeast</v>
      </c>
    </row>
    <row r="122" spans="1:24" hidden="1" x14ac:dyDescent="0.2">
      <c r="A122" s="13" t="s">
        <v>481</v>
      </c>
      <c r="B122" s="13" t="s">
        <v>482</v>
      </c>
      <c r="C122" s="13" t="s">
        <v>519</v>
      </c>
      <c r="D122" s="13" t="s">
        <v>533</v>
      </c>
      <c r="E122" s="13" t="s">
        <v>519</v>
      </c>
      <c r="F122" s="15" t="s">
        <v>534</v>
      </c>
      <c r="G122" s="13">
        <v>6160410</v>
      </c>
      <c r="H122" s="13" t="s">
        <v>535</v>
      </c>
      <c r="I122" s="13">
        <v>573</v>
      </c>
      <c r="K122" s="13">
        <v>1</v>
      </c>
      <c r="O122" s="13" t="s">
        <v>39</v>
      </c>
      <c r="Q122" s="13">
        <v>1</v>
      </c>
      <c r="T122" s="13" t="s">
        <v>2798</v>
      </c>
      <c r="U122" s="13" t="s">
        <v>28</v>
      </c>
      <c r="W122" s="13" t="s">
        <v>536</v>
      </c>
      <c r="X122" s="13" t="str">
        <f>_xlfn.XLOOKUP(Burndata[[#This Row],[STATE_FULL]],'[1]State Regions'!$A:$A,'[1]State Regions'!$B:$B)</f>
        <v>Northeast</v>
      </c>
    </row>
    <row r="123" spans="1:24" hidden="1" x14ac:dyDescent="0.2">
      <c r="A123" s="13" t="s">
        <v>537</v>
      </c>
      <c r="B123" s="13" t="s">
        <v>538</v>
      </c>
      <c r="C123" s="13" t="s">
        <v>539</v>
      </c>
      <c r="D123" s="13" t="s">
        <v>540</v>
      </c>
      <c r="E123" s="13" t="s">
        <v>541</v>
      </c>
      <c r="F123" s="14">
        <v>19713</v>
      </c>
      <c r="G123" s="13">
        <v>6310120</v>
      </c>
      <c r="H123" s="13" t="s">
        <v>542</v>
      </c>
      <c r="I123" s="13">
        <v>1140</v>
      </c>
      <c r="K123" s="13">
        <v>1</v>
      </c>
      <c r="O123" s="13" t="s">
        <v>28</v>
      </c>
      <c r="P123" s="13">
        <v>1</v>
      </c>
      <c r="T123" s="13" t="s">
        <v>2798</v>
      </c>
      <c r="U123" s="13" t="s">
        <v>28</v>
      </c>
      <c r="W123" s="13" t="s">
        <v>543</v>
      </c>
      <c r="X123" s="13" t="str">
        <f>_xlfn.XLOOKUP(Burndata[[#This Row],[STATE_FULL]],'[1]State Regions'!$A:$A,'[1]State Regions'!$B:$B)</f>
        <v>South</v>
      </c>
    </row>
    <row r="124" spans="1:24" hidden="1" x14ac:dyDescent="0.2">
      <c r="A124" s="13" t="s">
        <v>537</v>
      </c>
      <c r="B124" s="13" t="s">
        <v>538</v>
      </c>
      <c r="C124" s="13" t="s">
        <v>539</v>
      </c>
      <c r="D124" s="13" t="s">
        <v>544</v>
      </c>
      <c r="E124" s="13" t="s">
        <v>545</v>
      </c>
      <c r="F124" s="14">
        <v>19803</v>
      </c>
      <c r="G124" s="13">
        <v>6310110</v>
      </c>
      <c r="H124" s="13" t="s">
        <v>546</v>
      </c>
      <c r="I124" s="13">
        <v>137</v>
      </c>
      <c r="L124" s="13">
        <v>1</v>
      </c>
      <c r="O124" s="13" t="s">
        <v>28</v>
      </c>
      <c r="R124" s="13">
        <v>1</v>
      </c>
      <c r="T124" s="13" t="s">
        <v>2798</v>
      </c>
      <c r="U124" s="13" t="s">
        <v>28</v>
      </c>
      <c r="W124" s="13" t="s">
        <v>547</v>
      </c>
      <c r="X124" s="13" t="str">
        <f>_xlfn.XLOOKUP(Burndata[[#This Row],[STATE_FULL]],'[1]State Regions'!$A:$A,'[1]State Regions'!$B:$B)</f>
        <v>South</v>
      </c>
    </row>
    <row r="125" spans="1:24" hidden="1" x14ac:dyDescent="0.2">
      <c r="A125" s="13" t="s">
        <v>548</v>
      </c>
      <c r="B125" s="13" t="s">
        <v>549</v>
      </c>
      <c r="C125" s="13" t="s">
        <v>548</v>
      </c>
      <c r="D125" s="13" t="s">
        <v>550</v>
      </c>
      <c r="E125" s="13" t="s">
        <v>141</v>
      </c>
      <c r="F125" s="14">
        <v>20010</v>
      </c>
      <c r="G125" s="13">
        <v>6330120</v>
      </c>
      <c r="H125" s="13" t="s">
        <v>551</v>
      </c>
      <c r="I125" s="13">
        <v>926</v>
      </c>
      <c r="J125" s="13">
        <v>10</v>
      </c>
      <c r="K125" s="13">
        <v>1</v>
      </c>
      <c r="M125" s="13">
        <v>1</v>
      </c>
      <c r="O125" s="13" t="s">
        <v>28</v>
      </c>
      <c r="P125" s="13">
        <v>1</v>
      </c>
      <c r="T125" s="13" t="s">
        <v>28</v>
      </c>
      <c r="U125" s="13" t="s">
        <v>28</v>
      </c>
      <c r="V125" s="13" t="s">
        <v>28</v>
      </c>
      <c r="W125" s="13" t="s">
        <v>552</v>
      </c>
      <c r="X125" s="13" t="str">
        <f>_xlfn.XLOOKUP(Burndata[[#This Row],[STATE_FULL]],'[1]State Regions'!$A:$A,'[1]State Regions'!$B:$B)</f>
        <v>South</v>
      </c>
    </row>
    <row r="126" spans="1:24" hidden="1" x14ac:dyDescent="0.2">
      <c r="A126" s="13" t="s">
        <v>548</v>
      </c>
      <c r="B126" s="13" t="s">
        <v>549</v>
      </c>
      <c r="C126" s="13" t="s">
        <v>548</v>
      </c>
      <c r="D126" s="13" t="s">
        <v>553</v>
      </c>
      <c r="E126" s="13" t="s">
        <v>141</v>
      </c>
      <c r="F126" s="14">
        <v>20037</v>
      </c>
      <c r="G126" s="13">
        <v>6330140</v>
      </c>
      <c r="H126" s="13" t="s">
        <v>554</v>
      </c>
      <c r="I126" s="13">
        <v>371</v>
      </c>
      <c r="K126" s="13">
        <v>1</v>
      </c>
      <c r="O126" s="13" t="s">
        <v>28</v>
      </c>
      <c r="P126" s="13">
        <v>1</v>
      </c>
      <c r="T126" s="13" t="s">
        <v>2798</v>
      </c>
      <c r="U126" s="13" t="s">
        <v>28</v>
      </c>
      <c r="W126" s="13" t="s">
        <v>555</v>
      </c>
      <c r="X126" s="13" t="str">
        <f>_xlfn.XLOOKUP(Burndata[[#This Row],[STATE_FULL]],'[1]State Regions'!$A:$A,'[1]State Regions'!$B:$B)</f>
        <v>South</v>
      </c>
    </row>
    <row r="127" spans="1:24" hidden="1" x14ac:dyDescent="0.2">
      <c r="A127" s="13" t="s">
        <v>548</v>
      </c>
      <c r="B127" s="13" t="s">
        <v>549</v>
      </c>
      <c r="C127" s="13" t="s">
        <v>548</v>
      </c>
      <c r="D127" s="13" t="s">
        <v>556</v>
      </c>
      <c r="E127" s="13" t="s">
        <v>141</v>
      </c>
      <c r="F127" s="14">
        <v>20060</v>
      </c>
      <c r="G127" s="13">
        <v>6330100</v>
      </c>
      <c r="H127" s="13" t="s">
        <v>557</v>
      </c>
      <c r="I127" s="13">
        <v>300</v>
      </c>
      <c r="K127" s="13">
        <v>1</v>
      </c>
      <c r="O127" s="13" t="s">
        <v>28</v>
      </c>
      <c r="P127" s="13">
        <v>1</v>
      </c>
      <c r="T127" s="13" t="s">
        <v>2798</v>
      </c>
      <c r="U127" s="13" t="s">
        <v>28</v>
      </c>
      <c r="W127" s="13" t="s">
        <v>558</v>
      </c>
      <c r="X127" s="13" t="str">
        <f>_xlfn.XLOOKUP(Burndata[[#This Row],[STATE_FULL]],'[1]State Regions'!$A:$A,'[1]State Regions'!$B:$B)</f>
        <v>South</v>
      </c>
    </row>
    <row r="128" spans="1:24" hidden="1" x14ac:dyDescent="0.2">
      <c r="A128" s="13" t="s">
        <v>548</v>
      </c>
      <c r="B128" s="13" t="s">
        <v>549</v>
      </c>
      <c r="C128" s="13" t="s">
        <v>548</v>
      </c>
      <c r="D128" s="13" t="s">
        <v>559</v>
      </c>
      <c r="E128" s="13" t="s">
        <v>141</v>
      </c>
      <c r="F128" s="14">
        <v>20010</v>
      </c>
      <c r="G128" s="13">
        <v>6330030</v>
      </c>
      <c r="H128" s="13" t="s">
        <v>560</v>
      </c>
      <c r="I128" s="13">
        <v>323</v>
      </c>
      <c r="J128" s="13">
        <v>31</v>
      </c>
      <c r="L128" s="13">
        <v>1</v>
      </c>
      <c r="N128" s="13">
        <v>1</v>
      </c>
      <c r="O128" s="13" t="s">
        <v>28</v>
      </c>
      <c r="R128" s="13">
        <v>1</v>
      </c>
      <c r="T128" s="13" t="s">
        <v>39</v>
      </c>
      <c r="U128" s="13" t="s">
        <v>28</v>
      </c>
      <c r="V128" s="13" t="s">
        <v>28</v>
      </c>
      <c r="W128" s="13" t="s">
        <v>561</v>
      </c>
      <c r="X128" s="13" t="str">
        <f>_xlfn.XLOOKUP(Burndata[[#This Row],[STATE_FULL]],'[1]State Regions'!$A:$A,'[1]State Regions'!$B:$B)</f>
        <v>South</v>
      </c>
    </row>
    <row r="129" spans="1:24" hidden="1" x14ac:dyDescent="0.2">
      <c r="A129" s="13" t="s">
        <v>562</v>
      </c>
      <c r="B129" s="13" t="s">
        <v>563</v>
      </c>
      <c r="C129" s="13" t="s">
        <v>564</v>
      </c>
      <c r="D129" s="13" t="s">
        <v>565</v>
      </c>
      <c r="E129" s="13" t="s">
        <v>566</v>
      </c>
      <c r="F129" s="14">
        <v>32610</v>
      </c>
      <c r="G129" s="13">
        <v>6390283</v>
      </c>
      <c r="H129" s="13" t="s">
        <v>567</v>
      </c>
      <c r="I129" s="13">
        <v>1162</v>
      </c>
      <c r="J129" s="13">
        <v>27</v>
      </c>
      <c r="K129" s="13">
        <v>1</v>
      </c>
      <c r="M129" s="13">
        <v>1</v>
      </c>
      <c r="O129" s="13" t="s">
        <v>28</v>
      </c>
      <c r="P129" s="13">
        <v>1</v>
      </c>
      <c r="T129" s="13" t="s">
        <v>28</v>
      </c>
      <c r="U129" s="13" t="s">
        <v>28</v>
      </c>
      <c r="V129" s="13" t="s">
        <v>28</v>
      </c>
      <c r="W129" s="13" t="s">
        <v>568</v>
      </c>
      <c r="X129" s="13" t="str">
        <f>_xlfn.XLOOKUP(Burndata[[#This Row],[STATE_FULL]],'[1]State Regions'!$A:$A,'[1]State Regions'!$B:$B)</f>
        <v>South</v>
      </c>
    </row>
    <row r="130" spans="1:24" hidden="1" x14ac:dyDescent="0.2">
      <c r="A130" s="13" t="s">
        <v>562</v>
      </c>
      <c r="B130" s="13" t="s">
        <v>563</v>
      </c>
      <c r="C130" s="13" t="s">
        <v>569</v>
      </c>
      <c r="D130" s="13" t="s">
        <v>570</v>
      </c>
      <c r="E130" s="13" t="s">
        <v>571</v>
      </c>
      <c r="F130" s="14">
        <v>32401</v>
      </c>
      <c r="G130" s="13">
        <v>6390775</v>
      </c>
      <c r="H130" s="13" t="s">
        <v>572</v>
      </c>
      <c r="I130" s="13">
        <v>202</v>
      </c>
      <c r="K130" s="13">
        <v>1</v>
      </c>
      <c r="O130" s="13" t="s">
        <v>39</v>
      </c>
      <c r="Q130" s="13">
        <v>1</v>
      </c>
      <c r="T130" s="13" t="s">
        <v>2798</v>
      </c>
      <c r="U130" s="13" t="s">
        <v>28</v>
      </c>
      <c r="W130" s="13" t="s">
        <v>573</v>
      </c>
      <c r="X130" s="13" t="str">
        <f>_xlfn.XLOOKUP(Burndata[[#This Row],[STATE_FULL]],'[1]State Regions'!$A:$A,'[1]State Regions'!$B:$B)</f>
        <v>South</v>
      </c>
    </row>
    <row r="131" spans="1:24" hidden="1" x14ac:dyDescent="0.2">
      <c r="A131" s="13" t="s">
        <v>562</v>
      </c>
      <c r="B131" s="13" t="s">
        <v>563</v>
      </c>
      <c r="C131" s="13" t="s">
        <v>574</v>
      </c>
      <c r="D131" s="13" t="s">
        <v>575</v>
      </c>
      <c r="E131" s="13" t="s">
        <v>576</v>
      </c>
      <c r="F131" s="14">
        <v>32901</v>
      </c>
      <c r="G131" s="13">
        <v>6390530</v>
      </c>
      <c r="H131" s="13" t="s">
        <v>577</v>
      </c>
      <c r="I131" s="13">
        <v>514</v>
      </c>
      <c r="K131" s="13">
        <v>1</v>
      </c>
      <c r="O131" s="13" t="s">
        <v>39</v>
      </c>
      <c r="Q131" s="13">
        <v>1</v>
      </c>
      <c r="T131" s="13" t="s">
        <v>2798</v>
      </c>
      <c r="U131" s="13" t="s">
        <v>28</v>
      </c>
      <c r="W131" s="13" t="s">
        <v>578</v>
      </c>
      <c r="X131" s="13" t="str">
        <f>_xlfn.XLOOKUP(Burndata[[#This Row],[STATE_FULL]],'[1]State Regions'!$A:$A,'[1]State Regions'!$B:$B)</f>
        <v>South</v>
      </c>
    </row>
    <row r="132" spans="1:24" hidden="1" x14ac:dyDescent="0.2">
      <c r="A132" s="13" t="s">
        <v>562</v>
      </c>
      <c r="B132" s="13" t="s">
        <v>563</v>
      </c>
      <c r="C132" s="13" t="s">
        <v>579</v>
      </c>
      <c r="D132" s="13" t="s">
        <v>580</v>
      </c>
      <c r="E132" s="13" t="s">
        <v>581</v>
      </c>
      <c r="F132" s="14">
        <v>33021</v>
      </c>
      <c r="G132" s="13">
        <v>6390295</v>
      </c>
      <c r="H132" s="13" t="s">
        <v>582</v>
      </c>
      <c r="I132" s="13">
        <v>797</v>
      </c>
      <c r="K132" s="13">
        <v>1</v>
      </c>
      <c r="L132" s="13">
        <v>1</v>
      </c>
      <c r="O132" s="13" t="s">
        <v>28</v>
      </c>
      <c r="P132" s="13">
        <v>1</v>
      </c>
      <c r="S132" s="13">
        <v>1</v>
      </c>
      <c r="T132" s="13" t="s">
        <v>2798</v>
      </c>
      <c r="U132" s="13" t="s">
        <v>28</v>
      </c>
      <c r="W132" s="13" t="s">
        <v>583</v>
      </c>
      <c r="X132" s="13" t="str">
        <f>_xlfn.XLOOKUP(Burndata[[#This Row],[STATE_FULL]],'[1]State Regions'!$A:$A,'[1]State Regions'!$B:$B)</f>
        <v>South</v>
      </c>
    </row>
    <row r="133" spans="1:24" hidden="1" x14ac:dyDescent="0.2">
      <c r="A133" s="13" t="s">
        <v>562</v>
      </c>
      <c r="B133" s="13" t="s">
        <v>563</v>
      </c>
      <c r="C133" s="13" t="s">
        <v>579</v>
      </c>
      <c r="D133" s="13" t="s">
        <v>584</v>
      </c>
      <c r="E133" s="13" t="s">
        <v>585</v>
      </c>
      <c r="F133" s="14">
        <v>33316</v>
      </c>
      <c r="G133" s="13">
        <v>6390210</v>
      </c>
      <c r="H133" s="13" t="s">
        <v>586</v>
      </c>
      <c r="I133" s="13">
        <v>716</v>
      </c>
      <c r="K133" s="13">
        <v>1</v>
      </c>
      <c r="O133" s="13" t="s">
        <v>39</v>
      </c>
      <c r="P133" s="13">
        <v>1</v>
      </c>
      <c r="T133" s="13" t="s">
        <v>2798</v>
      </c>
      <c r="U133" s="13" t="s">
        <v>28</v>
      </c>
      <c r="W133" s="13" t="s">
        <v>587</v>
      </c>
      <c r="X133" s="13" t="str">
        <f>_xlfn.XLOOKUP(Burndata[[#This Row],[STATE_FULL]],'[1]State Regions'!$A:$A,'[1]State Regions'!$B:$B)</f>
        <v>South</v>
      </c>
    </row>
    <row r="134" spans="1:24" hidden="1" x14ac:dyDescent="0.2">
      <c r="A134" s="13" t="s">
        <v>562</v>
      </c>
      <c r="B134" s="13" t="s">
        <v>563</v>
      </c>
      <c r="C134" s="13" t="s">
        <v>579</v>
      </c>
      <c r="D134" s="13" t="s">
        <v>588</v>
      </c>
      <c r="E134" s="13" t="s">
        <v>589</v>
      </c>
      <c r="F134" s="14">
        <v>33064</v>
      </c>
      <c r="G134" s="13">
        <v>6390849</v>
      </c>
      <c r="H134" s="13" t="s">
        <v>590</v>
      </c>
      <c r="I134" s="13">
        <v>331</v>
      </c>
      <c r="K134" s="13">
        <v>1</v>
      </c>
      <c r="O134" s="13" t="s">
        <v>39</v>
      </c>
      <c r="Q134" s="13">
        <v>1</v>
      </c>
      <c r="T134" s="13" t="s">
        <v>2798</v>
      </c>
      <c r="U134" s="13" t="s">
        <v>28</v>
      </c>
      <c r="W134" s="13" t="s">
        <v>591</v>
      </c>
      <c r="X134" s="13" t="str">
        <f>_xlfn.XLOOKUP(Burndata[[#This Row],[STATE_FULL]],'[1]State Regions'!$A:$A,'[1]State Regions'!$B:$B)</f>
        <v>South</v>
      </c>
    </row>
    <row r="135" spans="1:24" hidden="1" x14ac:dyDescent="0.2">
      <c r="A135" s="13" t="s">
        <v>562</v>
      </c>
      <c r="B135" s="13" t="s">
        <v>563</v>
      </c>
      <c r="C135" s="13" t="s">
        <v>592</v>
      </c>
      <c r="D135" s="13" t="s">
        <v>593</v>
      </c>
      <c r="E135" s="13" t="s">
        <v>594</v>
      </c>
      <c r="F135" s="14">
        <v>32073</v>
      </c>
      <c r="G135" s="13">
        <v>6390700</v>
      </c>
      <c r="H135" s="13" t="s">
        <v>595</v>
      </c>
      <c r="I135" s="13">
        <v>365</v>
      </c>
      <c r="K135" s="13">
        <v>1</v>
      </c>
      <c r="O135" s="13" t="s">
        <v>39</v>
      </c>
      <c r="Q135" s="13">
        <v>1</v>
      </c>
      <c r="T135" s="13" t="s">
        <v>2798</v>
      </c>
      <c r="U135" s="13" t="s">
        <v>28</v>
      </c>
      <c r="W135" s="13" t="s">
        <v>596</v>
      </c>
      <c r="X135" s="13" t="str">
        <f>_xlfn.XLOOKUP(Burndata[[#This Row],[STATE_FULL]],'[1]State Regions'!$A:$A,'[1]State Regions'!$B:$B)</f>
        <v>South</v>
      </c>
    </row>
    <row r="136" spans="1:24" hidden="1" x14ac:dyDescent="0.2">
      <c r="A136" s="13" t="s">
        <v>562</v>
      </c>
      <c r="B136" s="13" t="s">
        <v>563</v>
      </c>
      <c r="C136" s="13" t="s">
        <v>597</v>
      </c>
      <c r="D136" s="13" t="s">
        <v>598</v>
      </c>
      <c r="E136" s="13" t="s">
        <v>599</v>
      </c>
      <c r="F136" s="14">
        <v>32209</v>
      </c>
      <c r="G136" s="13">
        <v>6390082</v>
      </c>
      <c r="H136" s="13" t="s">
        <v>600</v>
      </c>
      <c r="I136" s="13">
        <v>695</v>
      </c>
      <c r="K136" s="13">
        <v>1</v>
      </c>
      <c r="O136" s="13" t="s">
        <v>28</v>
      </c>
      <c r="P136" s="13">
        <v>1</v>
      </c>
      <c r="T136" s="13" t="s">
        <v>2798</v>
      </c>
      <c r="U136" s="13" t="s">
        <v>28</v>
      </c>
      <c r="W136" s="13" t="s">
        <v>601</v>
      </c>
      <c r="X136" s="13" t="str">
        <f>_xlfn.XLOOKUP(Burndata[[#This Row],[STATE_FULL]],'[1]State Regions'!$A:$A,'[1]State Regions'!$B:$B)</f>
        <v>South</v>
      </c>
    </row>
    <row r="137" spans="1:24" hidden="1" x14ac:dyDescent="0.2">
      <c r="A137" s="13" t="s">
        <v>562</v>
      </c>
      <c r="B137" s="13" t="s">
        <v>563</v>
      </c>
      <c r="C137" s="13" t="s">
        <v>597</v>
      </c>
      <c r="D137" s="13" t="s">
        <v>602</v>
      </c>
      <c r="E137" s="13" t="s">
        <v>599</v>
      </c>
      <c r="F137" s="14">
        <v>32207</v>
      </c>
      <c r="G137" s="13">
        <v>6390134</v>
      </c>
      <c r="H137" s="13" t="s">
        <v>603</v>
      </c>
      <c r="I137" s="13">
        <v>216</v>
      </c>
      <c r="L137" s="13">
        <v>1</v>
      </c>
      <c r="O137" s="13" t="s">
        <v>39</v>
      </c>
      <c r="R137" s="13">
        <v>1</v>
      </c>
      <c r="T137" s="13" t="s">
        <v>2798</v>
      </c>
      <c r="U137" s="13" t="s">
        <v>28</v>
      </c>
      <c r="W137" s="13" t="s">
        <v>604</v>
      </c>
      <c r="X137" s="13" t="str">
        <f>_xlfn.XLOOKUP(Burndata[[#This Row],[STATE_FULL]],'[1]State Regions'!$A:$A,'[1]State Regions'!$B:$B)</f>
        <v>South</v>
      </c>
    </row>
    <row r="138" spans="1:24" hidden="1" x14ac:dyDescent="0.2">
      <c r="A138" s="13" t="s">
        <v>562</v>
      </c>
      <c r="B138" s="13" t="s">
        <v>563</v>
      </c>
      <c r="C138" s="13" t="s">
        <v>605</v>
      </c>
      <c r="D138" s="13" t="s">
        <v>606</v>
      </c>
      <c r="E138" s="13" t="s">
        <v>607</v>
      </c>
      <c r="F138" s="14">
        <v>32501</v>
      </c>
      <c r="G138" s="13">
        <v>6390792</v>
      </c>
      <c r="H138" s="13" t="s">
        <v>608</v>
      </c>
      <c r="I138" s="13">
        <v>264</v>
      </c>
      <c r="K138" s="13">
        <v>1</v>
      </c>
      <c r="O138" s="13" t="s">
        <v>39</v>
      </c>
      <c r="Q138" s="13">
        <v>1</v>
      </c>
      <c r="T138" s="13" t="s">
        <v>2798</v>
      </c>
      <c r="U138" s="13" t="s">
        <v>28</v>
      </c>
      <c r="W138" s="13" t="s">
        <v>609</v>
      </c>
      <c r="X138" s="13" t="str">
        <f>_xlfn.XLOOKUP(Burndata[[#This Row],[STATE_FULL]],'[1]State Regions'!$A:$A,'[1]State Regions'!$B:$B)</f>
        <v>South</v>
      </c>
    </row>
    <row r="139" spans="1:24" hidden="1" x14ac:dyDescent="0.2">
      <c r="A139" s="13" t="s">
        <v>562</v>
      </c>
      <c r="B139" s="13" t="s">
        <v>563</v>
      </c>
      <c r="C139" s="13" t="s">
        <v>605</v>
      </c>
      <c r="D139" s="13" t="s">
        <v>610</v>
      </c>
      <c r="E139" s="13" t="s">
        <v>607</v>
      </c>
      <c r="F139" s="14">
        <v>32504</v>
      </c>
      <c r="G139" s="13">
        <v>6390830</v>
      </c>
      <c r="H139" s="13" t="s">
        <v>611</v>
      </c>
      <c r="I139" s="13">
        <v>566</v>
      </c>
      <c r="K139" s="13">
        <v>1</v>
      </c>
      <c r="L139" s="13">
        <v>1</v>
      </c>
      <c r="O139" s="13" t="s">
        <v>39</v>
      </c>
      <c r="Q139" s="13">
        <v>1</v>
      </c>
      <c r="S139" s="13">
        <v>1</v>
      </c>
      <c r="T139" s="13" t="s">
        <v>2798</v>
      </c>
      <c r="U139" s="13" t="s">
        <v>28</v>
      </c>
      <c r="W139" s="13" t="s">
        <v>612</v>
      </c>
      <c r="X139" s="13" t="str">
        <f>_xlfn.XLOOKUP(Burndata[[#This Row],[STATE_FULL]],'[1]State Regions'!$A:$A,'[1]State Regions'!$B:$B)</f>
        <v>South</v>
      </c>
    </row>
    <row r="140" spans="1:24" hidden="1" x14ac:dyDescent="0.2">
      <c r="A140" s="13" t="s">
        <v>562</v>
      </c>
      <c r="B140" s="13" t="s">
        <v>563</v>
      </c>
      <c r="C140" s="13" t="s">
        <v>613</v>
      </c>
      <c r="D140" s="13" t="s">
        <v>614</v>
      </c>
      <c r="E140" s="13" t="s">
        <v>615</v>
      </c>
      <c r="F140" s="14">
        <v>33606</v>
      </c>
      <c r="G140" s="13">
        <v>6391060</v>
      </c>
      <c r="H140" s="13" t="s">
        <v>616</v>
      </c>
      <c r="I140" s="13">
        <v>1041</v>
      </c>
      <c r="J140" s="13">
        <v>18</v>
      </c>
      <c r="K140" s="13">
        <v>1</v>
      </c>
      <c r="L140" s="13">
        <v>1</v>
      </c>
      <c r="M140" s="13">
        <v>1</v>
      </c>
      <c r="N140" s="13">
        <v>1</v>
      </c>
      <c r="O140" s="13" t="s">
        <v>28</v>
      </c>
      <c r="P140" s="13">
        <v>1</v>
      </c>
      <c r="R140" s="13">
        <v>1</v>
      </c>
      <c r="T140" s="13" t="s">
        <v>28</v>
      </c>
      <c r="U140" s="13" t="s">
        <v>28</v>
      </c>
      <c r="V140" s="13" t="s">
        <v>28</v>
      </c>
      <c r="W140" s="13" t="s">
        <v>617</v>
      </c>
      <c r="X140" s="13" t="str">
        <f>_xlfn.XLOOKUP(Burndata[[#This Row],[STATE_FULL]],'[1]State Regions'!$A:$A,'[1]State Regions'!$B:$B)</f>
        <v>South</v>
      </c>
    </row>
    <row r="141" spans="1:24" hidden="1" x14ac:dyDescent="0.2">
      <c r="A141" s="13" t="s">
        <v>562</v>
      </c>
      <c r="B141" s="13" t="s">
        <v>563</v>
      </c>
      <c r="C141" s="13" t="s">
        <v>613</v>
      </c>
      <c r="D141" s="13" t="s">
        <v>618</v>
      </c>
      <c r="E141" s="13" t="s">
        <v>615</v>
      </c>
      <c r="F141" s="14">
        <v>33607</v>
      </c>
      <c r="G141" s="13">
        <v>6390053</v>
      </c>
      <c r="H141" s="13" t="s">
        <v>619</v>
      </c>
      <c r="I141" s="13">
        <v>774</v>
      </c>
      <c r="K141" s="13">
        <v>1</v>
      </c>
      <c r="L141" s="13">
        <v>1</v>
      </c>
      <c r="O141" s="13" t="s">
        <v>39</v>
      </c>
      <c r="Q141" s="13">
        <v>1</v>
      </c>
      <c r="S141" s="13">
        <v>1</v>
      </c>
      <c r="T141" s="13" t="s">
        <v>2798</v>
      </c>
      <c r="U141" s="13" t="s">
        <v>28</v>
      </c>
      <c r="W141" s="13" t="s">
        <v>620</v>
      </c>
      <c r="X141" s="13" t="str">
        <f>_xlfn.XLOOKUP(Burndata[[#This Row],[STATE_FULL]],'[1]State Regions'!$A:$A,'[1]State Regions'!$B:$B)</f>
        <v>South</v>
      </c>
    </row>
    <row r="142" spans="1:24" hidden="1" x14ac:dyDescent="0.2">
      <c r="A142" s="13" t="s">
        <v>562</v>
      </c>
      <c r="B142" s="13" t="s">
        <v>563</v>
      </c>
      <c r="C142" s="13" t="s">
        <v>621</v>
      </c>
      <c r="D142" s="13" t="s">
        <v>622</v>
      </c>
      <c r="E142" s="13" t="s">
        <v>623</v>
      </c>
      <c r="F142" s="14">
        <v>33901</v>
      </c>
      <c r="G142" s="13">
        <v>6390240</v>
      </c>
      <c r="H142" s="13" t="s">
        <v>624</v>
      </c>
      <c r="I142" s="13">
        <v>414</v>
      </c>
      <c r="K142" s="13">
        <v>1</v>
      </c>
      <c r="O142" s="13" t="s">
        <v>39</v>
      </c>
      <c r="Q142" s="13">
        <v>1</v>
      </c>
      <c r="T142" s="13" t="s">
        <v>2798</v>
      </c>
      <c r="U142" s="13" t="s">
        <v>28</v>
      </c>
      <c r="W142" s="13" t="s">
        <v>625</v>
      </c>
      <c r="X142" s="13" t="str">
        <f>_xlfn.XLOOKUP(Burndata[[#This Row],[STATE_FULL]],'[1]State Regions'!$A:$A,'[1]State Regions'!$B:$B)</f>
        <v>South</v>
      </c>
    </row>
    <row r="143" spans="1:24" hidden="1" x14ac:dyDescent="0.2">
      <c r="A143" s="13" t="s">
        <v>562</v>
      </c>
      <c r="B143" s="13" t="s">
        <v>563</v>
      </c>
      <c r="C143" s="13" t="s">
        <v>626</v>
      </c>
      <c r="D143" s="13" t="s">
        <v>627</v>
      </c>
      <c r="E143" s="13" t="s">
        <v>628</v>
      </c>
      <c r="F143" s="14">
        <v>32308</v>
      </c>
      <c r="G143" s="13">
        <v>6391030</v>
      </c>
      <c r="H143" s="13" t="s">
        <v>629</v>
      </c>
      <c r="I143" s="13">
        <v>772</v>
      </c>
      <c r="K143" s="13">
        <v>1</v>
      </c>
      <c r="O143" s="13" t="s">
        <v>39</v>
      </c>
      <c r="Q143" s="13">
        <v>1</v>
      </c>
      <c r="T143" s="13" t="s">
        <v>2798</v>
      </c>
      <c r="U143" s="13" t="s">
        <v>28</v>
      </c>
      <c r="W143" s="13" t="s">
        <v>630</v>
      </c>
      <c r="X143" s="13" t="str">
        <f>_xlfn.XLOOKUP(Burndata[[#This Row],[STATE_FULL]],'[1]State Regions'!$A:$A,'[1]State Regions'!$B:$B)</f>
        <v>South</v>
      </c>
    </row>
    <row r="144" spans="1:24" hidden="1" x14ac:dyDescent="0.2">
      <c r="A144" s="13" t="s">
        <v>562</v>
      </c>
      <c r="B144" s="13" t="s">
        <v>563</v>
      </c>
      <c r="C144" s="13" t="s">
        <v>631</v>
      </c>
      <c r="D144" s="13" t="s">
        <v>632</v>
      </c>
      <c r="E144" s="13" t="s">
        <v>633</v>
      </c>
      <c r="F144" s="14">
        <v>34209</v>
      </c>
      <c r="G144" s="13">
        <v>6390055</v>
      </c>
      <c r="H144" s="13" t="s">
        <v>634</v>
      </c>
      <c r="I144" s="13">
        <v>383</v>
      </c>
      <c r="J144" s="13">
        <v>12</v>
      </c>
      <c r="K144" s="13">
        <v>1</v>
      </c>
      <c r="M144" s="13">
        <v>1</v>
      </c>
      <c r="O144" s="13" t="s">
        <v>28</v>
      </c>
      <c r="Q144" s="13">
        <v>1</v>
      </c>
      <c r="T144" s="13" t="s">
        <v>39</v>
      </c>
      <c r="U144" s="13" t="s">
        <v>28</v>
      </c>
      <c r="V144" s="13" t="s">
        <v>28</v>
      </c>
      <c r="W144" s="13" t="s">
        <v>635</v>
      </c>
      <c r="X144" s="13" t="str">
        <f>_xlfn.XLOOKUP(Burndata[[#This Row],[STATE_FULL]],'[1]State Regions'!$A:$A,'[1]State Regions'!$B:$B)</f>
        <v>South</v>
      </c>
    </row>
    <row r="145" spans="1:24" hidden="1" x14ac:dyDescent="0.2">
      <c r="A145" s="13" t="s">
        <v>562</v>
      </c>
      <c r="B145" s="13" t="s">
        <v>563</v>
      </c>
      <c r="C145" s="13" t="s">
        <v>636</v>
      </c>
      <c r="D145" s="13" t="s">
        <v>637</v>
      </c>
      <c r="E145" s="13" t="s">
        <v>638</v>
      </c>
      <c r="F145" s="14">
        <v>34471</v>
      </c>
      <c r="G145" s="13">
        <v>6390680</v>
      </c>
      <c r="H145" s="13" t="s">
        <v>639</v>
      </c>
      <c r="I145" s="13">
        <v>288</v>
      </c>
      <c r="K145" s="13">
        <v>1</v>
      </c>
      <c r="O145" s="13" t="s">
        <v>28</v>
      </c>
      <c r="Q145" s="13">
        <v>1</v>
      </c>
      <c r="T145" s="13" t="s">
        <v>2798</v>
      </c>
      <c r="U145" s="13" t="s">
        <v>28</v>
      </c>
      <c r="W145" s="13" t="s">
        <v>640</v>
      </c>
      <c r="X145" s="13" t="str">
        <f>_xlfn.XLOOKUP(Burndata[[#This Row],[STATE_FULL]],'[1]State Regions'!$A:$A,'[1]State Regions'!$B:$B)</f>
        <v>South</v>
      </c>
    </row>
    <row r="146" spans="1:24" hidden="1" x14ac:dyDescent="0.2">
      <c r="A146" s="13" t="s">
        <v>562</v>
      </c>
      <c r="B146" s="13" t="s">
        <v>563</v>
      </c>
      <c r="C146" s="13" t="s">
        <v>641</v>
      </c>
      <c r="D146" s="13" t="s">
        <v>642</v>
      </c>
      <c r="E146" s="13" t="s">
        <v>643</v>
      </c>
      <c r="F146" s="14">
        <v>33175</v>
      </c>
      <c r="G146" s="13">
        <v>6390515</v>
      </c>
      <c r="H146" s="13" t="s">
        <v>644</v>
      </c>
      <c r="I146" s="13">
        <v>447</v>
      </c>
      <c r="J146" s="13">
        <v>18</v>
      </c>
      <c r="K146" s="13">
        <v>1</v>
      </c>
      <c r="M146" s="13">
        <v>1</v>
      </c>
      <c r="O146" s="13" t="s">
        <v>28</v>
      </c>
      <c r="P146" s="13">
        <v>1</v>
      </c>
      <c r="T146" s="13" t="s">
        <v>28</v>
      </c>
      <c r="U146" s="13" t="s">
        <v>28</v>
      </c>
      <c r="V146" s="13" t="s">
        <v>28</v>
      </c>
      <c r="W146" s="13" t="s">
        <v>645</v>
      </c>
      <c r="X146" s="13" t="str">
        <f>_xlfn.XLOOKUP(Burndata[[#This Row],[STATE_FULL]],'[1]State Regions'!$A:$A,'[1]State Regions'!$B:$B)</f>
        <v>South</v>
      </c>
    </row>
    <row r="147" spans="1:24" hidden="1" x14ac:dyDescent="0.2">
      <c r="A147" s="13" t="s">
        <v>562</v>
      </c>
      <c r="B147" s="13" t="s">
        <v>563</v>
      </c>
      <c r="C147" s="13" t="s">
        <v>641</v>
      </c>
      <c r="D147" s="13" t="s">
        <v>646</v>
      </c>
      <c r="E147" s="13" t="s">
        <v>643</v>
      </c>
      <c r="F147" s="14">
        <v>33136</v>
      </c>
      <c r="G147" s="13">
        <v>6390570</v>
      </c>
      <c r="H147" s="13" t="s">
        <v>647</v>
      </c>
      <c r="I147" s="13">
        <v>1550</v>
      </c>
      <c r="K147" s="13">
        <v>1</v>
      </c>
      <c r="M147" s="13">
        <v>1</v>
      </c>
      <c r="N147" s="13">
        <v>1</v>
      </c>
      <c r="O147" s="13" t="s">
        <v>28</v>
      </c>
      <c r="P147" s="13">
        <v>1</v>
      </c>
      <c r="T147" s="13" t="s">
        <v>28</v>
      </c>
      <c r="U147" s="13" t="s">
        <v>28</v>
      </c>
      <c r="V147" s="13" t="s">
        <v>28</v>
      </c>
      <c r="W147" s="13" t="s">
        <v>648</v>
      </c>
      <c r="X147" s="13" t="str">
        <f>_xlfn.XLOOKUP(Burndata[[#This Row],[STATE_FULL]],'[1]State Regions'!$A:$A,'[1]State Regions'!$B:$B)</f>
        <v>South</v>
      </c>
    </row>
    <row r="148" spans="1:24" hidden="1" x14ac:dyDescent="0.2">
      <c r="A148" s="13" t="s">
        <v>562</v>
      </c>
      <c r="B148" s="13" t="s">
        <v>563</v>
      </c>
      <c r="C148" s="13" t="s">
        <v>641</v>
      </c>
      <c r="D148" s="13" t="s">
        <v>649</v>
      </c>
      <c r="E148" s="13" t="s">
        <v>643</v>
      </c>
      <c r="F148" s="14">
        <v>33155</v>
      </c>
      <c r="G148" s="13">
        <v>6390625</v>
      </c>
      <c r="H148" s="13" t="s">
        <v>650</v>
      </c>
      <c r="I148" s="13">
        <v>309</v>
      </c>
      <c r="L148" s="13">
        <v>1</v>
      </c>
      <c r="O148" s="13" t="s">
        <v>28</v>
      </c>
      <c r="R148" s="13">
        <v>1</v>
      </c>
      <c r="T148" s="13" t="s">
        <v>2798</v>
      </c>
      <c r="U148" s="13" t="s">
        <v>28</v>
      </c>
      <c r="W148" s="13" t="s">
        <v>651</v>
      </c>
      <c r="X148" s="13" t="str">
        <f>_xlfn.XLOOKUP(Burndata[[#This Row],[STATE_FULL]],'[1]State Regions'!$A:$A,'[1]State Regions'!$B:$B)</f>
        <v>South</v>
      </c>
    </row>
    <row r="149" spans="1:24" hidden="1" x14ac:dyDescent="0.2">
      <c r="A149" s="13" t="s">
        <v>562</v>
      </c>
      <c r="B149" s="13" t="s">
        <v>563</v>
      </c>
      <c r="C149" s="13" t="s">
        <v>641</v>
      </c>
      <c r="D149" s="13" t="s">
        <v>652</v>
      </c>
      <c r="E149" s="13" t="s">
        <v>643</v>
      </c>
      <c r="F149" s="14">
        <v>33180</v>
      </c>
      <c r="G149" s="13">
        <v>6390282</v>
      </c>
      <c r="H149" s="13" t="s">
        <v>653</v>
      </c>
      <c r="I149" s="13">
        <v>407</v>
      </c>
      <c r="K149" s="13">
        <v>1</v>
      </c>
      <c r="O149" s="13" t="s">
        <v>39</v>
      </c>
      <c r="Q149" s="13">
        <v>1</v>
      </c>
      <c r="T149" s="13" t="s">
        <v>2798</v>
      </c>
      <c r="U149" s="13" t="s">
        <v>28</v>
      </c>
      <c r="W149" s="13" t="s">
        <v>654</v>
      </c>
      <c r="X149" s="13" t="str">
        <f>_xlfn.XLOOKUP(Burndata[[#This Row],[STATE_FULL]],'[1]State Regions'!$A:$A,'[1]State Regions'!$B:$B)</f>
        <v>South</v>
      </c>
    </row>
    <row r="150" spans="1:24" hidden="1" x14ac:dyDescent="0.2">
      <c r="A150" s="13" t="s">
        <v>562</v>
      </c>
      <c r="B150" s="13" t="s">
        <v>563</v>
      </c>
      <c r="C150" s="13" t="s">
        <v>641</v>
      </c>
      <c r="D150" s="13" t="s">
        <v>655</v>
      </c>
      <c r="E150" s="13" t="s">
        <v>656</v>
      </c>
      <c r="F150" s="14">
        <v>33157</v>
      </c>
      <c r="G150" s="13">
        <v>6390560</v>
      </c>
      <c r="H150" s="13" t="s">
        <v>657</v>
      </c>
      <c r="I150" s="13">
        <v>192</v>
      </c>
      <c r="K150" s="13">
        <v>1</v>
      </c>
      <c r="O150" s="13" t="s">
        <v>39</v>
      </c>
      <c r="Q150" s="13">
        <v>1</v>
      </c>
      <c r="T150" s="13" t="s">
        <v>2798</v>
      </c>
      <c r="U150" s="13" t="s">
        <v>28</v>
      </c>
      <c r="W150" s="13" t="s">
        <v>658</v>
      </c>
      <c r="X150" s="13" t="str">
        <f>_xlfn.XLOOKUP(Burndata[[#This Row],[STATE_FULL]],'[1]State Regions'!$A:$A,'[1]State Regions'!$B:$B)</f>
        <v>South</v>
      </c>
    </row>
    <row r="151" spans="1:24" hidden="1" x14ac:dyDescent="0.2">
      <c r="A151" s="13" t="s">
        <v>562</v>
      </c>
      <c r="B151" s="13" t="s">
        <v>563</v>
      </c>
      <c r="C151" s="13" t="s">
        <v>659</v>
      </c>
      <c r="D151" s="13" t="s">
        <v>660</v>
      </c>
      <c r="E151" s="13" t="s">
        <v>661</v>
      </c>
      <c r="F151" s="14">
        <v>32547</v>
      </c>
      <c r="G151" s="13">
        <v>6390253</v>
      </c>
      <c r="H151" s="13" t="s">
        <v>662</v>
      </c>
      <c r="I151" s="13">
        <v>267</v>
      </c>
      <c r="K151" s="13">
        <v>1</v>
      </c>
      <c r="O151" s="13" t="s">
        <v>28</v>
      </c>
      <c r="Q151" s="13">
        <v>1</v>
      </c>
      <c r="T151" s="13" t="s">
        <v>2798</v>
      </c>
      <c r="U151" s="13" t="s">
        <v>28</v>
      </c>
      <c r="W151" s="13" t="s">
        <v>663</v>
      </c>
      <c r="X151" s="13" t="str">
        <f>_xlfn.XLOOKUP(Burndata[[#This Row],[STATE_FULL]],'[1]State Regions'!$A:$A,'[1]State Regions'!$B:$B)</f>
        <v>South</v>
      </c>
    </row>
    <row r="152" spans="1:24" hidden="1" x14ac:dyDescent="0.2">
      <c r="A152" s="13" t="s">
        <v>562</v>
      </c>
      <c r="B152" s="13" t="s">
        <v>563</v>
      </c>
      <c r="C152" s="13" t="s">
        <v>252</v>
      </c>
      <c r="D152" s="13" t="s">
        <v>664</v>
      </c>
      <c r="E152" s="13" t="s">
        <v>665</v>
      </c>
      <c r="F152" s="14">
        <v>32806</v>
      </c>
      <c r="G152" s="13">
        <v>6390695</v>
      </c>
      <c r="H152" s="13" t="s">
        <v>666</v>
      </c>
      <c r="I152" s="13">
        <v>808</v>
      </c>
      <c r="J152" s="13">
        <v>10</v>
      </c>
      <c r="K152" s="13">
        <v>1</v>
      </c>
      <c r="L152" s="13">
        <v>1</v>
      </c>
      <c r="M152" s="13">
        <v>1</v>
      </c>
      <c r="O152" s="13" t="s">
        <v>28</v>
      </c>
      <c r="P152" s="13">
        <v>1</v>
      </c>
      <c r="R152" s="13">
        <v>1</v>
      </c>
      <c r="T152" s="13" t="s">
        <v>28</v>
      </c>
      <c r="U152" s="13" t="s">
        <v>28</v>
      </c>
      <c r="V152" s="13" t="s">
        <v>28</v>
      </c>
      <c r="W152" s="13" t="s">
        <v>667</v>
      </c>
      <c r="X152" s="13" t="str">
        <f>_xlfn.XLOOKUP(Burndata[[#This Row],[STATE_FULL]],'[1]State Regions'!$A:$A,'[1]State Regions'!$B:$B)</f>
        <v>South</v>
      </c>
    </row>
    <row r="153" spans="1:24" hidden="1" x14ac:dyDescent="0.2">
      <c r="A153" s="13" t="s">
        <v>562</v>
      </c>
      <c r="B153" s="13" t="s">
        <v>563</v>
      </c>
      <c r="C153" s="13" t="s">
        <v>668</v>
      </c>
      <c r="D153" s="13" t="s">
        <v>669</v>
      </c>
      <c r="E153" s="13" t="s">
        <v>670</v>
      </c>
      <c r="F153" s="14">
        <v>34741</v>
      </c>
      <c r="G153" s="13">
        <v>6390440</v>
      </c>
      <c r="H153" s="13" t="s">
        <v>671</v>
      </c>
      <c r="I153" s="13">
        <v>414</v>
      </c>
      <c r="K153" s="13">
        <v>1</v>
      </c>
      <c r="O153" s="13" t="s">
        <v>39</v>
      </c>
      <c r="Q153" s="13">
        <v>1</v>
      </c>
      <c r="T153" s="13" t="s">
        <v>2798</v>
      </c>
      <c r="U153" s="13" t="s">
        <v>28</v>
      </c>
      <c r="W153" s="13" t="s">
        <v>672</v>
      </c>
      <c r="X153" s="13" t="str">
        <f>_xlfn.XLOOKUP(Burndata[[#This Row],[STATE_FULL]],'[1]State Regions'!$A:$A,'[1]State Regions'!$B:$B)</f>
        <v>South</v>
      </c>
    </row>
    <row r="154" spans="1:24" hidden="1" x14ac:dyDescent="0.2">
      <c r="A154" s="13" t="s">
        <v>562</v>
      </c>
      <c r="B154" s="13" t="s">
        <v>563</v>
      </c>
      <c r="C154" s="13" t="s">
        <v>673</v>
      </c>
      <c r="D154" s="13" t="s">
        <v>674</v>
      </c>
      <c r="E154" s="13" t="s">
        <v>675</v>
      </c>
      <c r="F154" s="14">
        <v>33484</v>
      </c>
      <c r="G154" s="13">
        <v>6390081</v>
      </c>
      <c r="H154" s="13" t="s">
        <v>676</v>
      </c>
      <c r="I154" s="13">
        <v>523</v>
      </c>
      <c r="K154" s="13">
        <v>1</v>
      </c>
      <c r="O154" s="13" t="s">
        <v>39</v>
      </c>
      <c r="P154" s="13">
        <v>1</v>
      </c>
      <c r="T154" s="13" t="s">
        <v>2798</v>
      </c>
      <c r="U154" s="13" t="s">
        <v>28</v>
      </c>
      <c r="W154" s="13" t="s">
        <v>677</v>
      </c>
      <c r="X154" s="13" t="str">
        <f>_xlfn.XLOOKUP(Burndata[[#This Row],[STATE_FULL]],'[1]State Regions'!$A:$A,'[1]State Regions'!$B:$B)</f>
        <v>South</v>
      </c>
    </row>
    <row r="155" spans="1:24" hidden="1" x14ac:dyDescent="0.2">
      <c r="A155" s="13" t="s">
        <v>562</v>
      </c>
      <c r="B155" s="13" t="s">
        <v>563</v>
      </c>
      <c r="C155" s="13" t="s">
        <v>673</v>
      </c>
      <c r="D155" s="13" t="s">
        <v>678</v>
      </c>
      <c r="E155" s="13" t="s">
        <v>679</v>
      </c>
      <c r="F155" s="14">
        <v>33407</v>
      </c>
      <c r="G155" s="13">
        <v>6391140</v>
      </c>
      <c r="H155" s="13" t="s">
        <v>680</v>
      </c>
      <c r="I155" s="13">
        <v>460</v>
      </c>
      <c r="K155" s="13">
        <v>1</v>
      </c>
      <c r="O155" s="13" t="s">
        <v>39</v>
      </c>
      <c r="P155" s="13">
        <v>1</v>
      </c>
      <c r="T155" s="13" t="s">
        <v>2798</v>
      </c>
      <c r="U155" s="13" t="s">
        <v>28</v>
      </c>
      <c r="W155" s="13" t="s">
        <v>681</v>
      </c>
      <c r="X155" s="13" t="str">
        <f>_xlfn.XLOOKUP(Burndata[[#This Row],[STATE_FULL]],'[1]State Regions'!$A:$A,'[1]State Regions'!$B:$B)</f>
        <v>South</v>
      </c>
    </row>
    <row r="156" spans="1:24" hidden="1" x14ac:dyDescent="0.2">
      <c r="A156" s="13" t="s">
        <v>562</v>
      </c>
      <c r="B156" s="13" t="s">
        <v>563</v>
      </c>
      <c r="C156" s="13" t="s">
        <v>682</v>
      </c>
      <c r="D156" s="13" t="s">
        <v>683</v>
      </c>
      <c r="E156" s="13" t="s">
        <v>684</v>
      </c>
      <c r="F156" s="14">
        <v>34667</v>
      </c>
      <c r="G156" s="13">
        <v>6390385</v>
      </c>
      <c r="H156" s="13" t="s">
        <v>685</v>
      </c>
      <c r="I156" s="13">
        <v>290</v>
      </c>
      <c r="K156" s="13">
        <v>1</v>
      </c>
      <c r="O156" s="13" t="s">
        <v>39</v>
      </c>
      <c r="Q156" s="13">
        <v>1</v>
      </c>
      <c r="T156" s="13" t="s">
        <v>2798</v>
      </c>
      <c r="U156" s="13" t="s">
        <v>28</v>
      </c>
      <c r="W156" s="13" t="s">
        <v>686</v>
      </c>
      <c r="X156" s="13" t="str">
        <f>_xlfn.XLOOKUP(Burndata[[#This Row],[STATE_FULL]],'[1]State Regions'!$A:$A,'[1]State Regions'!$B:$B)</f>
        <v>South</v>
      </c>
    </row>
    <row r="157" spans="1:24" hidden="1" x14ac:dyDescent="0.2">
      <c r="A157" s="13" t="s">
        <v>562</v>
      </c>
      <c r="B157" s="13" t="s">
        <v>563</v>
      </c>
      <c r="C157" s="13" t="s">
        <v>687</v>
      </c>
      <c r="D157" s="13" t="s">
        <v>688</v>
      </c>
      <c r="E157" s="13" t="s">
        <v>689</v>
      </c>
      <c r="F157" s="14">
        <v>33701</v>
      </c>
      <c r="G157" s="13">
        <v>6390930</v>
      </c>
      <c r="H157" s="13" t="s">
        <v>690</v>
      </c>
      <c r="I157" s="13">
        <v>480</v>
      </c>
      <c r="K157" s="13">
        <v>1</v>
      </c>
      <c r="O157" s="13" t="s">
        <v>39</v>
      </c>
      <c r="Q157" s="13">
        <v>1</v>
      </c>
      <c r="T157" s="13" t="s">
        <v>2798</v>
      </c>
      <c r="U157" s="13" t="s">
        <v>28</v>
      </c>
      <c r="W157" s="13" t="s">
        <v>691</v>
      </c>
      <c r="X157" s="13" t="str">
        <f>_xlfn.XLOOKUP(Burndata[[#This Row],[STATE_FULL]],'[1]State Regions'!$A:$A,'[1]State Regions'!$B:$B)</f>
        <v>South</v>
      </c>
    </row>
    <row r="158" spans="1:24" hidden="1" x14ac:dyDescent="0.2">
      <c r="A158" s="13" t="s">
        <v>562</v>
      </c>
      <c r="B158" s="13" t="s">
        <v>563</v>
      </c>
      <c r="C158" s="13" t="s">
        <v>687</v>
      </c>
      <c r="D158" s="13" t="s">
        <v>692</v>
      </c>
      <c r="E158" s="13" t="s">
        <v>689</v>
      </c>
      <c r="F158" s="14">
        <v>33701</v>
      </c>
      <c r="G158" s="13">
        <v>6390900</v>
      </c>
      <c r="H158" s="13" t="s">
        <v>693</v>
      </c>
      <c r="I158" s="13">
        <v>259</v>
      </c>
      <c r="L158" s="13">
        <v>1</v>
      </c>
      <c r="O158" s="13" t="s">
        <v>39</v>
      </c>
      <c r="S158" s="13">
        <v>1</v>
      </c>
      <c r="T158" s="13" t="s">
        <v>2798</v>
      </c>
      <c r="U158" s="13" t="s">
        <v>28</v>
      </c>
      <c r="W158" s="13" t="s">
        <v>694</v>
      </c>
      <c r="X158" s="13" t="str">
        <f>_xlfn.XLOOKUP(Burndata[[#This Row],[STATE_FULL]],'[1]State Regions'!$A:$A,'[1]State Regions'!$B:$B)</f>
        <v>South</v>
      </c>
    </row>
    <row r="159" spans="1:24" hidden="1" x14ac:dyDescent="0.2">
      <c r="A159" s="13" t="s">
        <v>562</v>
      </c>
      <c r="B159" s="13" t="s">
        <v>563</v>
      </c>
      <c r="C159" s="13" t="s">
        <v>695</v>
      </c>
      <c r="D159" s="13" t="s">
        <v>696</v>
      </c>
      <c r="E159" s="13" t="s">
        <v>697</v>
      </c>
      <c r="F159" s="14">
        <v>33805</v>
      </c>
      <c r="G159" s="13">
        <v>6390470</v>
      </c>
      <c r="H159" s="13" t="s">
        <v>698</v>
      </c>
      <c r="I159" s="13">
        <v>864</v>
      </c>
      <c r="K159" s="13">
        <v>1</v>
      </c>
      <c r="O159" s="13" t="s">
        <v>39</v>
      </c>
      <c r="Q159" s="13">
        <v>1</v>
      </c>
      <c r="T159" s="13" t="s">
        <v>2798</v>
      </c>
      <c r="U159" s="13" t="s">
        <v>28</v>
      </c>
      <c r="W159" s="13" t="s">
        <v>699</v>
      </c>
      <c r="X159" s="13" t="str">
        <f>_xlfn.XLOOKUP(Burndata[[#This Row],[STATE_FULL]],'[1]State Regions'!$A:$A,'[1]State Regions'!$B:$B)</f>
        <v>South</v>
      </c>
    </row>
    <row r="160" spans="1:24" hidden="1" x14ac:dyDescent="0.2">
      <c r="A160" s="13" t="s">
        <v>562</v>
      </c>
      <c r="B160" s="13" t="s">
        <v>563</v>
      </c>
      <c r="C160" s="13" t="s">
        <v>700</v>
      </c>
      <c r="D160" s="13" t="s">
        <v>701</v>
      </c>
      <c r="E160" s="13" t="s">
        <v>700</v>
      </c>
      <c r="F160" s="14">
        <v>34239</v>
      </c>
      <c r="G160" s="13">
        <v>6390052</v>
      </c>
      <c r="H160" s="13" t="s">
        <v>702</v>
      </c>
      <c r="I160" s="13">
        <v>839</v>
      </c>
      <c r="K160" s="13">
        <v>1</v>
      </c>
      <c r="O160" s="13" t="s">
        <v>39</v>
      </c>
      <c r="Q160" s="13">
        <v>1</v>
      </c>
      <c r="T160" s="13" t="s">
        <v>2798</v>
      </c>
      <c r="U160" s="13" t="s">
        <v>28</v>
      </c>
      <c r="W160" s="13" t="s">
        <v>703</v>
      </c>
      <c r="X160" s="13" t="str">
        <f>_xlfn.XLOOKUP(Burndata[[#This Row],[STATE_FULL]],'[1]State Regions'!$A:$A,'[1]State Regions'!$B:$B)</f>
        <v>South</v>
      </c>
    </row>
    <row r="161" spans="1:24" hidden="1" x14ac:dyDescent="0.2">
      <c r="A161" s="13" t="s">
        <v>562</v>
      </c>
      <c r="B161" s="13" t="s">
        <v>563</v>
      </c>
      <c r="C161" s="13" t="s">
        <v>704</v>
      </c>
      <c r="D161" s="13" t="s">
        <v>705</v>
      </c>
      <c r="E161" s="13" t="s">
        <v>706</v>
      </c>
      <c r="F161" s="14">
        <v>32771</v>
      </c>
      <c r="G161" s="13">
        <v>6390955</v>
      </c>
      <c r="H161" s="13" t="s">
        <v>707</v>
      </c>
      <c r="I161" s="13">
        <v>221</v>
      </c>
      <c r="K161" s="13">
        <v>1</v>
      </c>
      <c r="O161" s="13" t="s">
        <v>28</v>
      </c>
      <c r="Q161" s="13">
        <v>1</v>
      </c>
      <c r="T161" s="13" t="s">
        <v>2798</v>
      </c>
      <c r="U161" s="13" t="s">
        <v>28</v>
      </c>
      <c r="W161" s="13" t="s">
        <v>708</v>
      </c>
      <c r="X161" s="13" t="str">
        <f>_xlfn.XLOOKUP(Burndata[[#This Row],[STATE_FULL]],'[1]State Regions'!$A:$A,'[1]State Regions'!$B:$B)</f>
        <v>South</v>
      </c>
    </row>
    <row r="162" spans="1:24" hidden="1" x14ac:dyDescent="0.2">
      <c r="A162" s="13" t="s">
        <v>562</v>
      </c>
      <c r="B162" s="13" t="s">
        <v>563</v>
      </c>
      <c r="C162" s="13" t="s">
        <v>709</v>
      </c>
      <c r="D162" s="13" t="s">
        <v>710</v>
      </c>
      <c r="E162" s="13" t="s">
        <v>711</v>
      </c>
      <c r="F162" s="14">
        <v>34950</v>
      </c>
      <c r="G162" s="13">
        <v>6390048</v>
      </c>
      <c r="H162" s="13" t="s">
        <v>712</v>
      </c>
      <c r="I162" s="13">
        <v>398</v>
      </c>
      <c r="K162" s="13">
        <v>1</v>
      </c>
      <c r="O162" s="13" t="s">
        <v>28</v>
      </c>
      <c r="Q162" s="13">
        <v>1</v>
      </c>
      <c r="T162" s="13" t="s">
        <v>2798</v>
      </c>
      <c r="U162" s="13" t="s">
        <v>28</v>
      </c>
      <c r="W162" s="13" t="s">
        <v>713</v>
      </c>
      <c r="X162" s="13" t="str">
        <f>_xlfn.XLOOKUP(Burndata[[#This Row],[STATE_FULL]],'[1]State Regions'!$A:$A,'[1]State Regions'!$B:$B)</f>
        <v>South</v>
      </c>
    </row>
    <row r="163" spans="1:24" hidden="1" x14ac:dyDescent="0.2">
      <c r="A163" s="13" t="s">
        <v>562</v>
      </c>
      <c r="B163" s="13" t="s">
        <v>563</v>
      </c>
      <c r="C163" s="13" t="s">
        <v>714</v>
      </c>
      <c r="D163" s="13" t="s">
        <v>715</v>
      </c>
      <c r="E163" s="13" t="s">
        <v>716</v>
      </c>
      <c r="F163" s="14">
        <v>32114</v>
      </c>
      <c r="G163" s="13">
        <v>6390056</v>
      </c>
      <c r="H163" s="13" t="s">
        <v>717</v>
      </c>
      <c r="I163" s="13">
        <v>563</v>
      </c>
      <c r="K163" s="13">
        <v>1</v>
      </c>
      <c r="O163" s="13" t="s">
        <v>39</v>
      </c>
      <c r="Q163" s="13">
        <v>1</v>
      </c>
      <c r="T163" s="13" t="s">
        <v>2798</v>
      </c>
      <c r="U163" s="13" t="s">
        <v>28</v>
      </c>
      <c r="W163" s="13" t="s">
        <v>718</v>
      </c>
      <c r="X163" s="13" t="str">
        <f>_xlfn.XLOOKUP(Burndata[[#This Row],[STATE_FULL]],'[1]State Regions'!$A:$A,'[1]State Regions'!$B:$B)</f>
        <v>South</v>
      </c>
    </row>
    <row r="164" spans="1:24" hidden="1" x14ac:dyDescent="0.2">
      <c r="A164" s="13" t="s">
        <v>562</v>
      </c>
      <c r="B164" s="13" t="s">
        <v>563</v>
      </c>
      <c r="C164" s="13" t="s">
        <v>597</v>
      </c>
      <c r="D164" s="13" t="s">
        <v>719</v>
      </c>
      <c r="E164" s="13" t="s">
        <v>599</v>
      </c>
      <c r="F164" s="14">
        <v>32216</v>
      </c>
      <c r="G164" s="13">
        <v>6390409</v>
      </c>
      <c r="H164" s="13" t="s">
        <v>720</v>
      </c>
      <c r="I164" s="13">
        <v>433</v>
      </c>
      <c r="K164" s="13">
        <v>1</v>
      </c>
      <c r="O164" s="13" t="s">
        <v>39</v>
      </c>
      <c r="Q164" s="13">
        <v>1</v>
      </c>
      <c r="T164" s="13" t="s">
        <v>2798</v>
      </c>
      <c r="U164" s="13" t="s">
        <v>28</v>
      </c>
      <c r="W164" s="13" t="s">
        <v>721</v>
      </c>
      <c r="X164" s="13" t="str">
        <f>_xlfn.XLOOKUP(Burndata[[#This Row],[STATE_FULL]],'[1]State Regions'!$A:$A,'[1]State Regions'!$B:$B)</f>
        <v>South</v>
      </c>
    </row>
    <row r="165" spans="1:24" hidden="1" x14ac:dyDescent="0.2">
      <c r="A165" s="13" t="s">
        <v>722</v>
      </c>
      <c r="B165" s="13" t="s">
        <v>723</v>
      </c>
      <c r="C165" s="13" t="s">
        <v>724</v>
      </c>
      <c r="D165" s="13" t="s">
        <v>725</v>
      </c>
      <c r="E165" s="13" t="s">
        <v>726</v>
      </c>
      <c r="F165" s="14">
        <v>30606</v>
      </c>
      <c r="G165" s="13">
        <v>6380040</v>
      </c>
      <c r="H165" s="13" t="s">
        <v>727</v>
      </c>
      <c r="I165" s="13">
        <v>360</v>
      </c>
      <c r="K165" s="13">
        <v>1</v>
      </c>
      <c r="O165" s="13" t="s">
        <v>39</v>
      </c>
      <c r="Q165" s="13">
        <v>1</v>
      </c>
      <c r="T165" s="13" t="s">
        <v>2798</v>
      </c>
      <c r="U165" s="13" t="s">
        <v>28</v>
      </c>
      <c r="W165" s="13" t="s">
        <v>728</v>
      </c>
      <c r="X165" s="13" t="str">
        <f>_xlfn.XLOOKUP(Burndata[[#This Row],[STATE_FULL]],'[1]State Regions'!$A:$A,'[1]State Regions'!$B:$B)</f>
        <v>South</v>
      </c>
    </row>
    <row r="166" spans="1:24" hidden="1" x14ac:dyDescent="0.2">
      <c r="A166" s="13" t="s">
        <v>722</v>
      </c>
      <c r="B166" s="13" t="s">
        <v>723</v>
      </c>
      <c r="C166" s="13" t="s">
        <v>729</v>
      </c>
      <c r="D166" s="13" t="s">
        <v>730</v>
      </c>
      <c r="E166" s="13" t="s">
        <v>731</v>
      </c>
      <c r="F166" s="14">
        <v>30312</v>
      </c>
      <c r="G166" s="13">
        <v>6380110</v>
      </c>
      <c r="H166" s="13" t="s">
        <v>732</v>
      </c>
      <c r="I166" s="13">
        <v>762</v>
      </c>
      <c r="K166" s="13">
        <v>1</v>
      </c>
      <c r="O166" s="13" t="s">
        <v>39</v>
      </c>
      <c r="P166" s="13">
        <v>1</v>
      </c>
      <c r="T166" s="13" t="s">
        <v>2798</v>
      </c>
      <c r="U166" s="13" t="s">
        <v>28</v>
      </c>
      <c r="W166" s="13" t="s">
        <v>733</v>
      </c>
      <c r="X166" s="13" t="str">
        <f>_xlfn.XLOOKUP(Burndata[[#This Row],[STATE_FULL]],'[1]State Regions'!$A:$A,'[1]State Regions'!$B:$B)</f>
        <v>South</v>
      </c>
    </row>
    <row r="167" spans="1:24" hidden="1" x14ac:dyDescent="0.2">
      <c r="A167" s="13" t="s">
        <v>722</v>
      </c>
      <c r="B167" s="13" t="s">
        <v>723</v>
      </c>
      <c r="C167" s="13" t="s">
        <v>734</v>
      </c>
      <c r="D167" s="13" t="s">
        <v>735</v>
      </c>
      <c r="E167" s="13" t="s">
        <v>731</v>
      </c>
      <c r="F167" s="14">
        <v>30322</v>
      </c>
      <c r="G167" s="13">
        <v>6380140</v>
      </c>
      <c r="H167" s="13" t="s">
        <v>736</v>
      </c>
      <c r="I167" s="13">
        <v>295</v>
      </c>
      <c r="L167" s="13">
        <v>1</v>
      </c>
      <c r="O167" s="13" t="s">
        <v>28</v>
      </c>
      <c r="R167" s="13">
        <v>1</v>
      </c>
      <c r="T167" s="13" t="s">
        <v>2798</v>
      </c>
      <c r="U167" s="13" t="s">
        <v>28</v>
      </c>
      <c r="W167" s="13" t="s">
        <v>737</v>
      </c>
      <c r="X167" s="13" t="str">
        <f>_xlfn.XLOOKUP(Burndata[[#This Row],[STATE_FULL]],'[1]State Regions'!$A:$A,'[1]State Regions'!$B:$B)</f>
        <v>South</v>
      </c>
    </row>
    <row r="168" spans="1:24" hidden="1" x14ac:dyDescent="0.2">
      <c r="A168" s="13" t="s">
        <v>722</v>
      </c>
      <c r="B168" s="13" t="s">
        <v>723</v>
      </c>
      <c r="C168" s="13" t="s">
        <v>738</v>
      </c>
      <c r="D168" s="13" t="s">
        <v>739</v>
      </c>
      <c r="E168" s="13" t="s">
        <v>731</v>
      </c>
      <c r="F168" s="14">
        <v>30303</v>
      </c>
      <c r="G168" s="13">
        <v>6380130</v>
      </c>
      <c r="H168" s="13" t="s">
        <v>740</v>
      </c>
      <c r="I168" s="13">
        <v>961</v>
      </c>
      <c r="K168" s="13">
        <v>1</v>
      </c>
      <c r="M168" s="13">
        <v>1</v>
      </c>
      <c r="N168" s="13">
        <v>1</v>
      </c>
      <c r="O168" s="13" t="s">
        <v>28</v>
      </c>
      <c r="P168" s="13">
        <v>1</v>
      </c>
      <c r="T168" s="13" t="s">
        <v>28</v>
      </c>
      <c r="U168" s="13" t="s">
        <v>28</v>
      </c>
      <c r="V168" s="13" t="s">
        <v>28</v>
      </c>
      <c r="W168" s="13" t="s">
        <v>741</v>
      </c>
      <c r="X168" s="13" t="str">
        <f>_xlfn.XLOOKUP(Burndata[[#This Row],[STATE_FULL]],'[1]State Regions'!$A:$A,'[1]State Regions'!$B:$B)</f>
        <v>South</v>
      </c>
    </row>
    <row r="169" spans="1:24" hidden="1" x14ac:dyDescent="0.2">
      <c r="A169" s="13" t="s">
        <v>722</v>
      </c>
      <c r="B169" s="13" t="s">
        <v>723</v>
      </c>
      <c r="C169" s="13" t="s">
        <v>738</v>
      </c>
      <c r="D169" s="13" t="s">
        <v>742</v>
      </c>
      <c r="E169" s="13" t="s">
        <v>731</v>
      </c>
      <c r="F169" s="14">
        <v>30342</v>
      </c>
      <c r="G169" s="13">
        <v>6380490</v>
      </c>
      <c r="H169" s="13" t="s">
        <v>743</v>
      </c>
      <c r="I169" s="13">
        <v>273</v>
      </c>
      <c r="L169" s="13">
        <v>1</v>
      </c>
      <c r="O169" s="13" t="s">
        <v>39</v>
      </c>
      <c r="S169" s="13">
        <v>1</v>
      </c>
      <c r="T169" s="13" t="s">
        <v>2798</v>
      </c>
      <c r="U169" s="13" t="s">
        <v>28</v>
      </c>
      <c r="W169" s="13" t="s">
        <v>744</v>
      </c>
      <c r="X169" s="13" t="str">
        <f>_xlfn.XLOOKUP(Burndata[[#This Row],[STATE_FULL]],'[1]State Regions'!$A:$A,'[1]State Regions'!$B:$B)</f>
        <v>South</v>
      </c>
    </row>
    <row r="170" spans="1:24" hidden="1" x14ac:dyDescent="0.2">
      <c r="A170" s="13" t="s">
        <v>722</v>
      </c>
      <c r="B170" s="13" t="s">
        <v>723</v>
      </c>
      <c r="C170" s="13" t="s">
        <v>745</v>
      </c>
      <c r="D170" s="13" t="s">
        <v>746</v>
      </c>
      <c r="E170" s="13" t="s">
        <v>747</v>
      </c>
      <c r="F170" s="14">
        <v>30912</v>
      </c>
      <c r="G170" s="13">
        <v>6380254</v>
      </c>
      <c r="H170" s="13" t="s">
        <v>748</v>
      </c>
      <c r="I170" s="13">
        <v>520</v>
      </c>
      <c r="K170" s="13">
        <v>1</v>
      </c>
      <c r="L170" s="13">
        <v>1</v>
      </c>
      <c r="O170" s="13" t="s">
        <v>28</v>
      </c>
      <c r="P170" s="13">
        <v>1</v>
      </c>
      <c r="S170" s="13">
        <v>1</v>
      </c>
      <c r="T170" s="13" t="s">
        <v>2798</v>
      </c>
      <c r="U170" s="13" t="s">
        <v>28</v>
      </c>
      <c r="W170" s="13" t="s">
        <v>749</v>
      </c>
      <c r="X170" s="13" t="str">
        <f>_xlfn.XLOOKUP(Burndata[[#This Row],[STATE_FULL]],'[1]State Regions'!$A:$A,'[1]State Regions'!$B:$B)</f>
        <v>South</v>
      </c>
    </row>
    <row r="171" spans="1:24" hidden="1" x14ac:dyDescent="0.2">
      <c r="A171" s="13" t="s">
        <v>722</v>
      </c>
      <c r="B171" s="13" t="s">
        <v>723</v>
      </c>
      <c r="C171" s="13" t="s">
        <v>745</v>
      </c>
      <c r="D171" s="13" t="s">
        <v>750</v>
      </c>
      <c r="E171" s="13" t="s">
        <v>747</v>
      </c>
      <c r="F171" s="14">
        <v>30909</v>
      </c>
      <c r="G171" s="13">
        <v>6380265</v>
      </c>
      <c r="H171" s="13" t="s">
        <v>751</v>
      </c>
      <c r="I171" s="13">
        <v>354</v>
      </c>
      <c r="J171" s="13">
        <v>99</v>
      </c>
      <c r="K171" s="13">
        <v>1</v>
      </c>
      <c r="M171" s="13">
        <v>1</v>
      </c>
      <c r="N171" s="13">
        <v>1</v>
      </c>
      <c r="O171" s="13" t="s">
        <v>28</v>
      </c>
      <c r="Q171" s="13">
        <v>1</v>
      </c>
      <c r="T171" s="13" t="s">
        <v>28</v>
      </c>
      <c r="U171" s="13" t="s">
        <v>28</v>
      </c>
      <c r="V171" s="13" t="s">
        <v>28</v>
      </c>
      <c r="W171" s="13" t="s">
        <v>752</v>
      </c>
      <c r="X171" s="13" t="str">
        <f>_xlfn.XLOOKUP(Burndata[[#This Row],[STATE_FULL]],'[1]State Regions'!$A:$A,'[1]State Regions'!$B:$B)</f>
        <v>South</v>
      </c>
    </row>
    <row r="172" spans="1:24" hidden="1" x14ac:dyDescent="0.2">
      <c r="A172" s="13" t="s">
        <v>722</v>
      </c>
      <c r="B172" s="13" t="s">
        <v>723</v>
      </c>
      <c r="C172" s="13" t="s">
        <v>753</v>
      </c>
      <c r="D172" s="13" t="s">
        <v>754</v>
      </c>
      <c r="E172" s="13" t="s">
        <v>755</v>
      </c>
      <c r="F172" s="14">
        <v>30106</v>
      </c>
      <c r="G172" s="13">
        <v>6380285</v>
      </c>
      <c r="H172" s="13" t="s">
        <v>756</v>
      </c>
      <c r="I172" s="13">
        <v>382</v>
      </c>
      <c r="J172" s="13">
        <v>30</v>
      </c>
      <c r="M172" s="13">
        <v>1</v>
      </c>
      <c r="N172" s="13">
        <v>1</v>
      </c>
      <c r="T172" s="13" t="s">
        <v>39</v>
      </c>
      <c r="V172" s="13" t="s">
        <v>39</v>
      </c>
      <c r="W172" s="13" t="s">
        <v>757</v>
      </c>
      <c r="X172" s="13" t="str">
        <f>_xlfn.XLOOKUP(Burndata[[#This Row],[STATE_FULL]],'[1]State Regions'!$A:$A,'[1]State Regions'!$B:$B)</f>
        <v>South</v>
      </c>
    </row>
    <row r="173" spans="1:24" hidden="1" x14ac:dyDescent="0.2">
      <c r="A173" s="13" t="s">
        <v>722</v>
      </c>
      <c r="B173" s="13" t="s">
        <v>723</v>
      </c>
      <c r="C173" s="13" t="s">
        <v>758</v>
      </c>
      <c r="D173" s="13" t="s">
        <v>759</v>
      </c>
      <c r="E173" s="13" t="s">
        <v>760</v>
      </c>
      <c r="F173" s="14">
        <v>31904</v>
      </c>
      <c r="G173" s="13">
        <v>6380430</v>
      </c>
      <c r="H173" s="13" t="s">
        <v>761</v>
      </c>
      <c r="I173" s="13">
        <v>583</v>
      </c>
      <c r="K173" s="13">
        <v>1</v>
      </c>
      <c r="O173" s="13" t="s">
        <v>39</v>
      </c>
      <c r="Q173" s="13">
        <v>1</v>
      </c>
      <c r="T173" s="13" t="s">
        <v>2798</v>
      </c>
      <c r="U173" s="13" t="s">
        <v>28</v>
      </c>
      <c r="W173" s="13" t="s">
        <v>762</v>
      </c>
      <c r="X173" s="13" t="str">
        <f>_xlfn.XLOOKUP(Burndata[[#This Row],[STATE_FULL]],'[1]State Regions'!$A:$A,'[1]State Regions'!$B:$B)</f>
        <v>South</v>
      </c>
    </row>
    <row r="174" spans="1:24" hidden="1" x14ac:dyDescent="0.2">
      <c r="A174" s="13" t="s">
        <v>722</v>
      </c>
      <c r="B174" s="13" t="s">
        <v>723</v>
      </c>
      <c r="C174" s="13" t="s">
        <v>763</v>
      </c>
      <c r="D174" s="13" t="s">
        <v>764</v>
      </c>
      <c r="E174" s="13" t="s">
        <v>566</v>
      </c>
      <c r="F174" s="14">
        <v>30501</v>
      </c>
      <c r="G174" s="13">
        <v>6380019</v>
      </c>
      <c r="H174" s="13" t="s">
        <v>765</v>
      </c>
      <c r="I174" s="13">
        <v>887</v>
      </c>
      <c r="K174" s="13">
        <v>1</v>
      </c>
      <c r="O174" s="13" t="s">
        <v>28</v>
      </c>
      <c r="Q174" s="13">
        <v>1</v>
      </c>
      <c r="T174" s="13" t="s">
        <v>2798</v>
      </c>
      <c r="U174" s="13" t="s">
        <v>28</v>
      </c>
      <c r="W174" s="13" t="s">
        <v>766</v>
      </c>
      <c r="X174" s="13" t="str">
        <f>_xlfn.XLOOKUP(Burndata[[#This Row],[STATE_FULL]],'[1]State Regions'!$A:$A,'[1]State Regions'!$B:$B)</f>
        <v>South</v>
      </c>
    </row>
    <row r="175" spans="1:24" hidden="1" x14ac:dyDescent="0.2">
      <c r="A175" s="13" t="s">
        <v>722</v>
      </c>
      <c r="B175" s="13" t="s">
        <v>723</v>
      </c>
      <c r="C175" s="13" t="s">
        <v>767</v>
      </c>
      <c r="D175" s="13" t="s">
        <v>768</v>
      </c>
      <c r="E175" s="13" t="s">
        <v>769</v>
      </c>
      <c r="F175" s="14">
        <v>30046</v>
      </c>
      <c r="G175" s="13">
        <v>6380325</v>
      </c>
      <c r="H175" s="13" t="s">
        <v>770</v>
      </c>
      <c r="I175" s="13">
        <v>388</v>
      </c>
      <c r="K175" s="13">
        <v>1</v>
      </c>
      <c r="O175" s="13" t="s">
        <v>39</v>
      </c>
      <c r="Q175" s="13">
        <v>1</v>
      </c>
      <c r="T175" s="13" t="s">
        <v>2798</v>
      </c>
      <c r="U175" s="13" t="s">
        <v>28</v>
      </c>
      <c r="W175" s="13" t="s">
        <v>771</v>
      </c>
      <c r="X175" s="13" t="str">
        <f>_xlfn.XLOOKUP(Burndata[[#This Row],[STATE_FULL]],'[1]State Regions'!$A:$A,'[1]State Regions'!$B:$B)</f>
        <v>South</v>
      </c>
    </row>
    <row r="176" spans="1:24" hidden="1" x14ac:dyDescent="0.2">
      <c r="A176" s="13" t="s">
        <v>722</v>
      </c>
      <c r="B176" s="13" t="s">
        <v>723</v>
      </c>
      <c r="C176" s="13" t="s">
        <v>772</v>
      </c>
      <c r="D176" s="13" t="s">
        <v>773</v>
      </c>
      <c r="E176" s="13" t="s">
        <v>774</v>
      </c>
      <c r="F176" s="14">
        <v>31201</v>
      </c>
      <c r="G176" s="13">
        <v>6380730</v>
      </c>
      <c r="H176" s="13" t="s">
        <v>775</v>
      </c>
      <c r="I176" s="13">
        <v>637</v>
      </c>
      <c r="K176" s="13">
        <v>1</v>
      </c>
      <c r="O176" s="13" t="s">
        <v>28</v>
      </c>
      <c r="P176" s="13">
        <v>1</v>
      </c>
      <c r="T176" s="13" t="s">
        <v>2798</v>
      </c>
      <c r="U176" s="13" t="s">
        <v>28</v>
      </c>
      <c r="W176" s="13" t="s">
        <v>776</v>
      </c>
      <c r="X176" s="13" t="str">
        <f>_xlfn.XLOOKUP(Burndata[[#This Row],[STATE_FULL]],'[1]State Regions'!$A:$A,'[1]State Regions'!$B:$B)</f>
        <v>South</v>
      </c>
    </row>
    <row r="177" spans="1:24" hidden="1" x14ac:dyDescent="0.2">
      <c r="A177" s="13" t="s">
        <v>722</v>
      </c>
      <c r="B177" s="13" t="s">
        <v>723</v>
      </c>
      <c r="C177" s="13" t="s">
        <v>753</v>
      </c>
      <c r="D177" s="13" t="s">
        <v>777</v>
      </c>
      <c r="E177" s="13" t="s">
        <v>778</v>
      </c>
      <c r="F177" s="14">
        <v>30060</v>
      </c>
      <c r="G177" s="13">
        <v>6380775</v>
      </c>
      <c r="H177" s="13" t="s">
        <v>779</v>
      </c>
      <c r="I177" s="13">
        <v>633</v>
      </c>
      <c r="K177" s="13">
        <v>1</v>
      </c>
      <c r="O177" s="13" t="s">
        <v>28</v>
      </c>
      <c r="Q177" s="13">
        <v>1</v>
      </c>
      <c r="T177" s="13" t="s">
        <v>2798</v>
      </c>
      <c r="U177" s="13" t="s">
        <v>28</v>
      </c>
      <c r="W177" s="13" t="s">
        <v>780</v>
      </c>
      <c r="X177" s="13" t="str">
        <f>_xlfn.XLOOKUP(Burndata[[#This Row],[STATE_FULL]],'[1]State Regions'!$A:$A,'[1]State Regions'!$B:$B)</f>
        <v>South</v>
      </c>
    </row>
    <row r="178" spans="1:24" hidden="1" x14ac:dyDescent="0.2">
      <c r="A178" s="13" t="s">
        <v>722</v>
      </c>
      <c r="B178" s="13" t="s">
        <v>723</v>
      </c>
      <c r="C178" s="13" t="s">
        <v>781</v>
      </c>
      <c r="D178" s="13" t="s">
        <v>782</v>
      </c>
      <c r="E178" s="13" t="s">
        <v>783</v>
      </c>
      <c r="F178" s="14">
        <v>30165</v>
      </c>
      <c r="G178" s="13">
        <v>6380950</v>
      </c>
      <c r="H178" s="13" t="s">
        <v>784</v>
      </c>
      <c r="I178" s="13">
        <v>304</v>
      </c>
      <c r="K178" s="13">
        <v>1</v>
      </c>
      <c r="O178" s="13" t="s">
        <v>39</v>
      </c>
      <c r="Q178" s="13">
        <v>1</v>
      </c>
      <c r="T178" s="13" t="s">
        <v>2798</v>
      </c>
      <c r="U178" s="13" t="s">
        <v>28</v>
      </c>
      <c r="W178" s="13" t="s">
        <v>785</v>
      </c>
      <c r="X178" s="13" t="str">
        <f>_xlfn.XLOOKUP(Burndata[[#This Row],[STATE_FULL]],'[1]State Regions'!$A:$A,'[1]State Regions'!$B:$B)</f>
        <v>South</v>
      </c>
    </row>
    <row r="179" spans="1:24" hidden="1" x14ac:dyDescent="0.2">
      <c r="A179" s="13" t="s">
        <v>722</v>
      </c>
      <c r="B179" s="13" t="s">
        <v>723</v>
      </c>
      <c r="C179" s="13" t="s">
        <v>738</v>
      </c>
      <c r="D179" s="13" t="s">
        <v>786</v>
      </c>
      <c r="E179" s="13" t="s">
        <v>787</v>
      </c>
      <c r="F179" s="14">
        <v>30076</v>
      </c>
      <c r="G179" s="13">
        <v>6380995</v>
      </c>
      <c r="H179" s="13" t="s">
        <v>788</v>
      </c>
      <c r="I179" s="13">
        <v>202</v>
      </c>
      <c r="K179" s="13">
        <v>1</v>
      </c>
      <c r="O179" s="13" t="s">
        <v>28</v>
      </c>
      <c r="Q179" s="13">
        <v>1</v>
      </c>
      <c r="T179" s="13" t="s">
        <v>2798</v>
      </c>
      <c r="U179" s="13" t="s">
        <v>28</v>
      </c>
      <c r="W179" s="13" t="s">
        <v>789</v>
      </c>
      <c r="X179" s="13" t="str">
        <f>_xlfn.XLOOKUP(Burndata[[#This Row],[STATE_FULL]],'[1]State Regions'!$A:$A,'[1]State Regions'!$B:$B)</f>
        <v>South</v>
      </c>
    </row>
    <row r="180" spans="1:24" hidden="1" x14ac:dyDescent="0.2">
      <c r="A180" s="13" t="s">
        <v>722</v>
      </c>
      <c r="B180" s="13" t="s">
        <v>723</v>
      </c>
      <c r="C180" s="13" t="s">
        <v>729</v>
      </c>
      <c r="D180" s="13" t="s">
        <v>790</v>
      </c>
      <c r="E180" s="13" t="s">
        <v>791</v>
      </c>
      <c r="F180" s="14">
        <v>31404</v>
      </c>
      <c r="G180" s="13">
        <v>6381027</v>
      </c>
      <c r="H180" s="13" t="s">
        <v>792</v>
      </c>
      <c r="I180" s="13">
        <v>612</v>
      </c>
      <c r="K180" s="13">
        <v>1</v>
      </c>
      <c r="O180" s="13" t="s">
        <v>39</v>
      </c>
      <c r="P180" s="13">
        <v>1</v>
      </c>
      <c r="T180" s="13" t="s">
        <v>2798</v>
      </c>
      <c r="U180" s="13" t="s">
        <v>28</v>
      </c>
      <c r="W180" s="13" t="s">
        <v>793</v>
      </c>
      <c r="X180" s="13" t="str">
        <f>_xlfn.XLOOKUP(Burndata[[#This Row],[STATE_FULL]],'[1]State Regions'!$A:$A,'[1]State Regions'!$B:$B)</f>
        <v>South</v>
      </c>
    </row>
    <row r="181" spans="1:24" hidden="1" x14ac:dyDescent="0.2">
      <c r="A181" s="13" t="s">
        <v>794</v>
      </c>
      <c r="B181" s="13" t="s">
        <v>795</v>
      </c>
      <c r="C181" s="13" t="s">
        <v>796</v>
      </c>
      <c r="D181" s="13" t="s">
        <v>797</v>
      </c>
      <c r="E181" s="13" t="s">
        <v>796</v>
      </c>
      <c r="F181" s="14">
        <v>96813</v>
      </c>
      <c r="G181" s="13">
        <v>6950380</v>
      </c>
      <c r="H181" s="13" t="s">
        <v>798</v>
      </c>
      <c r="I181" s="13">
        <v>637</v>
      </c>
      <c r="K181" s="13">
        <v>1</v>
      </c>
      <c r="O181" s="13" t="s">
        <v>28</v>
      </c>
      <c r="P181" s="13">
        <v>1</v>
      </c>
      <c r="T181" s="13" t="s">
        <v>2798</v>
      </c>
      <c r="U181" s="13" t="s">
        <v>28</v>
      </c>
      <c r="W181" s="13" t="s">
        <v>799</v>
      </c>
      <c r="X181" s="13" t="str">
        <f>_xlfn.XLOOKUP(Burndata[[#This Row],[STATE_FULL]],'[1]State Regions'!$A:$A,'[1]State Regions'!$B:$B)</f>
        <v>West</v>
      </c>
    </row>
    <row r="182" spans="1:24" hidden="1" x14ac:dyDescent="0.2">
      <c r="A182" s="13" t="s">
        <v>794</v>
      </c>
      <c r="B182" s="13" t="s">
        <v>795</v>
      </c>
      <c r="C182" s="13" t="s">
        <v>796</v>
      </c>
      <c r="D182" s="13" t="s">
        <v>800</v>
      </c>
      <c r="E182" s="13" t="s">
        <v>796</v>
      </c>
      <c r="F182" s="14">
        <v>96859</v>
      </c>
      <c r="G182" s="13">
        <v>6950410</v>
      </c>
      <c r="H182" s="13" t="s">
        <v>801</v>
      </c>
      <c r="I182" s="13">
        <v>450</v>
      </c>
      <c r="K182" s="13">
        <v>1</v>
      </c>
      <c r="O182" s="13" t="s">
        <v>28</v>
      </c>
      <c r="Q182" s="13">
        <v>1</v>
      </c>
      <c r="T182" s="13" t="s">
        <v>2798</v>
      </c>
      <c r="U182" s="13" t="s">
        <v>28</v>
      </c>
      <c r="W182" s="13" t="s">
        <v>802</v>
      </c>
      <c r="X182" s="13" t="str">
        <f>_xlfn.XLOOKUP(Burndata[[#This Row],[STATE_FULL]],'[1]State Regions'!$A:$A,'[1]State Regions'!$B:$B)</f>
        <v>West</v>
      </c>
    </row>
    <row r="183" spans="1:24" hidden="1" x14ac:dyDescent="0.2">
      <c r="A183" s="13" t="s">
        <v>794</v>
      </c>
      <c r="B183" s="13" t="s">
        <v>795</v>
      </c>
      <c r="C183" s="13" t="s">
        <v>796</v>
      </c>
      <c r="D183" s="13" t="s">
        <v>803</v>
      </c>
      <c r="E183" s="13" t="s">
        <v>796</v>
      </c>
      <c r="F183" s="14">
        <v>96813</v>
      </c>
      <c r="G183" s="13">
        <v>6950405</v>
      </c>
      <c r="H183" s="13" t="s">
        <v>804</v>
      </c>
      <c r="I183" s="13">
        <v>159</v>
      </c>
      <c r="J183" s="13">
        <v>7</v>
      </c>
      <c r="M183" s="13">
        <v>1</v>
      </c>
      <c r="N183" s="13">
        <v>1</v>
      </c>
      <c r="T183" s="13" t="s">
        <v>39</v>
      </c>
      <c r="V183" s="13" t="s">
        <v>39</v>
      </c>
      <c r="W183" s="13" t="s">
        <v>805</v>
      </c>
      <c r="X183" s="13" t="str">
        <f>_xlfn.XLOOKUP(Burndata[[#This Row],[STATE_FULL]],'[1]State Regions'!$A:$A,'[1]State Regions'!$B:$B)</f>
        <v>West</v>
      </c>
    </row>
    <row r="184" spans="1:24" hidden="1" x14ac:dyDescent="0.2">
      <c r="A184" s="13" t="s">
        <v>806</v>
      </c>
      <c r="B184" s="13" t="s">
        <v>807</v>
      </c>
      <c r="C184" s="13" t="s">
        <v>808</v>
      </c>
      <c r="D184" s="13" t="s">
        <v>809</v>
      </c>
      <c r="E184" s="13" t="s">
        <v>810</v>
      </c>
      <c r="F184" s="14">
        <v>83706</v>
      </c>
      <c r="G184" s="13">
        <v>6820040</v>
      </c>
      <c r="H184" s="13" t="s">
        <v>811</v>
      </c>
      <c r="I184" s="13">
        <v>387</v>
      </c>
      <c r="K184" s="13">
        <v>1</v>
      </c>
      <c r="O184" s="13" t="s">
        <v>28</v>
      </c>
      <c r="Q184" s="13">
        <v>1</v>
      </c>
      <c r="T184" s="13" t="s">
        <v>2798</v>
      </c>
      <c r="U184" s="13" t="s">
        <v>28</v>
      </c>
      <c r="W184" s="13" t="s">
        <v>812</v>
      </c>
      <c r="X184" s="13" t="str">
        <f>_xlfn.XLOOKUP(Burndata[[#This Row],[STATE_FULL]],'[1]State Regions'!$A:$A,'[1]State Regions'!$B:$B)</f>
        <v>West</v>
      </c>
    </row>
    <row r="185" spans="1:24" hidden="1" x14ac:dyDescent="0.2">
      <c r="A185" s="13" t="s">
        <v>806</v>
      </c>
      <c r="B185" s="13" t="s">
        <v>807</v>
      </c>
      <c r="C185" s="13" t="s">
        <v>813</v>
      </c>
      <c r="D185" s="13" t="s">
        <v>814</v>
      </c>
      <c r="E185" s="13" t="s">
        <v>815</v>
      </c>
      <c r="F185" s="14">
        <v>83201</v>
      </c>
      <c r="G185" s="13">
        <v>6820005</v>
      </c>
      <c r="H185" s="13" t="s">
        <v>816</v>
      </c>
      <c r="I185" s="13">
        <v>187</v>
      </c>
      <c r="K185" s="13">
        <v>1</v>
      </c>
      <c r="O185" s="13" t="s">
        <v>28</v>
      </c>
      <c r="Q185" s="13">
        <v>1</v>
      </c>
      <c r="T185" s="13" t="s">
        <v>2798</v>
      </c>
      <c r="U185" s="13" t="s">
        <v>28</v>
      </c>
      <c r="W185" s="13" t="s">
        <v>817</v>
      </c>
      <c r="X185" s="13" t="str">
        <f>_xlfn.XLOOKUP(Burndata[[#This Row],[STATE_FULL]],'[1]State Regions'!$A:$A,'[1]State Regions'!$B:$B)</f>
        <v>West</v>
      </c>
    </row>
    <row r="186" spans="1:24" hidden="1" x14ac:dyDescent="0.2">
      <c r="A186" s="13" t="s">
        <v>806</v>
      </c>
      <c r="B186" s="13" t="s">
        <v>807</v>
      </c>
      <c r="C186" s="13" t="s">
        <v>818</v>
      </c>
      <c r="D186" s="13" t="s">
        <v>819</v>
      </c>
      <c r="E186" s="13" t="s">
        <v>818</v>
      </c>
      <c r="F186" s="14">
        <v>83404</v>
      </c>
      <c r="G186" s="13">
        <v>6820165</v>
      </c>
      <c r="H186" s="13" t="s">
        <v>820</v>
      </c>
      <c r="I186" s="13">
        <v>318</v>
      </c>
      <c r="J186" s="13">
        <v>15</v>
      </c>
      <c r="K186" s="13">
        <v>1</v>
      </c>
      <c r="M186" s="13">
        <v>1</v>
      </c>
      <c r="N186" s="13">
        <v>1</v>
      </c>
      <c r="O186" s="13" t="s">
        <v>28</v>
      </c>
      <c r="Q186" s="13">
        <v>1</v>
      </c>
      <c r="T186" s="13" t="s">
        <v>39</v>
      </c>
      <c r="U186" s="13" t="s">
        <v>28</v>
      </c>
      <c r="V186" s="13" t="s">
        <v>39</v>
      </c>
      <c r="W186" s="13" t="s">
        <v>821</v>
      </c>
      <c r="X186" s="13" t="str">
        <f>_xlfn.XLOOKUP(Burndata[[#This Row],[STATE_FULL]],'[1]State Regions'!$A:$A,'[1]State Regions'!$B:$B)</f>
        <v>West</v>
      </c>
    </row>
    <row r="187" spans="1:24" hidden="1" x14ac:dyDescent="0.2">
      <c r="A187" s="13" t="s">
        <v>806</v>
      </c>
      <c r="B187" s="13" t="s">
        <v>807</v>
      </c>
      <c r="C187" s="13" t="s">
        <v>808</v>
      </c>
      <c r="D187" s="13" t="s">
        <v>822</v>
      </c>
      <c r="E187" s="13" t="s">
        <v>810</v>
      </c>
      <c r="F187" s="14">
        <v>83712</v>
      </c>
      <c r="G187" s="13">
        <v>6820084</v>
      </c>
      <c r="H187" s="13" t="s">
        <v>823</v>
      </c>
      <c r="I187" s="13">
        <v>579</v>
      </c>
      <c r="L187" s="13">
        <v>1</v>
      </c>
      <c r="O187" s="13" t="s">
        <v>28</v>
      </c>
      <c r="S187" s="13">
        <v>1</v>
      </c>
      <c r="T187" s="13" t="s">
        <v>2798</v>
      </c>
      <c r="U187" s="13" t="s">
        <v>28</v>
      </c>
      <c r="W187" s="13" t="s">
        <v>824</v>
      </c>
      <c r="X187" s="13" t="str">
        <f>_xlfn.XLOOKUP(Burndata[[#This Row],[STATE_FULL]],'[1]State Regions'!$A:$A,'[1]State Regions'!$B:$B)</f>
        <v>West</v>
      </c>
    </row>
    <row r="188" spans="1:24" hidden="1" x14ac:dyDescent="0.2">
      <c r="A188" s="13" t="s">
        <v>825</v>
      </c>
      <c r="B188" s="13" t="s">
        <v>826</v>
      </c>
      <c r="C188" s="13" t="s">
        <v>403</v>
      </c>
      <c r="D188" s="13" t="s">
        <v>827</v>
      </c>
      <c r="E188" s="13" t="s">
        <v>828</v>
      </c>
      <c r="F188" s="14">
        <v>62301</v>
      </c>
      <c r="G188" s="13">
        <v>6432710</v>
      </c>
      <c r="H188" s="13" t="s">
        <v>829</v>
      </c>
      <c r="I188" s="13">
        <v>327</v>
      </c>
      <c r="K188" s="13">
        <v>1</v>
      </c>
      <c r="O188" s="13" t="s">
        <v>39</v>
      </c>
      <c r="Q188" s="13">
        <v>1</v>
      </c>
      <c r="T188" s="13" t="s">
        <v>2798</v>
      </c>
      <c r="U188" s="13" t="s">
        <v>28</v>
      </c>
      <c r="W188" s="13" t="s">
        <v>830</v>
      </c>
      <c r="X188" s="13" t="str">
        <f>_xlfn.XLOOKUP(Burndata[[#This Row],[STATE_FULL]],'[1]State Regions'!$A:$A,'[1]State Regions'!$B:$B)</f>
        <v>Midwest</v>
      </c>
    </row>
    <row r="189" spans="1:24" hidden="1" x14ac:dyDescent="0.2">
      <c r="A189" s="13" t="s">
        <v>825</v>
      </c>
      <c r="B189" s="13" t="s">
        <v>826</v>
      </c>
      <c r="C189" s="13" t="s">
        <v>831</v>
      </c>
      <c r="D189" s="13" t="s">
        <v>832</v>
      </c>
      <c r="E189" s="13" t="s">
        <v>833</v>
      </c>
      <c r="F189" s="14">
        <v>61801</v>
      </c>
      <c r="G189" s="13">
        <v>6433070</v>
      </c>
      <c r="H189" s="13" t="s">
        <v>834</v>
      </c>
      <c r="I189" s="13">
        <v>433</v>
      </c>
      <c r="K189" s="13">
        <v>1</v>
      </c>
      <c r="O189" s="13" t="s">
        <v>39</v>
      </c>
      <c r="P189" s="13">
        <v>1</v>
      </c>
      <c r="T189" s="13" t="s">
        <v>2798</v>
      </c>
      <c r="U189" s="13" t="s">
        <v>28</v>
      </c>
      <c r="W189" s="13" t="s">
        <v>835</v>
      </c>
      <c r="X189" s="13" t="str">
        <f>_xlfn.XLOOKUP(Burndata[[#This Row],[STATE_FULL]],'[1]State Regions'!$A:$A,'[1]State Regions'!$B:$B)</f>
        <v>Midwest</v>
      </c>
    </row>
    <row r="190" spans="1:24" hidden="1" x14ac:dyDescent="0.2">
      <c r="A190" s="13" t="s">
        <v>825</v>
      </c>
      <c r="B190" s="13" t="s">
        <v>826</v>
      </c>
      <c r="C190" s="13" t="s">
        <v>836</v>
      </c>
      <c r="D190" s="13" t="s">
        <v>837</v>
      </c>
      <c r="E190" s="13" t="s">
        <v>838</v>
      </c>
      <c r="F190" s="14">
        <v>60153</v>
      </c>
      <c r="G190" s="13">
        <v>6430841</v>
      </c>
      <c r="H190" s="13" t="s">
        <v>839</v>
      </c>
      <c r="I190" s="13">
        <v>547</v>
      </c>
      <c r="J190" s="13">
        <v>21</v>
      </c>
      <c r="K190" s="13">
        <v>1</v>
      </c>
      <c r="M190" s="13">
        <v>1</v>
      </c>
      <c r="N190" s="13">
        <v>1</v>
      </c>
      <c r="O190" s="13" t="s">
        <v>28</v>
      </c>
      <c r="P190" s="13">
        <v>1</v>
      </c>
      <c r="T190" s="13" t="s">
        <v>28</v>
      </c>
      <c r="U190" s="13" t="s">
        <v>28</v>
      </c>
      <c r="V190" s="13" t="s">
        <v>39</v>
      </c>
      <c r="W190" s="13" t="s">
        <v>840</v>
      </c>
      <c r="X190" s="13" t="str">
        <f>_xlfn.XLOOKUP(Burndata[[#This Row],[STATE_FULL]],'[1]State Regions'!$A:$A,'[1]State Regions'!$B:$B)</f>
        <v>Midwest</v>
      </c>
    </row>
    <row r="191" spans="1:24" hidden="1" x14ac:dyDescent="0.2">
      <c r="A191" s="13" t="s">
        <v>825</v>
      </c>
      <c r="B191" s="13" t="s">
        <v>826</v>
      </c>
      <c r="C191" s="13" t="s">
        <v>836</v>
      </c>
      <c r="D191" s="13" t="s">
        <v>841</v>
      </c>
      <c r="E191" s="13" t="s">
        <v>842</v>
      </c>
      <c r="F191" s="14">
        <v>60453</v>
      </c>
      <c r="G191" s="13">
        <v>6432413</v>
      </c>
      <c r="H191" s="13" t="s">
        <v>843</v>
      </c>
      <c r="I191" s="13">
        <v>788</v>
      </c>
      <c r="K191" s="13">
        <v>1</v>
      </c>
      <c r="O191" s="13" t="s">
        <v>39</v>
      </c>
      <c r="P191" s="13">
        <v>1</v>
      </c>
      <c r="T191" s="13" t="s">
        <v>2798</v>
      </c>
      <c r="U191" s="13" t="s">
        <v>28</v>
      </c>
      <c r="W191" s="13" t="s">
        <v>844</v>
      </c>
      <c r="X191" s="13" t="str">
        <f>_xlfn.XLOOKUP(Burndata[[#This Row],[STATE_FULL]],'[1]State Regions'!$A:$A,'[1]State Regions'!$B:$B)</f>
        <v>Midwest</v>
      </c>
    </row>
    <row r="192" spans="1:24" hidden="1" x14ac:dyDescent="0.2">
      <c r="A192" s="13" t="s">
        <v>825</v>
      </c>
      <c r="B192" s="13" t="s">
        <v>826</v>
      </c>
      <c r="C192" s="13" t="s">
        <v>836</v>
      </c>
      <c r="D192" s="13" t="s">
        <v>845</v>
      </c>
      <c r="E192" s="13" t="s">
        <v>846</v>
      </c>
      <c r="F192" s="14">
        <v>60525</v>
      </c>
      <c r="G192" s="13">
        <v>6432055</v>
      </c>
      <c r="H192" s="13" t="s">
        <v>847</v>
      </c>
      <c r="I192" s="13">
        <v>196</v>
      </c>
      <c r="K192" s="13">
        <v>1</v>
      </c>
      <c r="O192" s="13" t="s">
        <v>39</v>
      </c>
      <c r="Q192" s="13">
        <v>1</v>
      </c>
      <c r="T192" s="13" t="s">
        <v>2798</v>
      </c>
      <c r="U192" s="13" t="s">
        <v>28</v>
      </c>
      <c r="W192" s="13" t="s">
        <v>848</v>
      </c>
      <c r="X192" s="13" t="str">
        <f>_xlfn.XLOOKUP(Burndata[[#This Row],[STATE_FULL]],'[1]State Regions'!$A:$A,'[1]State Regions'!$B:$B)</f>
        <v>Midwest</v>
      </c>
    </row>
    <row r="193" spans="1:24" hidden="1" x14ac:dyDescent="0.2">
      <c r="A193" s="13" t="s">
        <v>825</v>
      </c>
      <c r="B193" s="13" t="s">
        <v>826</v>
      </c>
      <c r="C193" s="13" t="s">
        <v>836</v>
      </c>
      <c r="D193" s="13" t="s">
        <v>849</v>
      </c>
      <c r="E193" s="13" t="s">
        <v>850</v>
      </c>
      <c r="F193" s="14">
        <v>60160</v>
      </c>
      <c r="G193" s="13">
        <v>6432435</v>
      </c>
      <c r="H193" s="13" t="s">
        <v>851</v>
      </c>
      <c r="I193" s="13">
        <v>247</v>
      </c>
      <c r="K193" s="13">
        <v>1</v>
      </c>
      <c r="O193" s="13" t="s">
        <v>39</v>
      </c>
      <c r="Q193" s="13">
        <v>1</v>
      </c>
      <c r="T193" s="13" t="s">
        <v>2798</v>
      </c>
      <c r="U193" s="13" t="s">
        <v>28</v>
      </c>
      <c r="W193" s="13" t="s">
        <v>852</v>
      </c>
      <c r="X193" s="13" t="str">
        <f>_xlfn.XLOOKUP(Burndata[[#This Row],[STATE_FULL]],'[1]State Regions'!$A:$A,'[1]State Regions'!$B:$B)</f>
        <v>Midwest</v>
      </c>
    </row>
    <row r="194" spans="1:24" hidden="1" x14ac:dyDescent="0.2">
      <c r="A194" s="13" t="s">
        <v>825</v>
      </c>
      <c r="B194" s="13" t="s">
        <v>826</v>
      </c>
      <c r="C194" s="13" t="s">
        <v>836</v>
      </c>
      <c r="D194" s="13" t="s">
        <v>853</v>
      </c>
      <c r="E194" s="13" t="s">
        <v>854</v>
      </c>
      <c r="F194" s="14">
        <v>60402</v>
      </c>
      <c r="G194" s="13">
        <v>6430240</v>
      </c>
      <c r="H194" s="13" t="s">
        <v>855</v>
      </c>
      <c r="I194" s="13">
        <v>374</v>
      </c>
      <c r="K194" s="13">
        <v>1</v>
      </c>
      <c r="O194" s="13" t="s">
        <v>39</v>
      </c>
      <c r="Q194" s="13">
        <v>1</v>
      </c>
      <c r="T194" s="13" t="s">
        <v>2798</v>
      </c>
      <c r="U194" s="13" t="s">
        <v>28</v>
      </c>
      <c r="W194" s="13" t="s">
        <v>856</v>
      </c>
      <c r="X194" s="13" t="str">
        <f>_xlfn.XLOOKUP(Burndata[[#This Row],[STATE_FULL]],'[1]State Regions'!$A:$A,'[1]State Regions'!$B:$B)</f>
        <v>Midwest</v>
      </c>
    </row>
    <row r="195" spans="1:24" hidden="1" x14ac:dyDescent="0.2">
      <c r="A195" s="13" t="s">
        <v>825</v>
      </c>
      <c r="B195" s="13" t="s">
        <v>826</v>
      </c>
      <c r="C195" s="13" t="s">
        <v>836</v>
      </c>
      <c r="D195" s="13" t="s">
        <v>857</v>
      </c>
      <c r="E195" s="13" t="s">
        <v>858</v>
      </c>
      <c r="F195" s="14">
        <v>60068</v>
      </c>
      <c r="G195" s="13">
        <v>6430405</v>
      </c>
      <c r="H195" s="13" t="s">
        <v>859</v>
      </c>
      <c r="I195" s="13">
        <v>638</v>
      </c>
      <c r="K195" s="13">
        <v>1</v>
      </c>
      <c r="O195" s="13" t="s">
        <v>39</v>
      </c>
      <c r="P195" s="13">
        <v>1</v>
      </c>
      <c r="T195" s="13" t="s">
        <v>2798</v>
      </c>
      <c r="U195" s="13" t="s">
        <v>28</v>
      </c>
      <c r="W195" s="13" t="s">
        <v>860</v>
      </c>
      <c r="X195" s="13" t="str">
        <f>_xlfn.XLOOKUP(Burndata[[#This Row],[STATE_FULL]],'[1]State Regions'!$A:$A,'[1]State Regions'!$B:$B)</f>
        <v>Midwest</v>
      </c>
    </row>
    <row r="196" spans="1:24" hidden="1" x14ac:dyDescent="0.2">
      <c r="A196" s="13" t="s">
        <v>825</v>
      </c>
      <c r="B196" s="13" t="s">
        <v>826</v>
      </c>
      <c r="C196" s="13" t="s">
        <v>836</v>
      </c>
      <c r="D196" s="13" t="s">
        <v>861</v>
      </c>
      <c r="E196" s="13" t="s">
        <v>862</v>
      </c>
      <c r="F196" s="14">
        <v>60007</v>
      </c>
      <c r="G196" s="13">
        <v>6431613</v>
      </c>
      <c r="H196" s="13" t="s">
        <v>863</v>
      </c>
      <c r="I196" s="13">
        <v>376</v>
      </c>
      <c r="K196" s="13">
        <v>1</v>
      </c>
      <c r="O196" s="13" t="s">
        <v>39</v>
      </c>
      <c r="Q196" s="13">
        <v>1</v>
      </c>
      <c r="T196" s="13" t="s">
        <v>2798</v>
      </c>
      <c r="U196" s="13" t="s">
        <v>28</v>
      </c>
      <c r="W196" s="13" t="s">
        <v>864</v>
      </c>
      <c r="X196" s="13" t="str">
        <f>_xlfn.XLOOKUP(Burndata[[#This Row],[STATE_FULL]],'[1]State Regions'!$A:$A,'[1]State Regions'!$B:$B)</f>
        <v>Midwest</v>
      </c>
    </row>
    <row r="197" spans="1:24" hidden="1" x14ac:dyDescent="0.2">
      <c r="A197" s="13" t="s">
        <v>825</v>
      </c>
      <c r="B197" s="13" t="s">
        <v>826</v>
      </c>
      <c r="C197" s="13" t="s">
        <v>836</v>
      </c>
      <c r="D197" s="13" t="s">
        <v>865</v>
      </c>
      <c r="E197" s="13" t="s">
        <v>866</v>
      </c>
      <c r="F197" s="14">
        <v>60005</v>
      </c>
      <c r="G197" s="13">
        <v>6432485</v>
      </c>
      <c r="H197" s="13" t="s">
        <v>867</v>
      </c>
      <c r="I197" s="13">
        <v>509</v>
      </c>
      <c r="K197" s="13">
        <v>1</v>
      </c>
      <c r="O197" s="13" t="s">
        <v>39</v>
      </c>
      <c r="Q197" s="13">
        <v>1</v>
      </c>
      <c r="T197" s="13" t="s">
        <v>2798</v>
      </c>
      <c r="U197" s="13" t="s">
        <v>28</v>
      </c>
      <c r="W197" s="13" t="s">
        <v>868</v>
      </c>
      <c r="X197" s="13" t="str">
        <f>_xlfn.XLOOKUP(Burndata[[#This Row],[STATE_FULL]],'[1]State Regions'!$A:$A,'[1]State Regions'!$B:$B)</f>
        <v>Midwest</v>
      </c>
    </row>
    <row r="198" spans="1:24" hidden="1" x14ac:dyDescent="0.2">
      <c r="A198" s="13" t="s">
        <v>825</v>
      </c>
      <c r="B198" s="13" t="s">
        <v>826</v>
      </c>
      <c r="C198" s="13" t="s">
        <v>836</v>
      </c>
      <c r="D198" s="13" t="s">
        <v>869</v>
      </c>
      <c r="E198" s="13" t="s">
        <v>870</v>
      </c>
      <c r="F198" s="14">
        <v>60169</v>
      </c>
      <c r="G198" s="13">
        <v>6431926</v>
      </c>
      <c r="H198" s="13" t="s">
        <v>871</v>
      </c>
      <c r="I198" s="13">
        <v>318</v>
      </c>
      <c r="K198" s="13">
        <v>1</v>
      </c>
      <c r="O198" s="13" t="s">
        <v>39</v>
      </c>
      <c r="Q198" s="13">
        <v>1</v>
      </c>
      <c r="T198" s="13" t="s">
        <v>2798</v>
      </c>
      <c r="U198" s="13" t="s">
        <v>28</v>
      </c>
      <c r="W198" s="13" t="s">
        <v>872</v>
      </c>
      <c r="X198" s="13" t="str">
        <f>_xlfn.XLOOKUP(Burndata[[#This Row],[STATE_FULL]],'[1]State Regions'!$A:$A,'[1]State Regions'!$B:$B)</f>
        <v>Midwest</v>
      </c>
    </row>
    <row r="199" spans="1:24" hidden="1" x14ac:dyDescent="0.2">
      <c r="A199" s="13" t="s">
        <v>825</v>
      </c>
      <c r="B199" s="13" t="s">
        <v>826</v>
      </c>
      <c r="C199" s="13" t="s">
        <v>836</v>
      </c>
      <c r="D199" s="13" t="s">
        <v>873</v>
      </c>
      <c r="E199" s="13" t="s">
        <v>874</v>
      </c>
      <c r="F199" s="14">
        <v>60201</v>
      </c>
      <c r="G199" s="13">
        <v>6431660</v>
      </c>
      <c r="H199" s="13" t="s">
        <v>875</v>
      </c>
      <c r="I199" s="13">
        <v>374</v>
      </c>
      <c r="K199" s="13">
        <v>1</v>
      </c>
      <c r="O199" s="13" t="s">
        <v>39</v>
      </c>
      <c r="P199" s="13">
        <v>1</v>
      </c>
      <c r="T199" s="13" t="s">
        <v>2798</v>
      </c>
      <c r="U199" s="13" t="s">
        <v>28</v>
      </c>
      <c r="W199" s="13" t="s">
        <v>876</v>
      </c>
      <c r="X199" s="13" t="str">
        <f>_xlfn.XLOOKUP(Burndata[[#This Row],[STATE_FULL]],'[1]State Regions'!$A:$A,'[1]State Regions'!$B:$B)</f>
        <v>Midwest</v>
      </c>
    </row>
    <row r="200" spans="1:24" hidden="1" x14ac:dyDescent="0.2">
      <c r="A200" s="13" t="s">
        <v>825</v>
      </c>
      <c r="B200" s="13" t="s">
        <v>826</v>
      </c>
      <c r="C200" s="13" t="s">
        <v>836</v>
      </c>
      <c r="D200" s="13" t="s">
        <v>877</v>
      </c>
      <c r="E200" s="13" t="s">
        <v>878</v>
      </c>
      <c r="F200" s="14">
        <v>60025</v>
      </c>
      <c r="G200" s="13">
        <v>6431665</v>
      </c>
      <c r="H200" s="13" t="s">
        <v>879</v>
      </c>
      <c r="I200" s="13">
        <v>173</v>
      </c>
      <c r="K200" s="13">
        <v>1</v>
      </c>
      <c r="O200" s="13" t="s">
        <v>39</v>
      </c>
      <c r="Q200" s="13">
        <v>1</v>
      </c>
      <c r="T200" s="13" t="s">
        <v>2798</v>
      </c>
      <c r="U200" s="13" t="s">
        <v>28</v>
      </c>
      <c r="W200" s="13" t="s">
        <v>880</v>
      </c>
      <c r="X200" s="13" t="str">
        <f>_xlfn.XLOOKUP(Burndata[[#This Row],[STATE_FULL]],'[1]State Regions'!$A:$A,'[1]State Regions'!$B:$B)</f>
        <v>Midwest</v>
      </c>
    </row>
    <row r="201" spans="1:24" hidden="1" x14ac:dyDescent="0.2">
      <c r="A201" s="13" t="s">
        <v>825</v>
      </c>
      <c r="B201" s="13" t="s">
        <v>826</v>
      </c>
      <c r="C201" s="13" t="s">
        <v>836</v>
      </c>
      <c r="D201" s="13" t="s">
        <v>881</v>
      </c>
      <c r="E201" s="13" t="s">
        <v>874</v>
      </c>
      <c r="F201" s="14">
        <v>60202</v>
      </c>
      <c r="G201" s="13">
        <v>6431670</v>
      </c>
      <c r="H201" s="13" t="s">
        <v>882</v>
      </c>
      <c r="I201" s="13">
        <v>197</v>
      </c>
      <c r="K201" s="13">
        <v>1</v>
      </c>
      <c r="O201" s="13" t="s">
        <v>39</v>
      </c>
      <c r="P201" s="13">
        <v>1</v>
      </c>
      <c r="T201" s="13" t="s">
        <v>2798</v>
      </c>
      <c r="U201" s="13" t="s">
        <v>28</v>
      </c>
      <c r="W201" s="13" t="s">
        <v>883</v>
      </c>
      <c r="X201" s="13" t="str">
        <f>_xlfn.XLOOKUP(Burndata[[#This Row],[STATE_FULL]],'[1]State Regions'!$A:$A,'[1]State Regions'!$B:$B)</f>
        <v>Midwest</v>
      </c>
    </row>
    <row r="202" spans="1:24" hidden="1" x14ac:dyDescent="0.2">
      <c r="A202" s="13" t="s">
        <v>825</v>
      </c>
      <c r="B202" s="13" t="s">
        <v>826</v>
      </c>
      <c r="C202" s="13" t="s">
        <v>836</v>
      </c>
      <c r="D202" s="13" t="s">
        <v>884</v>
      </c>
      <c r="E202" s="13" t="s">
        <v>885</v>
      </c>
      <c r="F202" s="14">
        <v>60657</v>
      </c>
      <c r="G202" s="13">
        <v>6430024</v>
      </c>
      <c r="H202" s="13" t="s">
        <v>886</v>
      </c>
      <c r="I202" s="13">
        <v>397</v>
      </c>
      <c r="K202" s="13">
        <v>1</v>
      </c>
      <c r="O202" s="13" t="s">
        <v>39</v>
      </c>
      <c r="P202" s="13">
        <v>1</v>
      </c>
      <c r="T202" s="13" t="s">
        <v>2798</v>
      </c>
      <c r="U202" s="13" t="s">
        <v>28</v>
      </c>
      <c r="W202" s="13" t="s">
        <v>887</v>
      </c>
      <c r="X202" s="13" t="str">
        <f>_xlfn.XLOOKUP(Burndata[[#This Row],[STATE_FULL]],'[1]State Regions'!$A:$A,'[1]State Regions'!$B:$B)</f>
        <v>Midwest</v>
      </c>
    </row>
    <row r="203" spans="1:24" hidden="1" x14ac:dyDescent="0.2">
      <c r="A203" s="13" t="s">
        <v>825</v>
      </c>
      <c r="B203" s="13" t="s">
        <v>826</v>
      </c>
      <c r="C203" s="13" t="s">
        <v>836</v>
      </c>
      <c r="D203" s="13" t="s">
        <v>888</v>
      </c>
      <c r="E203" s="13" t="s">
        <v>885</v>
      </c>
      <c r="F203" s="14">
        <v>60614</v>
      </c>
      <c r="G203" s="13">
        <v>6430560</v>
      </c>
      <c r="H203" s="13" t="s">
        <v>889</v>
      </c>
      <c r="I203" s="13">
        <v>364</v>
      </c>
      <c r="L203" s="13">
        <v>1</v>
      </c>
      <c r="O203" s="13" t="s">
        <v>39</v>
      </c>
      <c r="R203" s="13">
        <v>1</v>
      </c>
      <c r="T203" s="13" t="s">
        <v>2798</v>
      </c>
      <c r="U203" s="13" t="s">
        <v>28</v>
      </c>
      <c r="W203" s="13" t="s">
        <v>890</v>
      </c>
      <c r="X203" s="13" t="str">
        <f>_xlfn.XLOOKUP(Burndata[[#This Row],[STATE_FULL]],'[1]State Regions'!$A:$A,'[1]State Regions'!$B:$B)</f>
        <v>Midwest</v>
      </c>
    </row>
    <row r="204" spans="1:24" hidden="1" x14ac:dyDescent="0.2">
      <c r="A204" s="13" t="s">
        <v>825</v>
      </c>
      <c r="B204" s="13" t="s">
        <v>826</v>
      </c>
      <c r="C204" s="13" t="s">
        <v>836</v>
      </c>
      <c r="D204" s="13" t="s">
        <v>891</v>
      </c>
      <c r="E204" s="13" t="s">
        <v>885</v>
      </c>
      <c r="F204" s="14">
        <v>60612</v>
      </c>
      <c r="G204" s="13">
        <v>6430600</v>
      </c>
      <c r="H204" s="13" t="s">
        <v>892</v>
      </c>
      <c r="I204" s="13">
        <v>450</v>
      </c>
      <c r="J204" s="13">
        <v>26</v>
      </c>
      <c r="K204" s="13">
        <v>1</v>
      </c>
      <c r="L204" s="13">
        <v>1</v>
      </c>
      <c r="M204" s="13">
        <v>1</v>
      </c>
      <c r="N204" s="13">
        <v>1</v>
      </c>
      <c r="O204" s="13" t="s">
        <v>39</v>
      </c>
      <c r="P204" s="13">
        <v>1</v>
      </c>
      <c r="R204" s="13">
        <v>1</v>
      </c>
      <c r="T204" s="13" t="s">
        <v>28</v>
      </c>
      <c r="U204" s="13" t="s">
        <v>28</v>
      </c>
      <c r="V204" s="13" t="s">
        <v>39</v>
      </c>
      <c r="W204" s="13" t="s">
        <v>893</v>
      </c>
      <c r="X204" s="13" t="str">
        <f>_xlfn.XLOOKUP(Burndata[[#This Row],[STATE_FULL]],'[1]State Regions'!$A:$A,'[1]State Regions'!$B:$B)</f>
        <v>Midwest</v>
      </c>
    </row>
    <row r="205" spans="1:24" hidden="1" x14ac:dyDescent="0.2">
      <c r="A205" s="13" t="s">
        <v>825</v>
      </c>
      <c r="B205" s="13" t="s">
        <v>826</v>
      </c>
      <c r="C205" s="13" t="s">
        <v>836</v>
      </c>
      <c r="D205" s="13" t="s">
        <v>894</v>
      </c>
      <c r="E205" s="13" t="s">
        <v>885</v>
      </c>
      <c r="F205" s="14">
        <v>60608</v>
      </c>
      <c r="G205" s="13">
        <v>6430930</v>
      </c>
      <c r="H205" s="13" t="s">
        <v>895</v>
      </c>
      <c r="I205" s="13">
        <v>228</v>
      </c>
      <c r="K205" s="13">
        <v>1</v>
      </c>
      <c r="O205" s="13" t="s">
        <v>39</v>
      </c>
      <c r="P205" s="13">
        <v>1</v>
      </c>
      <c r="T205" s="13" t="s">
        <v>2798</v>
      </c>
      <c r="U205" s="13" t="s">
        <v>28</v>
      </c>
      <c r="W205" s="13" t="s">
        <v>896</v>
      </c>
      <c r="X205" s="13" t="str">
        <f>_xlfn.XLOOKUP(Burndata[[#This Row],[STATE_FULL]],'[1]State Regions'!$A:$A,'[1]State Regions'!$B:$B)</f>
        <v>Midwest</v>
      </c>
    </row>
    <row r="206" spans="1:24" hidden="1" x14ac:dyDescent="0.2">
      <c r="A206" s="13" t="s">
        <v>825</v>
      </c>
      <c r="B206" s="13" t="s">
        <v>826</v>
      </c>
      <c r="C206" s="13" t="s">
        <v>836</v>
      </c>
      <c r="D206" s="13" t="s">
        <v>897</v>
      </c>
      <c r="E206" s="13" t="s">
        <v>885</v>
      </c>
      <c r="F206" s="14">
        <v>60611</v>
      </c>
      <c r="G206" s="13">
        <v>6430545</v>
      </c>
      <c r="H206" s="13" t="s">
        <v>898</v>
      </c>
      <c r="I206" s="13">
        <v>894</v>
      </c>
      <c r="K206" s="13">
        <v>1</v>
      </c>
      <c r="O206" s="13" t="s">
        <v>39</v>
      </c>
      <c r="P206" s="13">
        <v>1</v>
      </c>
      <c r="T206" s="13" t="s">
        <v>2798</v>
      </c>
      <c r="U206" s="13" t="s">
        <v>28</v>
      </c>
      <c r="W206" s="13" t="s">
        <v>899</v>
      </c>
      <c r="X206" s="13" t="str">
        <f>_xlfn.XLOOKUP(Burndata[[#This Row],[STATE_FULL]],'[1]State Regions'!$A:$A,'[1]State Regions'!$B:$B)</f>
        <v>Midwest</v>
      </c>
    </row>
    <row r="207" spans="1:24" hidden="1" x14ac:dyDescent="0.2">
      <c r="A207" s="13" t="s">
        <v>825</v>
      </c>
      <c r="B207" s="13" t="s">
        <v>826</v>
      </c>
      <c r="C207" s="13" t="s">
        <v>836</v>
      </c>
      <c r="D207" s="13" t="s">
        <v>900</v>
      </c>
      <c r="E207" s="13" t="s">
        <v>885</v>
      </c>
      <c r="F207" s="14">
        <v>60637</v>
      </c>
      <c r="G207" s="13">
        <v>6431210</v>
      </c>
      <c r="H207" s="13" t="s">
        <v>901</v>
      </c>
      <c r="I207" s="13">
        <v>811</v>
      </c>
      <c r="J207" s="13">
        <v>14</v>
      </c>
      <c r="K207" s="13">
        <v>1</v>
      </c>
      <c r="L207" s="13">
        <v>1</v>
      </c>
      <c r="M207" s="13">
        <v>1</v>
      </c>
      <c r="N207" s="13">
        <v>1</v>
      </c>
      <c r="O207" s="13" t="s">
        <v>39</v>
      </c>
      <c r="P207" s="13">
        <v>1</v>
      </c>
      <c r="R207" s="13">
        <v>1</v>
      </c>
      <c r="T207" s="13" t="s">
        <v>28</v>
      </c>
      <c r="U207" s="13" t="s">
        <v>28</v>
      </c>
      <c r="V207" s="13" t="s">
        <v>39</v>
      </c>
      <c r="W207" s="13" t="s">
        <v>902</v>
      </c>
      <c r="X207" s="13" t="str">
        <f>_xlfn.XLOOKUP(Burndata[[#This Row],[STATE_FULL]],'[1]State Regions'!$A:$A,'[1]State Regions'!$B:$B)</f>
        <v>Midwest</v>
      </c>
    </row>
    <row r="208" spans="1:24" hidden="1" x14ac:dyDescent="0.2">
      <c r="A208" s="13" t="s">
        <v>825</v>
      </c>
      <c r="B208" s="13" t="s">
        <v>826</v>
      </c>
      <c r="C208" s="13" t="s">
        <v>903</v>
      </c>
      <c r="D208" s="13" t="s">
        <v>904</v>
      </c>
      <c r="E208" s="13" t="s">
        <v>905</v>
      </c>
      <c r="F208" s="14">
        <v>60139</v>
      </c>
      <c r="G208" s="13">
        <v>6431790</v>
      </c>
      <c r="H208" s="13" t="s">
        <v>906</v>
      </c>
      <c r="I208" s="13">
        <v>143</v>
      </c>
      <c r="K208" s="13">
        <v>1</v>
      </c>
      <c r="O208" s="13" t="s">
        <v>39</v>
      </c>
      <c r="Q208" s="13">
        <v>1</v>
      </c>
      <c r="T208" s="13" t="s">
        <v>2798</v>
      </c>
      <c r="U208" s="13" t="s">
        <v>28</v>
      </c>
      <c r="W208" s="13" t="s">
        <v>907</v>
      </c>
      <c r="X208" s="13" t="str">
        <f>_xlfn.XLOOKUP(Burndata[[#This Row],[STATE_FULL]],'[1]State Regions'!$A:$A,'[1]State Regions'!$B:$B)</f>
        <v>Midwest</v>
      </c>
    </row>
    <row r="209" spans="1:24" hidden="1" x14ac:dyDescent="0.2">
      <c r="A209" s="13" t="s">
        <v>825</v>
      </c>
      <c r="B209" s="13" t="s">
        <v>826</v>
      </c>
      <c r="C209" s="13" t="s">
        <v>903</v>
      </c>
      <c r="D209" s="13" t="s">
        <v>908</v>
      </c>
      <c r="E209" s="13" t="s">
        <v>909</v>
      </c>
      <c r="F209" s="14">
        <v>60521</v>
      </c>
      <c r="G209" s="13">
        <v>6431920</v>
      </c>
      <c r="H209" s="13" t="s">
        <v>910</v>
      </c>
      <c r="I209" s="13">
        <v>276</v>
      </c>
      <c r="K209" s="13">
        <v>1</v>
      </c>
      <c r="O209" s="13" t="s">
        <v>39</v>
      </c>
      <c r="Q209" s="13">
        <v>1</v>
      </c>
      <c r="T209" s="13" t="s">
        <v>2798</v>
      </c>
      <c r="U209" s="13" t="s">
        <v>28</v>
      </c>
      <c r="W209" s="13" t="s">
        <v>911</v>
      </c>
      <c r="X209" s="13" t="str">
        <f>_xlfn.XLOOKUP(Burndata[[#This Row],[STATE_FULL]],'[1]State Regions'!$A:$A,'[1]State Regions'!$B:$B)</f>
        <v>Midwest</v>
      </c>
    </row>
    <row r="210" spans="1:24" hidden="1" x14ac:dyDescent="0.2">
      <c r="A210" s="13" t="s">
        <v>825</v>
      </c>
      <c r="B210" s="13" t="s">
        <v>826</v>
      </c>
      <c r="C210" s="13" t="s">
        <v>903</v>
      </c>
      <c r="D210" s="13" t="s">
        <v>912</v>
      </c>
      <c r="E210" s="13" t="s">
        <v>913</v>
      </c>
      <c r="F210" s="14">
        <v>60515</v>
      </c>
      <c r="G210" s="13">
        <v>6431475</v>
      </c>
      <c r="H210" s="13" t="s">
        <v>914</v>
      </c>
      <c r="I210" s="13">
        <v>293</v>
      </c>
      <c r="K210" s="13">
        <v>1</v>
      </c>
      <c r="O210" s="13" t="s">
        <v>39</v>
      </c>
      <c r="P210" s="13">
        <v>1</v>
      </c>
      <c r="T210" s="13" t="s">
        <v>2798</v>
      </c>
      <c r="U210" s="13" t="s">
        <v>28</v>
      </c>
      <c r="W210" s="13" t="s">
        <v>915</v>
      </c>
      <c r="X210" s="13" t="str">
        <f>_xlfn.XLOOKUP(Burndata[[#This Row],[STATE_FULL]],'[1]State Regions'!$A:$A,'[1]State Regions'!$B:$B)</f>
        <v>Midwest</v>
      </c>
    </row>
    <row r="211" spans="1:24" hidden="1" x14ac:dyDescent="0.2">
      <c r="A211" s="13" t="s">
        <v>825</v>
      </c>
      <c r="B211" s="13" t="s">
        <v>826</v>
      </c>
      <c r="C211" s="13" t="s">
        <v>903</v>
      </c>
      <c r="D211" s="13" t="s">
        <v>916</v>
      </c>
      <c r="E211" s="13" t="s">
        <v>917</v>
      </c>
      <c r="F211" s="14">
        <v>60190</v>
      </c>
      <c r="G211" s="13">
        <v>6430019</v>
      </c>
      <c r="H211" s="13" t="s">
        <v>918</v>
      </c>
      <c r="I211" s="13">
        <v>392</v>
      </c>
      <c r="K211" s="13">
        <v>1</v>
      </c>
      <c r="O211" s="13" t="s">
        <v>39</v>
      </c>
      <c r="Q211" s="13">
        <v>1</v>
      </c>
      <c r="T211" s="13" t="s">
        <v>2798</v>
      </c>
      <c r="U211" s="13" t="s">
        <v>28</v>
      </c>
      <c r="W211" s="13" t="s">
        <v>919</v>
      </c>
      <c r="X211" s="13" t="str">
        <f>_xlfn.XLOOKUP(Burndata[[#This Row],[STATE_FULL]],'[1]State Regions'!$A:$A,'[1]State Regions'!$B:$B)</f>
        <v>Midwest</v>
      </c>
    </row>
    <row r="212" spans="1:24" hidden="1" x14ac:dyDescent="0.2">
      <c r="A212" s="13" t="s">
        <v>825</v>
      </c>
      <c r="B212" s="13" t="s">
        <v>826</v>
      </c>
      <c r="C212" s="13" t="s">
        <v>903</v>
      </c>
      <c r="D212" s="13" t="s">
        <v>920</v>
      </c>
      <c r="E212" s="13" t="s">
        <v>921</v>
      </c>
      <c r="F212" s="14">
        <v>60540</v>
      </c>
      <c r="G212" s="13">
        <v>6432350</v>
      </c>
      <c r="H212" s="13" t="s">
        <v>922</v>
      </c>
      <c r="I212" s="13">
        <v>371</v>
      </c>
      <c r="K212" s="13">
        <v>1</v>
      </c>
      <c r="O212" s="13" t="s">
        <v>39</v>
      </c>
      <c r="Q212" s="13">
        <v>1</v>
      </c>
      <c r="T212" s="13" t="s">
        <v>2798</v>
      </c>
      <c r="U212" s="13" t="s">
        <v>28</v>
      </c>
      <c r="W212" s="13" t="s">
        <v>923</v>
      </c>
      <c r="X212" s="13" t="str">
        <f>_xlfn.XLOOKUP(Burndata[[#This Row],[STATE_FULL]],'[1]State Regions'!$A:$A,'[1]State Regions'!$B:$B)</f>
        <v>Midwest</v>
      </c>
    </row>
    <row r="213" spans="1:24" hidden="1" x14ac:dyDescent="0.2">
      <c r="A213" s="13" t="s">
        <v>825</v>
      </c>
      <c r="B213" s="13" t="s">
        <v>826</v>
      </c>
      <c r="C213" s="13" t="s">
        <v>903</v>
      </c>
      <c r="D213" s="13" t="s">
        <v>924</v>
      </c>
      <c r="E213" s="13" t="s">
        <v>925</v>
      </c>
      <c r="F213" s="14">
        <v>60126</v>
      </c>
      <c r="G213" s="13">
        <v>6431620</v>
      </c>
      <c r="H213" s="13" t="s">
        <v>926</v>
      </c>
      <c r="I213" s="13">
        <v>259</v>
      </c>
      <c r="K213" s="13">
        <v>1</v>
      </c>
      <c r="O213" s="13" t="s">
        <v>39</v>
      </c>
      <c r="Q213" s="13">
        <v>1</v>
      </c>
      <c r="T213" s="13" t="s">
        <v>2798</v>
      </c>
      <c r="U213" s="13" t="s">
        <v>28</v>
      </c>
      <c r="W213" s="13" t="s">
        <v>927</v>
      </c>
      <c r="X213" s="13" t="str">
        <f>_xlfn.XLOOKUP(Burndata[[#This Row],[STATE_FULL]],'[1]State Regions'!$A:$A,'[1]State Regions'!$B:$B)</f>
        <v>Midwest</v>
      </c>
    </row>
    <row r="214" spans="1:24" hidden="1" x14ac:dyDescent="0.2">
      <c r="A214" s="13" t="s">
        <v>825</v>
      </c>
      <c r="B214" s="13" t="s">
        <v>826</v>
      </c>
      <c r="C214" s="13" t="s">
        <v>928</v>
      </c>
      <c r="D214" s="13" t="s">
        <v>929</v>
      </c>
      <c r="E214" s="13" t="s">
        <v>930</v>
      </c>
      <c r="F214" s="14">
        <v>62901</v>
      </c>
      <c r="G214" s="13">
        <v>6430327</v>
      </c>
      <c r="H214" s="13" t="s">
        <v>931</v>
      </c>
      <c r="I214" s="13">
        <v>132</v>
      </c>
      <c r="K214" s="13">
        <v>1</v>
      </c>
      <c r="O214" s="13" t="s">
        <v>39</v>
      </c>
      <c r="Q214" s="13">
        <v>1</v>
      </c>
      <c r="T214" s="13" t="s">
        <v>2798</v>
      </c>
      <c r="U214" s="13" t="s">
        <v>28</v>
      </c>
      <c r="W214" s="13" t="s">
        <v>932</v>
      </c>
      <c r="X214" s="13" t="str">
        <f>_xlfn.XLOOKUP(Burndata[[#This Row],[STATE_FULL]],'[1]State Regions'!$A:$A,'[1]State Regions'!$B:$B)</f>
        <v>Midwest</v>
      </c>
    </row>
    <row r="215" spans="1:24" hidden="1" x14ac:dyDescent="0.2">
      <c r="A215" s="13" t="s">
        <v>825</v>
      </c>
      <c r="B215" s="13" t="s">
        <v>826</v>
      </c>
      <c r="C215" s="13" t="s">
        <v>933</v>
      </c>
      <c r="D215" s="13" t="s">
        <v>934</v>
      </c>
      <c r="E215" s="13" t="s">
        <v>935</v>
      </c>
      <c r="F215" s="14">
        <v>60901</v>
      </c>
      <c r="G215" s="13">
        <v>6432030</v>
      </c>
      <c r="H215" s="13" t="s">
        <v>936</v>
      </c>
      <c r="I215" s="13">
        <v>182</v>
      </c>
      <c r="K215" s="13">
        <v>1</v>
      </c>
      <c r="O215" s="13" t="s">
        <v>39</v>
      </c>
      <c r="Q215" s="13">
        <v>1</v>
      </c>
      <c r="T215" s="13" t="s">
        <v>2798</v>
      </c>
      <c r="U215" s="13" t="s">
        <v>28</v>
      </c>
      <c r="W215" s="13" t="s">
        <v>937</v>
      </c>
      <c r="X215" s="13" t="str">
        <f>_xlfn.XLOOKUP(Burndata[[#This Row],[STATE_FULL]],'[1]State Regions'!$A:$A,'[1]State Regions'!$B:$B)</f>
        <v>Midwest</v>
      </c>
    </row>
    <row r="216" spans="1:24" hidden="1" x14ac:dyDescent="0.2">
      <c r="A216" s="13" t="s">
        <v>825</v>
      </c>
      <c r="B216" s="13" t="s">
        <v>826</v>
      </c>
      <c r="C216" s="13" t="s">
        <v>933</v>
      </c>
      <c r="D216" s="13" t="s">
        <v>938</v>
      </c>
      <c r="E216" s="13" t="s">
        <v>935</v>
      </c>
      <c r="F216" s="14">
        <v>60901</v>
      </c>
      <c r="G216" s="13">
        <v>6432025</v>
      </c>
      <c r="H216" s="13" t="s">
        <v>939</v>
      </c>
      <c r="I216" s="13">
        <v>300</v>
      </c>
      <c r="K216" s="13">
        <v>1</v>
      </c>
      <c r="O216" s="13" t="s">
        <v>39</v>
      </c>
      <c r="Q216" s="13">
        <v>1</v>
      </c>
      <c r="T216" s="13" t="s">
        <v>2798</v>
      </c>
      <c r="U216" s="13" t="s">
        <v>28</v>
      </c>
      <c r="W216" s="13" t="s">
        <v>940</v>
      </c>
      <c r="X216" s="13" t="str">
        <f>_xlfn.XLOOKUP(Burndata[[#This Row],[STATE_FULL]],'[1]State Regions'!$A:$A,'[1]State Regions'!$B:$B)</f>
        <v>Midwest</v>
      </c>
    </row>
    <row r="217" spans="1:24" hidden="1" x14ac:dyDescent="0.2">
      <c r="A217" s="13" t="s">
        <v>825</v>
      </c>
      <c r="B217" s="13" t="s">
        <v>826</v>
      </c>
      <c r="C217" s="13" t="s">
        <v>941</v>
      </c>
      <c r="D217" s="13" t="s">
        <v>942</v>
      </c>
      <c r="E217" s="13" t="s">
        <v>943</v>
      </c>
      <c r="F217" s="14">
        <v>60120</v>
      </c>
      <c r="G217" s="13">
        <v>6431610</v>
      </c>
      <c r="H217" s="13" t="s">
        <v>944</v>
      </c>
      <c r="I217" s="13">
        <v>255</v>
      </c>
      <c r="K217" s="13">
        <v>1</v>
      </c>
      <c r="O217" s="13" t="s">
        <v>39</v>
      </c>
      <c r="Q217" s="13">
        <v>1</v>
      </c>
      <c r="T217" s="13" t="s">
        <v>2798</v>
      </c>
      <c r="U217" s="13" t="s">
        <v>28</v>
      </c>
      <c r="W217" s="13" t="s">
        <v>945</v>
      </c>
      <c r="X217" s="13" t="str">
        <f>_xlfn.XLOOKUP(Burndata[[#This Row],[STATE_FULL]],'[1]State Regions'!$A:$A,'[1]State Regions'!$B:$B)</f>
        <v>Midwest</v>
      </c>
    </row>
    <row r="218" spans="1:24" hidden="1" x14ac:dyDescent="0.2">
      <c r="A218" s="13" t="s">
        <v>825</v>
      </c>
      <c r="B218" s="13" t="s">
        <v>826</v>
      </c>
      <c r="C218" s="13" t="s">
        <v>941</v>
      </c>
      <c r="D218" s="13" t="s">
        <v>946</v>
      </c>
      <c r="E218" s="13" t="s">
        <v>947</v>
      </c>
      <c r="F218" s="14">
        <v>60134</v>
      </c>
      <c r="G218" s="13">
        <v>6431765</v>
      </c>
      <c r="H218" s="13" t="s">
        <v>948</v>
      </c>
      <c r="I218" s="13">
        <v>159</v>
      </c>
      <c r="K218" s="13">
        <v>1</v>
      </c>
      <c r="O218" s="13" t="s">
        <v>39</v>
      </c>
      <c r="Q218" s="13">
        <v>1</v>
      </c>
      <c r="T218" s="13" t="s">
        <v>2798</v>
      </c>
      <c r="U218" s="13" t="s">
        <v>28</v>
      </c>
      <c r="W218" s="13" t="s">
        <v>949</v>
      </c>
      <c r="X218" s="13" t="str">
        <f>_xlfn.XLOOKUP(Burndata[[#This Row],[STATE_FULL]],'[1]State Regions'!$A:$A,'[1]State Regions'!$B:$B)</f>
        <v>Midwest</v>
      </c>
    </row>
    <row r="219" spans="1:24" hidden="1" x14ac:dyDescent="0.2">
      <c r="A219" s="13" t="s">
        <v>825</v>
      </c>
      <c r="B219" s="13" t="s">
        <v>826</v>
      </c>
      <c r="C219" s="13" t="s">
        <v>941</v>
      </c>
      <c r="D219" s="13" t="s">
        <v>950</v>
      </c>
      <c r="E219" s="13" t="s">
        <v>405</v>
      </c>
      <c r="F219" s="14">
        <v>60506</v>
      </c>
      <c r="G219" s="13">
        <v>6430115</v>
      </c>
      <c r="H219" s="13" t="s">
        <v>951</v>
      </c>
      <c r="I219" s="13">
        <v>292</v>
      </c>
      <c r="K219" s="13">
        <v>1</v>
      </c>
      <c r="O219" s="13" t="s">
        <v>39</v>
      </c>
      <c r="Q219" s="13">
        <v>1</v>
      </c>
      <c r="T219" s="13" t="s">
        <v>2798</v>
      </c>
      <c r="U219" s="13" t="s">
        <v>28</v>
      </c>
      <c r="W219" s="13" t="s">
        <v>952</v>
      </c>
      <c r="X219" s="13" t="str">
        <f>_xlfn.XLOOKUP(Burndata[[#This Row],[STATE_FULL]],'[1]State Regions'!$A:$A,'[1]State Regions'!$B:$B)</f>
        <v>Midwest</v>
      </c>
    </row>
    <row r="220" spans="1:24" hidden="1" x14ac:dyDescent="0.2">
      <c r="A220" s="13" t="s">
        <v>825</v>
      </c>
      <c r="B220" s="13" t="s">
        <v>826</v>
      </c>
      <c r="C220" s="13" t="s">
        <v>941</v>
      </c>
      <c r="D220" s="13" t="s">
        <v>953</v>
      </c>
      <c r="E220" s="13" t="s">
        <v>943</v>
      </c>
      <c r="F220" s="14">
        <v>60120</v>
      </c>
      <c r="G220" s="13">
        <v>6431600</v>
      </c>
      <c r="H220" s="13" t="s">
        <v>954</v>
      </c>
      <c r="I220" s="13">
        <v>184</v>
      </c>
      <c r="K220" s="13">
        <v>1</v>
      </c>
      <c r="O220" s="13" t="s">
        <v>39</v>
      </c>
      <c r="Q220" s="13">
        <v>1</v>
      </c>
      <c r="T220" s="13" t="s">
        <v>2798</v>
      </c>
      <c r="U220" s="13" t="s">
        <v>28</v>
      </c>
      <c r="W220" s="13" t="s">
        <v>955</v>
      </c>
      <c r="X220" s="13" t="str">
        <f>_xlfn.XLOOKUP(Burndata[[#This Row],[STATE_FULL]],'[1]State Regions'!$A:$A,'[1]State Regions'!$B:$B)</f>
        <v>Midwest</v>
      </c>
    </row>
    <row r="221" spans="1:24" hidden="1" x14ac:dyDescent="0.2">
      <c r="A221" s="13" t="s">
        <v>825</v>
      </c>
      <c r="B221" s="13" t="s">
        <v>826</v>
      </c>
      <c r="C221" s="13" t="s">
        <v>941</v>
      </c>
      <c r="D221" s="13" t="s">
        <v>956</v>
      </c>
      <c r="E221" s="13" t="s">
        <v>405</v>
      </c>
      <c r="F221" s="14">
        <v>60504</v>
      </c>
      <c r="G221" s="13">
        <v>6430100</v>
      </c>
      <c r="H221" s="13" t="s">
        <v>957</v>
      </c>
      <c r="I221" s="13">
        <v>210</v>
      </c>
      <c r="K221" s="13">
        <v>1</v>
      </c>
      <c r="O221" s="13" t="s">
        <v>39</v>
      </c>
      <c r="Q221" s="13">
        <v>1</v>
      </c>
      <c r="T221" s="13" t="s">
        <v>2798</v>
      </c>
      <c r="U221" s="13" t="s">
        <v>28</v>
      </c>
      <c r="W221" s="13" t="s">
        <v>958</v>
      </c>
      <c r="X221" s="13" t="str">
        <f>_xlfn.XLOOKUP(Burndata[[#This Row],[STATE_FULL]],'[1]State Regions'!$A:$A,'[1]State Regions'!$B:$B)</f>
        <v>Midwest</v>
      </c>
    </row>
    <row r="222" spans="1:24" hidden="1" x14ac:dyDescent="0.2">
      <c r="A222" s="13" t="s">
        <v>825</v>
      </c>
      <c r="B222" s="13" t="s">
        <v>826</v>
      </c>
      <c r="C222" s="13" t="s">
        <v>959</v>
      </c>
      <c r="D222" s="13" t="s">
        <v>960</v>
      </c>
      <c r="E222" s="13" t="s">
        <v>961</v>
      </c>
      <c r="F222" s="14">
        <v>60010</v>
      </c>
      <c r="G222" s="13">
        <v>6430160</v>
      </c>
      <c r="H222" s="13" t="s">
        <v>962</v>
      </c>
      <c r="I222" s="13">
        <v>210</v>
      </c>
      <c r="K222" s="13">
        <v>1</v>
      </c>
      <c r="O222" s="13" t="s">
        <v>39</v>
      </c>
      <c r="Q222" s="13">
        <v>1</v>
      </c>
      <c r="T222" s="13" t="s">
        <v>2798</v>
      </c>
      <c r="U222" s="13" t="s">
        <v>28</v>
      </c>
      <c r="W222" s="13" t="s">
        <v>963</v>
      </c>
      <c r="X222" s="13" t="str">
        <f>_xlfn.XLOOKUP(Burndata[[#This Row],[STATE_FULL]],'[1]State Regions'!$A:$A,'[1]State Regions'!$B:$B)</f>
        <v>Midwest</v>
      </c>
    </row>
    <row r="223" spans="1:24" hidden="1" x14ac:dyDescent="0.2">
      <c r="A223" s="13" t="s">
        <v>825</v>
      </c>
      <c r="B223" s="13" t="s">
        <v>826</v>
      </c>
      <c r="C223" s="13" t="s">
        <v>959</v>
      </c>
      <c r="D223" s="13" t="s">
        <v>964</v>
      </c>
      <c r="E223" s="13" t="s">
        <v>965</v>
      </c>
      <c r="F223" s="14">
        <v>60048</v>
      </c>
      <c r="G223" s="13">
        <v>6432080</v>
      </c>
      <c r="H223" s="13" t="s">
        <v>966</v>
      </c>
      <c r="I223" s="13">
        <v>283</v>
      </c>
      <c r="K223" s="13">
        <v>1</v>
      </c>
      <c r="O223" s="13" t="s">
        <v>39</v>
      </c>
      <c r="P223" s="13">
        <v>1</v>
      </c>
      <c r="T223" s="13" t="s">
        <v>2798</v>
      </c>
      <c r="U223" s="13" t="s">
        <v>28</v>
      </c>
      <c r="W223" s="13" t="s">
        <v>967</v>
      </c>
      <c r="X223" s="13" t="str">
        <f>_xlfn.XLOOKUP(Burndata[[#This Row],[STATE_FULL]],'[1]State Regions'!$A:$A,'[1]State Regions'!$B:$B)</f>
        <v>Midwest</v>
      </c>
    </row>
    <row r="224" spans="1:24" hidden="1" x14ac:dyDescent="0.2">
      <c r="A224" s="13" t="s">
        <v>825</v>
      </c>
      <c r="B224" s="13" t="s">
        <v>826</v>
      </c>
      <c r="C224" s="13" t="s">
        <v>959</v>
      </c>
      <c r="D224" s="13" t="s">
        <v>968</v>
      </c>
      <c r="E224" s="13" t="s">
        <v>969</v>
      </c>
      <c r="F224" s="14">
        <v>60035</v>
      </c>
      <c r="G224" s="13">
        <v>6431890</v>
      </c>
      <c r="H224" s="13" t="s">
        <v>970</v>
      </c>
      <c r="I224" s="13">
        <v>139</v>
      </c>
      <c r="K224" s="13">
        <v>1</v>
      </c>
      <c r="O224" s="13" t="s">
        <v>39</v>
      </c>
      <c r="Q224" s="13">
        <v>1</v>
      </c>
      <c r="T224" s="13" t="s">
        <v>2798</v>
      </c>
      <c r="U224" s="13" t="s">
        <v>28</v>
      </c>
      <c r="W224" s="13" t="s">
        <v>971</v>
      </c>
      <c r="X224" s="13" t="str">
        <f>_xlfn.XLOOKUP(Burndata[[#This Row],[STATE_FULL]],'[1]State Regions'!$A:$A,'[1]State Regions'!$B:$B)</f>
        <v>Midwest</v>
      </c>
    </row>
    <row r="225" spans="1:24" hidden="1" x14ac:dyDescent="0.2">
      <c r="A225" s="13" t="s">
        <v>825</v>
      </c>
      <c r="B225" s="13" t="s">
        <v>826</v>
      </c>
      <c r="C225" s="13" t="s">
        <v>959</v>
      </c>
      <c r="D225" s="13" t="s">
        <v>972</v>
      </c>
      <c r="E225" s="13" t="s">
        <v>973</v>
      </c>
      <c r="F225" s="14">
        <v>60045</v>
      </c>
      <c r="G225" s="13">
        <v>6432060</v>
      </c>
      <c r="H225" s="13" t="s">
        <v>974</v>
      </c>
      <c r="I225" s="13">
        <v>114</v>
      </c>
      <c r="K225" s="13">
        <v>1</v>
      </c>
      <c r="O225" s="13" t="s">
        <v>39</v>
      </c>
      <c r="Q225" s="13">
        <v>1</v>
      </c>
      <c r="T225" s="13" t="s">
        <v>2798</v>
      </c>
      <c r="U225" s="13" t="s">
        <v>28</v>
      </c>
      <c r="W225" s="13" t="s">
        <v>975</v>
      </c>
      <c r="X225" s="13" t="str">
        <f>_xlfn.XLOOKUP(Burndata[[#This Row],[STATE_FULL]],'[1]State Regions'!$A:$A,'[1]State Regions'!$B:$B)</f>
        <v>Midwest</v>
      </c>
    </row>
    <row r="226" spans="1:24" hidden="1" x14ac:dyDescent="0.2">
      <c r="A226" s="13" t="s">
        <v>825</v>
      </c>
      <c r="B226" s="13" t="s">
        <v>826</v>
      </c>
      <c r="C226" s="13" t="s">
        <v>959</v>
      </c>
      <c r="D226" s="13" t="s">
        <v>976</v>
      </c>
      <c r="E226" s="13" t="s">
        <v>977</v>
      </c>
      <c r="F226" s="14">
        <v>60085</v>
      </c>
      <c r="G226" s="13">
        <v>6433170</v>
      </c>
      <c r="H226" s="13" t="s">
        <v>978</v>
      </c>
      <c r="I226" s="13">
        <v>190</v>
      </c>
      <c r="K226" s="13">
        <v>1</v>
      </c>
      <c r="O226" s="13" t="s">
        <v>39</v>
      </c>
      <c r="Q226" s="13">
        <v>1</v>
      </c>
      <c r="T226" s="13" t="s">
        <v>2798</v>
      </c>
      <c r="U226" s="13" t="s">
        <v>28</v>
      </c>
      <c r="W226" s="13" t="s">
        <v>979</v>
      </c>
      <c r="X226" s="13" t="str">
        <f>_xlfn.XLOOKUP(Burndata[[#This Row],[STATE_FULL]],'[1]State Regions'!$A:$A,'[1]State Regions'!$B:$B)</f>
        <v>Midwest</v>
      </c>
    </row>
    <row r="227" spans="1:24" hidden="1" x14ac:dyDescent="0.2">
      <c r="A227" s="13" t="s">
        <v>825</v>
      </c>
      <c r="B227" s="13" t="s">
        <v>826</v>
      </c>
      <c r="C227" s="13" t="s">
        <v>774</v>
      </c>
      <c r="D227" s="13" t="s">
        <v>980</v>
      </c>
      <c r="E227" s="13" t="s">
        <v>981</v>
      </c>
      <c r="F227" s="14">
        <v>62526</v>
      </c>
      <c r="G227" s="13">
        <v>6431370</v>
      </c>
      <c r="H227" s="13" t="s">
        <v>982</v>
      </c>
      <c r="I227" s="13">
        <v>300</v>
      </c>
      <c r="K227" s="13">
        <v>1</v>
      </c>
      <c r="O227" s="13" t="s">
        <v>39</v>
      </c>
      <c r="Q227" s="13">
        <v>1</v>
      </c>
      <c r="T227" s="13" t="s">
        <v>2798</v>
      </c>
      <c r="U227" s="13" t="s">
        <v>28</v>
      </c>
      <c r="W227" s="13" t="s">
        <v>983</v>
      </c>
      <c r="X227" s="13" t="str">
        <f>_xlfn.XLOOKUP(Burndata[[#This Row],[STATE_FULL]],'[1]State Regions'!$A:$A,'[1]State Regions'!$B:$B)</f>
        <v>Midwest</v>
      </c>
    </row>
    <row r="228" spans="1:24" hidden="1" x14ac:dyDescent="0.2">
      <c r="A228" s="13" t="s">
        <v>825</v>
      </c>
      <c r="B228" s="13" t="s">
        <v>826</v>
      </c>
      <c r="C228" s="13" t="s">
        <v>984</v>
      </c>
      <c r="D228" s="13" t="s">
        <v>985</v>
      </c>
      <c r="E228" s="13" t="s">
        <v>986</v>
      </c>
      <c r="F228" s="14">
        <v>60450</v>
      </c>
      <c r="G228" s="13">
        <v>6432300</v>
      </c>
      <c r="H228" s="13" t="s">
        <v>987</v>
      </c>
      <c r="I228" s="13">
        <v>89</v>
      </c>
      <c r="K228" s="13">
        <v>1</v>
      </c>
      <c r="O228" s="13" t="s">
        <v>39</v>
      </c>
      <c r="Q228" s="13">
        <v>1</v>
      </c>
      <c r="T228" s="13" t="s">
        <v>2798</v>
      </c>
      <c r="U228" s="13" t="s">
        <v>28</v>
      </c>
      <c r="W228" s="13" t="s">
        <v>988</v>
      </c>
      <c r="X228" s="13" t="str">
        <f>_xlfn.XLOOKUP(Burndata[[#This Row],[STATE_FULL]],'[1]State Regions'!$A:$A,'[1]State Regions'!$B:$B)</f>
        <v>Midwest</v>
      </c>
    </row>
    <row r="229" spans="1:24" hidden="1" x14ac:dyDescent="0.2">
      <c r="A229" s="13" t="s">
        <v>825</v>
      </c>
      <c r="B229" s="13" t="s">
        <v>826</v>
      </c>
      <c r="C229" s="13" t="s">
        <v>989</v>
      </c>
      <c r="D229" s="13" t="s">
        <v>990</v>
      </c>
      <c r="E229" s="13" t="s">
        <v>991</v>
      </c>
      <c r="F229" s="14">
        <v>60142</v>
      </c>
      <c r="G229" s="13">
        <v>6430477</v>
      </c>
      <c r="H229" s="13" t="s">
        <v>992</v>
      </c>
      <c r="I229" s="13">
        <v>128</v>
      </c>
      <c r="K229" s="13">
        <v>1</v>
      </c>
      <c r="O229" s="13" t="s">
        <v>39</v>
      </c>
      <c r="Q229" s="13">
        <v>1</v>
      </c>
      <c r="T229" s="13" t="s">
        <v>2798</v>
      </c>
      <c r="U229" s="13" t="s">
        <v>28</v>
      </c>
      <c r="W229" s="13" t="s">
        <v>993</v>
      </c>
      <c r="X229" s="13" t="str">
        <f>_xlfn.XLOOKUP(Burndata[[#This Row],[STATE_FULL]],'[1]State Regions'!$A:$A,'[1]State Regions'!$B:$B)</f>
        <v>Midwest</v>
      </c>
    </row>
    <row r="230" spans="1:24" hidden="1" x14ac:dyDescent="0.2">
      <c r="A230" s="13" t="s">
        <v>825</v>
      </c>
      <c r="B230" s="13" t="s">
        <v>826</v>
      </c>
      <c r="C230" s="13" t="s">
        <v>989</v>
      </c>
      <c r="D230" s="13" t="s">
        <v>994</v>
      </c>
      <c r="E230" s="13" t="s">
        <v>989</v>
      </c>
      <c r="F230" s="14">
        <v>60050</v>
      </c>
      <c r="G230" s="13">
        <v>6432127</v>
      </c>
      <c r="H230" s="13" t="s">
        <v>995</v>
      </c>
      <c r="I230" s="13">
        <v>179</v>
      </c>
      <c r="K230" s="13">
        <v>1</v>
      </c>
      <c r="O230" s="13" t="s">
        <v>39</v>
      </c>
      <c r="Q230" s="13">
        <v>1</v>
      </c>
      <c r="T230" s="13" t="s">
        <v>2798</v>
      </c>
      <c r="U230" s="13" t="s">
        <v>28</v>
      </c>
      <c r="W230" s="13" t="s">
        <v>993</v>
      </c>
      <c r="X230" s="13" t="str">
        <f>_xlfn.XLOOKUP(Burndata[[#This Row],[STATE_FULL]],'[1]State Regions'!$A:$A,'[1]State Regions'!$B:$B)</f>
        <v>Midwest</v>
      </c>
    </row>
    <row r="231" spans="1:24" hidden="1" x14ac:dyDescent="0.2">
      <c r="A231" s="13" t="s">
        <v>825</v>
      </c>
      <c r="B231" s="13" t="s">
        <v>826</v>
      </c>
      <c r="C231" s="13" t="s">
        <v>996</v>
      </c>
      <c r="D231" s="13" t="s">
        <v>997</v>
      </c>
      <c r="E231" s="13" t="s">
        <v>998</v>
      </c>
      <c r="F231" s="14">
        <v>61761</v>
      </c>
      <c r="G231" s="13">
        <v>6430245</v>
      </c>
      <c r="H231" s="13" t="s">
        <v>999</v>
      </c>
      <c r="I231" s="13">
        <v>221</v>
      </c>
      <c r="K231" s="13">
        <v>1</v>
      </c>
      <c r="O231" s="13" t="s">
        <v>39</v>
      </c>
      <c r="Q231" s="13">
        <v>1</v>
      </c>
      <c r="T231" s="13" t="s">
        <v>2798</v>
      </c>
      <c r="U231" s="13" t="s">
        <v>28</v>
      </c>
      <c r="W231" s="13" t="s">
        <v>1000</v>
      </c>
      <c r="X231" s="13" t="str">
        <f>_xlfn.XLOOKUP(Burndata[[#This Row],[STATE_FULL]],'[1]State Regions'!$A:$A,'[1]State Regions'!$B:$B)</f>
        <v>Midwest</v>
      </c>
    </row>
    <row r="232" spans="1:24" hidden="1" x14ac:dyDescent="0.2">
      <c r="A232" s="13" t="s">
        <v>825</v>
      </c>
      <c r="B232" s="13" t="s">
        <v>826</v>
      </c>
      <c r="C232" s="13" t="s">
        <v>996</v>
      </c>
      <c r="D232" s="13" t="s">
        <v>1001</v>
      </c>
      <c r="E232" s="13" t="s">
        <v>1002</v>
      </c>
      <c r="F232" s="14">
        <v>61701</v>
      </c>
      <c r="G232" s="13">
        <v>6430260</v>
      </c>
      <c r="H232" s="13" t="s">
        <v>1003</v>
      </c>
      <c r="I232" s="13">
        <v>149</v>
      </c>
      <c r="K232" s="13">
        <v>1</v>
      </c>
      <c r="O232" s="13" t="s">
        <v>39</v>
      </c>
      <c r="Q232" s="13">
        <v>1</v>
      </c>
      <c r="T232" s="13" t="s">
        <v>2798</v>
      </c>
      <c r="U232" s="13" t="s">
        <v>28</v>
      </c>
      <c r="W232" s="13" t="s">
        <v>1004</v>
      </c>
      <c r="X232" s="13" t="str">
        <f>_xlfn.XLOOKUP(Burndata[[#This Row],[STATE_FULL]],'[1]State Regions'!$A:$A,'[1]State Regions'!$B:$B)</f>
        <v>Midwest</v>
      </c>
    </row>
    <row r="233" spans="1:24" hidden="1" x14ac:dyDescent="0.2">
      <c r="A233" s="13" t="s">
        <v>825</v>
      </c>
      <c r="B233" s="13" t="s">
        <v>826</v>
      </c>
      <c r="C233" s="13" t="s">
        <v>1005</v>
      </c>
      <c r="D233" s="13" t="s">
        <v>1006</v>
      </c>
      <c r="E233" s="13" t="s">
        <v>1005</v>
      </c>
      <c r="F233" s="14">
        <v>61637</v>
      </c>
      <c r="G233" s="13">
        <v>6432620</v>
      </c>
      <c r="H233" s="13" t="s">
        <v>1007</v>
      </c>
      <c r="I233" s="13">
        <v>649</v>
      </c>
      <c r="K233" s="13">
        <v>1</v>
      </c>
      <c r="L233" s="13">
        <v>1</v>
      </c>
      <c r="O233" s="13" t="s">
        <v>39</v>
      </c>
      <c r="P233" s="13">
        <v>1</v>
      </c>
      <c r="R233" s="13">
        <v>1</v>
      </c>
      <c r="T233" s="13" t="s">
        <v>2798</v>
      </c>
      <c r="U233" s="13" t="s">
        <v>28</v>
      </c>
      <c r="W233" s="13" t="s">
        <v>1008</v>
      </c>
      <c r="X233" s="13" t="str">
        <f>_xlfn.XLOOKUP(Burndata[[#This Row],[STATE_FULL]],'[1]State Regions'!$A:$A,'[1]State Regions'!$B:$B)</f>
        <v>Midwest</v>
      </c>
    </row>
    <row r="234" spans="1:24" hidden="1" x14ac:dyDescent="0.2">
      <c r="A234" s="13" t="s">
        <v>825</v>
      </c>
      <c r="B234" s="13" t="s">
        <v>826</v>
      </c>
      <c r="C234" s="13" t="s">
        <v>1005</v>
      </c>
      <c r="D234" s="13" t="s">
        <v>1009</v>
      </c>
      <c r="E234" s="13" t="s">
        <v>1005</v>
      </c>
      <c r="F234" s="14">
        <v>61636</v>
      </c>
      <c r="G234" s="13">
        <v>6432570</v>
      </c>
      <c r="H234" s="13" t="s">
        <v>1010</v>
      </c>
      <c r="I234" s="13">
        <v>353</v>
      </c>
      <c r="K234" s="13">
        <v>1</v>
      </c>
      <c r="O234" s="13" t="s">
        <v>39</v>
      </c>
      <c r="Q234" s="13">
        <v>1</v>
      </c>
      <c r="T234" s="13" t="s">
        <v>2798</v>
      </c>
      <c r="U234" s="13" t="s">
        <v>28</v>
      </c>
      <c r="W234" s="13" t="s">
        <v>1011</v>
      </c>
      <c r="X234" s="13" t="str">
        <f>_xlfn.XLOOKUP(Burndata[[#This Row],[STATE_FULL]],'[1]State Regions'!$A:$A,'[1]State Regions'!$B:$B)</f>
        <v>Midwest</v>
      </c>
    </row>
    <row r="235" spans="1:24" hidden="1" x14ac:dyDescent="0.2">
      <c r="A235" s="13" t="s">
        <v>825</v>
      </c>
      <c r="B235" s="13" t="s">
        <v>826</v>
      </c>
      <c r="C235" s="13" t="s">
        <v>1012</v>
      </c>
      <c r="D235" s="13" t="s">
        <v>1013</v>
      </c>
      <c r="E235" s="13" t="s">
        <v>1014</v>
      </c>
      <c r="F235" s="14">
        <v>61282</v>
      </c>
      <c r="G235" s="13">
        <v>6431511</v>
      </c>
      <c r="H235" s="13" t="s">
        <v>1015</v>
      </c>
      <c r="I235" s="13">
        <v>150</v>
      </c>
      <c r="K235" s="13">
        <v>1</v>
      </c>
      <c r="O235" s="13" t="s">
        <v>39</v>
      </c>
      <c r="Q235" s="13">
        <v>1</v>
      </c>
      <c r="T235" s="13" t="s">
        <v>2798</v>
      </c>
      <c r="U235" s="13" t="s">
        <v>28</v>
      </c>
      <c r="W235" s="13" t="s">
        <v>1016</v>
      </c>
      <c r="X235" s="13" t="str">
        <f>_xlfn.XLOOKUP(Burndata[[#This Row],[STATE_FULL]],'[1]State Regions'!$A:$A,'[1]State Regions'!$B:$B)</f>
        <v>Midwest</v>
      </c>
    </row>
    <row r="236" spans="1:24" hidden="1" x14ac:dyDescent="0.2">
      <c r="A236" s="13" t="s">
        <v>825</v>
      </c>
      <c r="B236" s="13" t="s">
        <v>826</v>
      </c>
      <c r="C236" s="13" t="s">
        <v>1012</v>
      </c>
      <c r="D236" s="13" t="s">
        <v>1017</v>
      </c>
      <c r="E236" s="13" t="s">
        <v>1012</v>
      </c>
      <c r="F236" s="14">
        <v>61201</v>
      </c>
      <c r="G236" s="13">
        <v>6430016</v>
      </c>
      <c r="H236" s="13" t="s">
        <v>1018</v>
      </c>
      <c r="I236" s="13">
        <v>327</v>
      </c>
      <c r="K236" s="13">
        <v>1</v>
      </c>
      <c r="O236" s="13" t="s">
        <v>39</v>
      </c>
      <c r="Q236" s="13">
        <v>1</v>
      </c>
      <c r="T236" s="13" t="s">
        <v>2798</v>
      </c>
      <c r="U236" s="13" t="s">
        <v>28</v>
      </c>
      <c r="W236" s="13" t="s">
        <v>1019</v>
      </c>
      <c r="X236" s="13" t="str">
        <f>_xlfn.XLOOKUP(Burndata[[#This Row],[STATE_FULL]],'[1]State Regions'!$A:$A,'[1]State Regions'!$B:$B)</f>
        <v>Midwest</v>
      </c>
    </row>
    <row r="237" spans="1:24" hidden="1" x14ac:dyDescent="0.2">
      <c r="A237" s="13" t="s">
        <v>825</v>
      </c>
      <c r="B237" s="13" t="s">
        <v>826</v>
      </c>
      <c r="C237" s="13" t="s">
        <v>1020</v>
      </c>
      <c r="D237" s="13" t="s">
        <v>1021</v>
      </c>
      <c r="E237" s="13" t="s">
        <v>1022</v>
      </c>
      <c r="F237" s="14">
        <v>62781</v>
      </c>
      <c r="G237" s="13">
        <v>6432950</v>
      </c>
      <c r="H237" s="13" t="s">
        <v>1023</v>
      </c>
      <c r="I237" s="13">
        <v>493</v>
      </c>
      <c r="J237" s="13">
        <v>8</v>
      </c>
      <c r="K237" s="13">
        <v>1</v>
      </c>
      <c r="M237" s="13">
        <v>1</v>
      </c>
      <c r="O237" s="13" t="s">
        <v>39</v>
      </c>
      <c r="P237" s="13">
        <v>1</v>
      </c>
      <c r="T237" s="13" t="s">
        <v>39</v>
      </c>
      <c r="U237" s="13" t="s">
        <v>28</v>
      </c>
      <c r="V237" s="13" t="s">
        <v>39</v>
      </c>
      <c r="W237" s="13" t="s">
        <v>1024</v>
      </c>
      <c r="X237" s="13" t="str">
        <f>_xlfn.XLOOKUP(Burndata[[#This Row],[STATE_FULL]],'[1]State Regions'!$A:$A,'[1]State Regions'!$B:$B)</f>
        <v>Midwest</v>
      </c>
    </row>
    <row r="238" spans="1:24" hidden="1" x14ac:dyDescent="0.2">
      <c r="A238" s="13" t="s">
        <v>825</v>
      </c>
      <c r="B238" s="13" t="s">
        <v>826</v>
      </c>
      <c r="C238" s="13" t="s">
        <v>1020</v>
      </c>
      <c r="D238" s="13" t="s">
        <v>1025</v>
      </c>
      <c r="E238" s="13" t="s">
        <v>1022</v>
      </c>
      <c r="F238" s="14">
        <v>62769</v>
      </c>
      <c r="G238" s="13">
        <v>6432980</v>
      </c>
      <c r="H238" s="13" t="s">
        <v>1026</v>
      </c>
      <c r="I238" s="13">
        <v>457</v>
      </c>
      <c r="K238" s="13">
        <v>1</v>
      </c>
      <c r="L238" s="13">
        <v>1</v>
      </c>
      <c r="O238" s="13" t="s">
        <v>39</v>
      </c>
      <c r="P238" s="13">
        <v>1</v>
      </c>
      <c r="S238" s="13">
        <v>1</v>
      </c>
      <c r="T238" s="13" t="s">
        <v>2798</v>
      </c>
      <c r="U238" s="13" t="s">
        <v>28</v>
      </c>
      <c r="W238" s="13" t="s">
        <v>1027</v>
      </c>
      <c r="X238" s="13" t="str">
        <f>_xlfn.XLOOKUP(Burndata[[#This Row],[STATE_FULL]],'[1]State Regions'!$A:$A,'[1]State Regions'!$B:$B)</f>
        <v>Midwest</v>
      </c>
    </row>
    <row r="239" spans="1:24" hidden="1" x14ac:dyDescent="0.2">
      <c r="A239" s="13" t="s">
        <v>825</v>
      </c>
      <c r="B239" s="13" t="s">
        <v>826</v>
      </c>
      <c r="C239" s="13" t="s">
        <v>1028</v>
      </c>
      <c r="D239" s="13" t="s">
        <v>1029</v>
      </c>
      <c r="E239" s="13" t="s">
        <v>1030</v>
      </c>
      <c r="F239" s="14">
        <v>60435</v>
      </c>
      <c r="G239" s="13">
        <v>6431990</v>
      </c>
      <c r="H239" s="13" t="s">
        <v>1031</v>
      </c>
      <c r="I239" s="13">
        <v>485</v>
      </c>
      <c r="K239" s="13">
        <v>1</v>
      </c>
      <c r="O239" s="13" t="s">
        <v>39</v>
      </c>
      <c r="Q239" s="13">
        <v>1</v>
      </c>
      <c r="T239" s="13" t="s">
        <v>2798</v>
      </c>
      <c r="U239" s="13" t="s">
        <v>28</v>
      </c>
      <c r="W239" s="13" t="s">
        <v>1032</v>
      </c>
      <c r="X239" s="13" t="str">
        <f>_xlfn.XLOOKUP(Burndata[[#This Row],[STATE_FULL]],'[1]State Regions'!$A:$A,'[1]State Regions'!$B:$B)</f>
        <v>Midwest</v>
      </c>
    </row>
    <row r="240" spans="1:24" hidden="1" x14ac:dyDescent="0.2">
      <c r="A240" s="13" t="s">
        <v>825</v>
      </c>
      <c r="B240" s="13" t="s">
        <v>826</v>
      </c>
      <c r="C240" s="13" t="s">
        <v>1028</v>
      </c>
      <c r="D240" s="13" t="s">
        <v>1033</v>
      </c>
      <c r="E240" s="13" t="s">
        <v>1034</v>
      </c>
      <c r="F240" s="14">
        <v>60451</v>
      </c>
      <c r="G240" s="13">
        <v>6432000</v>
      </c>
      <c r="H240" s="13" t="s">
        <v>1035</v>
      </c>
      <c r="I240" s="13">
        <v>316</v>
      </c>
      <c r="K240" s="13">
        <v>1</v>
      </c>
      <c r="O240" s="13" t="s">
        <v>39</v>
      </c>
      <c r="Q240" s="13">
        <v>1</v>
      </c>
      <c r="T240" s="13" t="s">
        <v>2798</v>
      </c>
      <c r="U240" s="13" t="s">
        <v>28</v>
      </c>
      <c r="W240" s="13" t="s">
        <v>1036</v>
      </c>
      <c r="X240" s="13" t="str">
        <f>_xlfn.XLOOKUP(Burndata[[#This Row],[STATE_FULL]],'[1]State Regions'!$A:$A,'[1]State Regions'!$B:$B)</f>
        <v>Midwest</v>
      </c>
    </row>
    <row r="241" spans="1:24" hidden="1" x14ac:dyDescent="0.2">
      <c r="A241" s="13" t="s">
        <v>825</v>
      </c>
      <c r="B241" s="13" t="s">
        <v>826</v>
      </c>
      <c r="C241" s="13" t="s">
        <v>1028</v>
      </c>
      <c r="D241" s="13" t="s">
        <v>1037</v>
      </c>
      <c r="E241" s="13" t="s">
        <v>1038</v>
      </c>
      <c r="F241" s="14">
        <v>60440</v>
      </c>
      <c r="G241" s="13">
        <v>6430034</v>
      </c>
      <c r="H241" s="13" t="s">
        <v>1039</v>
      </c>
      <c r="I241" s="13">
        <v>138</v>
      </c>
      <c r="K241" s="13">
        <v>1</v>
      </c>
      <c r="O241" s="13" t="s">
        <v>39</v>
      </c>
      <c r="Q241" s="13">
        <v>1</v>
      </c>
      <c r="T241" s="13" t="s">
        <v>2798</v>
      </c>
      <c r="U241" s="13" t="s">
        <v>28</v>
      </c>
      <c r="W241" s="13" t="s">
        <v>1040</v>
      </c>
      <c r="X241" s="13" t="str">
        <f>_xlfn.XLOOKUP(Burndata[[#This Row],[STATE_FULL]],'[1]State Regions'!$A:$A,'[1]State Regions'!$B:$B)</f>
        <v>Midwest</v>
      </c>
    </row>
    <row r="242" spans="1:24" hidden="1" x14ac:dyDescent="0.2">
      <c r="A242" s="13" t="s">
        <v>825</v>
      </c>
      <c r="B242" s="13" t="s">
        <v>826</v>
      </c>
      <c r="C242" s="13" t="s">
        <v>1041</v>
      </c>
      <c r="D242" s="13" t="s">
        <v>1042</v>
      </c>
      <c r="E242" s="13" t="s">
        <v>1043</v>
      </c>
      <c r="F242" s="14">
        <v>61108</v>
      </c>
      <c r="G242" s="13">
        <v>6432800</v>
      </c>
      <c r="H242" s="13" t="s">
        <v>1044</v>
      </c>
      <c r="I242" s="13">
        <v>254</v>
      </c>
      <c r="J242" s="13">
        <v>8</v>
      </c>
      <c r="K242" s="13">
        <v>1</v>
      </c>
      <c r="M242" s="13">
        <v>1</v>
      </c>
      <c r="N242" s="13">
        <v>1</v>
      </c>
      <c r="O242" s="13" t="s">
        <v>28</v>
      </c>
      <c r="Q242" s="13">
        <v>1</v>
      </c>
      <c r="T242" s="13" t="s">
        <v>39</v>
      </c>
      <c r="U242" s="13" t="s">
        <v>28</v>
      </c>
      <c r="V242" s="13" t="s">
        <v>39</v>
      </c>
      <c r="W242" s="13" t="s">
        <v>1045</v>
      </c>
      <c r="X242" s="13" t="str">
        <f>_xlfn.XLOOKUP(Burndata[[#This Row],[STATE_FULL]],'[1]State Regions'!$A:$A,'[1]State Regions'!$B:$B)</f>
        <v>Midwest</v>
      </c>
    </row>
    <row r="243" spans="1:24" hidden="1" x14ac:dyDescent="0.2">
      <c r="A243" s="13" t="s">
        <v>825</v>
      </c>
      <c r="B243" s="13" t="s">
        <v>826</v>
      </c>
      <c r="C243" s="13" t="s">
        <v>1041</v>
      </c>
      <c r="D243" s="13" t="s">
        <v>1046</v>
      </c>
      <c r="E243" s="13" t="s">
        <v>1043</v>
      </c>
      <c r="F243" s="14">
        <v>61114</v>
      </c>
      <c r="G243" s="13">
        <v>6430484</v>
      </c>
      <c r="H243" s="13" t="s">
        <v>1047</v>
      </c>
      <c r="I243" s="13">
        <v>188</v>
      </c>
      <c r="K243" s="13">
        <v>1</v>
      </c>
      <c r="O243" s="13" t="s">
        <v>39</v>
      </c>
      <c r="P243" s="13">
        <v>1</v>
      </c>
      <c r="T243" s="13" t="s">
        <v>2798</v>
      </c>
      <c r="U243" s="13" t="s">
        <v>28</v>
      </c>
      <c r="W243" s="13" t="s">
        <v>1048</v>
      </c>
      <c r="X243" s="13" t="str">
        <f>_xlfn.XLOOKUP(Burndata[[#This Row],[STATE_FULL]],'[1]State Regions'!$A:$A,'[1]State Regions'!$B:$B)</f>
        <v>Midwest</v>
      </c>
    </row>
    <row r="244" spans="1:24" hidden="1" x14ac:dyDescent="0.2">
      <c r="A244" s="13" t="s">
        <v>825</v>
      </c>
      <c r="B244" s="13" t="s">
        <v>826</v>
      </c>
      <c r="C244" s="13" t="s">
        <v>1041</v>
      </c>
      <c r="D244" s="13" t="s">
        <v>1049</v>
      </c>
      <c r="E244" s="13" t="s">
        <v>1043</v>
      </c>
      <c r="F244" s="14">
        <v>61104</v>
      </c>
      <c r="G244" s="13">
        <v>6432810</v>
      </c>
      <c r="H244" s="13" t="s">
        <v>1050</v>
      </c>
      <c r="I244" s="13">
        <v>357</v>
      </c>
      <c r="K244" s="13">
        <v>1</v>
      </c>
      <c r="O244" s="13" t="s">
        <v>39</v>
      </c>
      <c r="Q244" s="13">
        <v>1</v>
      </c>
      <c r="T244" s="13" t="s">
        <v>2798</v>
      </c>
      <c r="U244" s="13" t="s">
        <v>28</v>
      </c>
      <c r="W244" s="13" t="s">
        <v>1051</v>
      </c>
      <c r="X244" s="13" t="str">
        <f>_xlfn.XLOOKUP(Burndata[[#This Row],[STATE_FULL]],'[1]State Regions'!$A:$A,'[1]State Regions'!$B:$B)</f>
        <v>Midwest</v>
      </c>
    </row>
    <row r="245" spans="1:24" hidden="1" x14ac:dyDescent="0.2">
      <c r="A245" s="13" t="s">
        <v>1052</v>
      </c>
      <c r="B245" s="13" t="s">
        <v>1053</v>
      </c>
      <c r="C245" s="13" t="s">
        <v>1054</v>
      </c>
      <c r="D245" s="13" t="s">
        <v>1055</v>
      </c>
      <c r="E245" s="13" t="s">
        <v>1056</v>
      </c>
      <c r="F245" s="14">
        <v>46804</v>
      </c>
      <c r="G245" s="13">
        <v>6420420</v>
      </c>
      <c r="H245" s="13" t="s">
        <v>1057</v>
      </c>
      <c r="I245" s="13">
        <v>396</v>
      </c>
      <c r="J245" s="13">
        <v>8</v>
      </c>
      <c r="K245" s="13">
        <v>1</v>
      </c>
      <c r="L245" s="13">
        <v>1</v>
      </c>
      <c r="M245" s="13">
        <v>1</v>
      </c>
      <c r="N245" s="13">
        <v>1</v>
      </c>
      <c r="O245" s="13" t="s">
        <v>28</v>
      </c>
      <c r="Q245" s="13">
        <v>1</v>
      </c>
      <c r="S245" s="13">
        <v>1</v>
      </c>
      <c r="T245" s="13" t="s">
        <v>39</v>
      </c>
      <c r="U245" s="13" t="s">
        <v>28</v>
      </c>
      <c r="W245" s="13" t="s">
        <v>1058</v>
      </c>
      <c r="X245" s="13" t="str">
        <f>_xlfn.XLOOKUP(Burndata[[#This Row],[STATE_FULL]],'[1]State Regions'!$A:$A,'[1]State Regions'!$B:$B)</f>
        <v>Midwest</v>
      </c>
    </row>
    <row r="246" spans="1:24" hidden="1" x14ac:dyDescent="0.2">
      <c r="A246" s="13" t="s">
        <v>1052</v>
      </c>
      <c r="B246" s="13" t="s">
        <v>1053</v>
      </c>
      <c r="C246" s="13" t="s">
        <v>1054</v>
      </c>
      <c r="D246" s="13" t="s">
        <v>1059</v>
      </c>
      <c r="E246" s="13" t="s">
        <v>1056</v>
      </c>
      <c r="F246" s="14">
        <v>46845</v>
      </c>
      <c r="G246" s="13">
        <v>6429153</v>
      </c>
      <c r="H246" s="13" t="s">
        <v>1060</v>
      </c>
      <c r="I246" s="13">
        <v>781</v>
      </c>
      <c r="K246" s="13">
        <v>1</v>
      </c>
      <c r="L246" s="13">
        <v>1</v>
      </c>
      <c r="O246" s="13" t="s">
        <v>28</v>
      </c>
      <c r="Q246" s="13">
        <v>1</v>
      </c>
      <c r="S246" s="13">
        <v>1</v>
      </c>
      <c r="T246" s="13" t="s">
        <v>2798</v>
      </c>
      <c r="U246" s="13" t="s">
        <v>28</v>
      </c>
      <c r="W246" s="13" t="s">
        <v>1061</v>
      </c>
      <c r="X246" s="13" t="str">
        <f>_xlfn.XLOOKUP(Burndata[[#This Row],[STATE_FULL]],'[1]State Regions'!$A:$A,'[1]State Regions'!$B:$B)</f>
        <v>Midwest</v>
      </c>
    </row>
    <row r="247" spans="1:24" hidden="1" x14ac:dyDescent="0.2">
      <c r="A247" s="13" t="s">
        <v>1052</v>
      </c>
      <c r="B247" s="13" t="s">
        <v>1053</v>
      </c>
      <c r="C247" s="13" t="s">
        <v>636</v>
      </c>
      <c r="D247" s="13" t="s">
        <v>1062</v>
      </c>
      <c r="E247" s="13" t="s">
        <v>1063</v>
      </c>
      <c r="F247" s="14">
        <v>46260</v>
      </c>
      <c r="G247" s="13">
        <v>6420715</v>
      </c>
      <c r="H247" s="13" t="s">
        <v>1064</v>
      </c>
      <c r="I247" s="13">
        <v>836</v>
      </c>
      <c r="J247" s="13">
        <v>8</v>
      </c>
      <c r="K247" s="13">
        <v>1</v>
      </c>
      <c r="L247" s="13">
        <v>1</v>
      </c>
      <c r="M247" s="13">
        <v>1</v>
      </c>
      <c r="N247" s="13">
        <v>1</v>
      </c>
      <c r="O247" s="13" t="s">
        <v>28</v>
      </c>
      <c r="P247" s="13">
        <v>1</v>
      </c>
      <c r="R247" s="13">
        <v>1</v>
      </c>
      <c r="T247" s="13" t="s">
        <v>39</v>
      </c>
      <c r="U247" s="13" t="s">
        <v>28</v>
      </c>
      <c r="W247" s="13" t="s">
        <v>1065</v>
      </c>
      <c r="X247" s="13" t="str">
        <f>_xlfn.XLOOKUP(Burndata[[#This Row],[STATE_FULL]],'[1]State Regions'!$A:$A,'[1]State Regions'!$B:$B)</f>
        <v>Midwest</v>
      </c>
    </row>
    <row r="248" spans="1:24" hidden="1" x14ac:dyDescent="0.2">
      <c r="A248" s="13" t="s">
        <v>1052</v>
      </c>
      <c r="B248" s="13" t="s">
        <v>1053</v>
      </c>
      <c r="C248" s="13" t="s">
        <v>636</v>
      </c>
      <c r="D248" s="13" t="s">
        <v>1066</v>
      </c>
      <c r="E248" s="13" t="s">
        <v>1063</v>
      </c>
      <c r="F248" s="14">
        <v>46202</v>
      </c>
      <c r="G248" s="13">
        <v>6420620</v>
      </c>
      <c r="H248" s="13" t="s">
        <v>1067</v>
      </c>
      <c r="I248" s="13">
        <v>315</v>
      </c>
      <c r="J248" s="13">
        <v>15</v>
      </c>
      <c r="K248" s="13">
        <v>1</v>
      </c>
      <c r="M248" s="13">
        <v>1</v>
      </c>
      <c r="O248" s="13" t="s">
        <v>28</v>
      </c>
      <c r="P248" s="13">
        <v>1</v>
      </c>
      <c r="T248" s="13" t="s">
        <v>28</v>
      </c>
      <c r="U248" s="13" t="s">
        <v>28</v>
      </c>
      <c r="W248" s="13" t="s">
        <v>1068</v>
      </c>
      <c r="X248" s="13" t="str">
        <f>_xlfn.XLOOKUP(Burndata[[#This Row],[STATE_FULL]],'[1]State Regions'!$A:$A,'[1]State Regions'!$B:$B)</f>
        <v>Midwest</v>
      </c>
    </row>
    <row r="249" spans="1:24" hidden="1" x14ac:dyDescent="0.2">
      <c r="A249" s="13" t="s">
        <v>1052</v>
      </c>
      <c r="B249" s="13" t="s">
        <v>1053</v>
      </c>
      <c r="C249" s="13" t="s">
        <v>636</v>
      </c>
      <c r="D249" s="13" t="s">
        <v>1069</v>
      </c>
      <c r="E249" s="13" t="s">
        <v>1063</v>
      </c>
      <c r="F249" s="14">
        <v>46206</v>
      </c>
      <c r="G249" s="13">
        <v>6420660</v>
      </c>
      <c r="H249" s="13" t="s">
        <v>1070</v>
      </c>
      <c r="I249" s="13">
        <v>802</v>
      </c>
      <c r="K249" s="13">
        <v>1</v>
      </c>
      <c r="O249" s="13" t="s">
        <v>28</v>
      </c>
      <c r="P249" s="13">
        <v>1</v>
      </c>
      <c r="T249" s="13" t="s">
        <v>2798</v>
      </c>
      <c r="U249" s="13" t="s">
        <v>28</v>
      </c>
      <c r="W249" s="13" t="s">
        <v>1071</v>
      </c>
      <c r="X249" s="13" t="str">
        <f>_xlfn.XLOOKUP(Burndata[[#This Row],[STATE_FULL]],'[1]State Regions'!$A:$A,'[1]State Regions'!$B:$B)</f>
        <v>Midwest</v>
      </c>
    </row>
    <row r="250" spans="1:24" hidden="1" x14ac:dyDescent="0.2">
      <c r="A250" s="13" t="s">
        <v>1052</v>
      </c>
      <c r="B250" s="13" t="s">
        <v>1053</v>
      </c>
      <c r="C250" s="13" t="s">
        <v>636</v>
      </c>
      <c r="D250" s="13" t="s">
        <v>1072</v>
      </c>
      <c r="E250" s="13" t="s">
        <v>1063</v>
      </c>
      <c r="F250" s="14">
        <v>46202</v>
      </c>
      <c r="G250" s="13">
        <v>6420632</v>
      </c>
      <c r="H250" s="13" t="s">
        <v>1073</v>
      </c>
      <c r="I250" s="13">
        <v>354</v>
      </c>
      <c r="J250" s="13">
        <v>10</v>
      </c>
      <c r="L250" s="13">
        <v>1</v>
      </c>
      <c r="N250" s="13">
        <v>1</v>
      </c>
      <c r="O250" s="13" t="s">
        <v>28</v>
      </c>
      <c r="R250" s="13">
        <v>1</v>
      </c>
      <c r="T250" s="13" t="s">
        <v>28</v>
      </c>
      <c r="U250" s="13" t="s">
        <v>28</v>
      </c>
      <c r="W250" s="13" t="s">
        <v>1074</v>
      </c>
      <c r="X250" s="13" t="str">
        <f>_xlfn.XLOOKUP(Burndata[[#This Row],[STATE_FULL]],'[1]State Regions'!$A:$A,'[1]State Regions'!$B:$B)</f>
        <v>Midwest</v>
      </c>
    </row>
    <row r="251" spans="1:24" hidden="1" x14ac:dyDescent="0.2">
      <c r="A251" s="13" t="s">
        <v>1052</v>
      </c>
      <c r="B251" s="13" t="s">
        <v>1053</v>
      </c>
      <c r="C251" s="13" t="s">
        <v>1075</v>
      </c>
      <c r="D251" s="13" t="s">
        <v>1076</v>
      </c>
      <c r="E251" s="13" t="s">
        <v>1077</v>
      </c>
      <c r="F251" s="14">
        <v>46601</v>
      </c>
      <c r="G251" s="13">
        <v>6421290</v>
      </c>
      <c r="H251" s="13" t="s">
        <v>1078</v>
      </c>
      <c r="I251" s="13">
        <v>449</v>
      </c>
      <c r="K251" s="13">
        <v>1</v>
      </c>
      <c r="O251" s="13" t="s">
        <v>28</v>
      </c>
      <c r="Q251" s="13">
        <v>1</v>
      </c>
      <c r="T251" s="13" t="s">
        <v>2798</v>
      </c>
      <c r="U251" s="13" t="s">
        <v>28</v>
      </c>
      <c r="W251" s="13" t="s">
        <v>1079</v>
      </c>
      <c r="X251" s="13" t="str">
        <f>_xlfn.XLOOKUP(Burndata[[#This Row],[STATE_FULL]],'[1]State Regions'!$A:$A,'[1]State Regions'!$B:$B)</f>
        <v>Midwest</v>
      </c>
    </row>
    <row r="252" spans="1:24" hidden="1" x14ac:dyDescent="0.2">
      <c r="A252" s="13" t="s">
        <v>1052</v>
      </c>
      <c r="B252" s="13" t="s">
        <v>1053</v>
      </c>
      <c r="C252" s="13" t="s">
        <v>1080</v>
      </c>
      <c r="D252" s="13" t="s">
        <v>1081</v>
      </c>
      <c r="E252" s="13" t="s">
        <v>1082</v>
      </c>
      <c r="F252" s="14">
        <v>47714</v>
      </c>
      <c r="G252" s="13">
        <v>6420027</v>
      </c>
      <c r="H252" s="13" t="s">
        <v>1083</v>
      </c>
      <c r="I252" s="13">
        <v>376</v>
      </c>
      <c r="K252" s="13">
        <v>1</v>
      </c>
      <c r="L252" s="13">
        <v>1</v>
      </c>
      <c r="O252" s="13" t="s">
        <v>28</v>
      </c>
      <c r="Q252" s="13">
        <v>1</v>
      </c>
      <c r="S252" s="13">
        <v>1</v>
      </c>
      <c r="T252" s="13" t="s">
        <v>2798</v>
      </c>
      <c r="U252" s="13" t="s">
        <v>28</v>
      </c>
      <c r="W252" s="13" t="s">
        <v>1084</v>
      </c>
      <c r="X252" s="13" t="str">
        <f>_xlfn.XLOOKUP(Burndata[[#This Row],[STATE_FULL]],'[1]State Regions'!$A:$A,'[1]State Regions'!$B:$B)</f>
        <v>Midwest</v>
      </c>
    </row>
    <row r="253" spans="1:24" hidden="1" x14ac:dyDescent="0.2">
      <c r="A253" s="13" t="s">
        <v>1052</v>
      </c>
      <c r="B253" s="13" t="s">
        <v>1053</v>
      </c>
      <c r="C253" s="13" t="s">
        <v>1080</v>
      </c>
      <c r="D253" s="13" t="s">
        <v>1085</v>
      </c>
      <c r="E253" s="13" t="s">
        <v>1082</v>
      </c>
      <c r="F253" s="14">
        <v>47747</v>
      </c>
      <c r="G253" s="13">
        <v>6420320</v>
      </c>
      <c r="H253" s="13" t="s">
        <v>1086</v>
      </c>
      <c r="I253" s="13">
        <v>350</v>
      </c>
      <c r="K253" s="13">
        <v>1</v>
      </c>
      <c r="O253" s="13" t="s">
        <v>28</v>
      </c>
      <c r="Q253" s="13">
        <v>1</v>
      </c>
      <c r="T253" s="13" t="s">
        <v>2798</v>
      </c>
      <c r="U253" s="13" t="s">
        <v>28</v>
      </c>
      <c r="W253" s="13" t="s">
        <v>1087</v>
      </c>
      <c r="X253" s="13" t="str">
        <f>_xlfn.XLOOKUP(Burndata[[#This Row],[STATE_FULL]],'[1]State Regions'!$A:$A,'[1]State Regions'!$B:$B)</f>
        <v>Midwest</v>
      </c>
    </row>
    <row r="254" spans="1:24" hidden="1" x14ac:dyDescent="0.2">
      <c r="A254" s="13" t="s">
        <v>1088</v>
      </c>
      <c r="B254" s="13" t="s">
        <v>1089</v>
      </c>
      <c r="C254" s="13" t="s">
        <v>1090</v>
      </c>
      <c r="D254" s="13" t="s">
        <v>1091</v>
      </c>
      <c r="E254" s="13" t="s">
        <v>1092</v>
      </c>
      <c r="F254" s="14">
        <v>52242</v>
      </c>
      <c r="G254" s="13">
        <v>6620765</v>
      </c>
      <c r="H254" s="13" t="s">
        <v>1093</v>
      </c>
      <c r="I254" s="13">
        <v>811</v>
      </c>
      <c r="J254" s="13">
        <v>17</v>
      </c>
      <c r="K254" s="13">
        <v>1</v>
      </c>
      <c r="L254" s="13">
        <v>1</v>
      </c>
      <c r="M254" s="13">
        <v>1</v>
      </c>
      <c r="N254" s="13">
        <v>1</v>
      </c>
      <c r="O254" s="13" t="s">
        <v>28</v>
      </c>
      <c r="P254" s="13">
        <v>1</v>
      </c>
      <c r="R254" s="13">
        <v>1</v>
      </c>
      <c r="T254" s="13" t="s">
        <v>28</v>
      </c>
      <c r="U254" s="13" t="s">
        <v>28</v>
      </c>
      <c r="V254" s="13" t="s">
        <v>39</v>
      </c>
      <c r="W254" s="13" t="s">
        <v>1094</v>
      </c>
      <c r="X254" s="13" t="str">
        <f>_xlfn.XLOOKUP(Burndata[[#This Row],[STATE_FULL]],'[1]State Regions'!$A:$A,'[1]State Regions'!$B:$B)</f>
        <v>Midwest</v>
      </c>
    </row>
    <row r="255" spans="1:24" hidden="1" x14ac:dyDescent="0.2">
      <c r="A255" s="13" t="s">
        <v>1088</v>
      </c>
      <c r="B255" s="13" t="s">
        <v>1089</v>
      </c>
      <c r="C255" s="13" t="s">
        <v>695</v>
      </c>
      <c r="D255" s="13" t="s">
        <v>1095</v>
      </c>
      <c r="E255" s="13" t="s">
        <v>1096</v>
      </c>
      <c r="F255" s="14">
        <v>50309</v>
      </c>
      <c r="G255" s="13">
        <v>6620420</v>
      </c>
      <c r="H255" s="13" t="s">
        <v>1097</v>
      </c>
      <c r="I255" s="13">
        <v>372</v>
      </c>
      <c r="K255" s="13">
        <v>1</v>
      </c>
      <c r="L255" s="13">
        <v>1</v>
      </c>
      <c r="O255" s="13" t="s">
        <v>28</v>
      </c>
      <c r="P255" s="13">
        <v>1</v>
      </c>
      <c r="S255" s="13">
        <v>1</v>
      </c>
      <c r="T255" s="13" t="s">
        <v>2798</v>
      </c>
      <c r="U255" s="13" t="s">
        <v>28</v>
      </c>
      <c r="W255" s="13" t="s">
        <v>1098</v>
      </c>
      <c r="X255" s="13" t="str">
        <f>_xlfn.XLOOKUP(Burndata[[#This Row],[STATE_FULL]],'[1]State Regions'!$A:$A,'[1]State Regions'!$B:$B)</f>
        <v>Midwest</v>
      </c>
    </row>
    <row r="256" spans="1:24" hidden="1" x14ac:dyDescent="0.2">
      <c r="A256" s="13" t="s">
        <v>1088</v>
      </c>
      <c r="B256" s="13" t="s">
        <v>1089</v>
      </c>
      <c r="C256" s="13" t="s">
        <v>695</v>
      </c>
      <c r="D256" s="13" t="s">
        <v>1099</v>
      </c>
      <c r="E256" s="13" t="s">
        <v>1096</v>
      </c>
      <c r="F256" s="14">
        <v>50314</v>
      </c>
      <c r="G256" s="13">
        <v>6620003</v>
      </c>
      <c r="H256" s="13" t="s">
        <v>1100</v>
      </c>
      <c r="I256" s="13">
        <v>875</v>
      </c>
      <c r="K256" s="13">
        <v>1</v>
      </c>
      <c r="L256" s="13">
        <v>1</v>
      </c>
      <c r="O256" s="13" t="s">
        <v>28</v>
      </c>
      <c r="Q256" s="13">
        <v>1</v>
      </c>
      <c r="S256" s="13">
        <v>1</v>
      </c>
      <c r="T256" s="13" t="s">
        <v>2798</v>
      </c>
      <c r="U256" s="13" t="s">
        <v>28</v>
      </c>
      <c r="W256" s="13" t="s">
        <v>1101</v>
      </c>
      <c r="X256" s="13" t="str">
        <f>_xlfn.XLOOKUP(Burndata[[#This Row],[STATE_FULL]],'[1]State Regions'!$A:$A,'[1]State Regions'!$B:$B)</f>
        <v>Midwest</v>
      </c>
    </row>
    <row r="257" spans="1:24" hidden="1" x14ac:dyDescent="0.2">
      <c r="A257" s="13" t="s">
        <v>1088</v>
      </c>
      <c r="B257" s="13" t="s">
        <v>1089</v>
      </c>
      <c r="C257" s="13" t="s">
        <v>1102</v>
      </c>
      <c r="D257" s="13" t="s">
        <v>1103</v>
      </c>
      <c r="E257" s="13" t="s">
        <v>1104</v>
      </c>
      <c r="F257" s="14">
        <v>51101</v>
      </c>
      <c r="G257" s="13">
        <v>6621275</v>
      </c>
      <c r="H257" s="13" t="s">
        <v>1105</v>
      </c>
      <c r="I257" s="13">
        <v>238</v>
      </c>
      <c r="K257" s="13">
        <v>1</v>
      </c>
      <c r="O257" s="13" t="s">
        <v>28</v>
      </c>
      <c r="Q257" s="13">
        <v>1</v>
      </c>
      <c r="T257" s="13" t="s">
        <v>2798</v>
      </c>
      <c r="U257" s="13" t="s">
        <v>28</v>
      </c>
      <c r="W257" s="13" t="s">
        <v>1106</v>
      </c>
      <c r="X257" s="13" t="str">
        <f>_xlfn.XLOOKUP(Burndata[[#This Row],[STATE_FULL]],'[1]State Regions'!$A:$A,'[1]State Regions'!$B:$B)</f>
        <v>Midwest</v>
      </c>
    </row>
    <row r="258" spans="1:24" hidden="1" x14ac:dyDescent="0.2">
      <c r="A258" s="13" t="s">
        <v>1107</v>
      </c>
      <c r="B258" s="13" t="s">
        <v>1108</v>
      </c>
      <c r="C258" s="13" t="s">
        <v>1090</v>
      </c>
      <c r="D258" s="13" t="s">
        <v>1109</v>
      </c>
      <c r="E258" s="13" t="s">
        <v>1110</v>
      </c>
      <c r="F258" s="14">
        <v>66215</v>
      </c>
      <c r="G258" s="13">
        <v>6670775</v>
      </c>
      <c r="H258" s="13" t="s">
        <v>1111</v>
      </c>
      <c r="I258" s="13">
        <v>343</v>
      </c>
      <c r="K258" s="13">
        <v>1</v>
      </c>
      <c r="O258" s="13" t="s">
        <v>28</v>
      </c>
      <c r="Q258" s="13">
        <v>1</v>
      </c>
      <c r="T258" s="13" t="s">
        <v>2798</v>
      </c>
      <c r="U258" s="13" t="s">
        <v>28</v>
      </c>
      <c r="W258" s="13" t="s">
        <v>1112</v>
      </c>
      <c r="X258" s="13" t="str">
        <f>_xlfn.XLOOKUP(Burndata[[#This Row],[STATE_FULL]],'[1]State Regions'!$A:$A,'[1]State Regions'!$B:$B)</f>
        <v>Midwest</v>
      </c>
    </row>
    <row r="259" spans="1:24" hidden="1" x14ac:dyDescent="0.2">
      <c r="A259" s="13" t="s">
        <v>1107</v>
      </c>
      <c r="B259" s="13" t="s">
        <v>1108</v>
      </c>
      <c r="C259" s="13" t="s">
        <v>1113</v>
      </c>
      <c r="D259" s="13" t="s">
        <v>1114</v>
      </c>
      <c r="E259" s="13" t="s">
        <v>1115</v>
      </c>
      <c r="F259" s="14">
        <v>67214</v>
      </c>
      <c r="G259" s="13">
        <v>6671100</v>
      </c>
      <c r="H259" s="13" t="s">
        <v>1116</v>
      </c>
      <c r="I259" s="13">
        <v>613</v>
      </c>
      <c r="J259" s="13">
        <v>12</v>
      </c>
      <c r="K259" s="13">
        <v>1</v>
      </c>
      <c r="M259" s="13">
        <v>1</v>
      </c>
      <c r="N259" s="13">
        <v>1</v>
      </c>
      <c r="O259" s="13" t="s">
        <v>28</v>
      </c>
      <c r="P259" s="13">
        <v>1</v>
      </c>
      <c r="T259" s="13" t="s">
        <v>28</v>
      </c>
      <c r="U259" s="13" t="s">
        <v>28</v>
      </c>
      <c r="W259" s="13" t="s">
        <v>1117</v>
      </c>
      <c r="X259" s="13" t="str">
        <f>_xlfn.XLOOKUP(Burndata[[#This Row],[STATE_FULL]],'[1]State Regions'!$A:$A,'[1]State Regions'!$B:$B)</f>
        <v>Midwest</v>
      </c>
    </row>
    <row r="260" spans="1:24" hidden="1" x14ac:dyDescent="0.2">
      <c r="A260" s="13" t="s">
        <v>1107</v>
      </c>
      <c r="B260" s="13" t="s">
        <v>1108</v>
      </c>
      <c r="C260" s="13" t="s">
        <v>1113</v>
      </c>
      <c r="D260" s="13" t="s">
        <v>1118</v>
      </c>
      <c r="E260" s="13" t="s">
        <v>1115</v>
      </c>
      <c r="F260" s="14">
        <v>67214</v>
      </c>
      <c r="G260" s="13">
        <v>6671170</v>
      </c>
      <c r="H260" s="13" t="s">
        <v>1119</v>
      </c>
      <c r="I260" s="13">
        <v>760</v>
      </c>
      <c r="K260" s="13">
        <v>1</v>
      </c>
      <c r="L260" s="13">
        <v>1</v>
      </c>
      <c r="O260" s="13" t="s">
        <v>28</v>
      </c>
      <c r="P260" s="13">
        <v>1</v>
      </c>
      <c r="S260" s="13">
        <v>1</v>
      </c>
      <c r="T260" s="13" t="s">
        <v>2798</v>
      </c>
      <c r="U260" s="13" t="s">
        <v>28</v>
      </c>
      <c r="W260" s="13" t="s">
        <v>1120</v>
      </c>
      <c r="X260" s="13" t="str">
        <f>_xlfn.XLOOKUP(Burndata[[#This Row],[STATE_FULL]],'[1]State Regions'!$A:$A,'[1]State Regions'!$B:$B)</f>
        <v>Midwest</v>
      </c>
    </row>
    <row r="261" spans="1:24" hidden="1" x14ac:dyDescent="0.2">
      <c r="A261" s="13" t="s">
        <v>1107</v>
      </c>
      <c r="B261" s="13" t="s">
        <v>1108</v>
      </c>
      <c r="C261" s="13" t="s">
        <v>1121</v>
      </c>
      <c r="D261" s="13" t="s">
        <v>1122</v>
      </c>
      <c r="E261" s="13" t="s">
        <v>1123</v>
      </c>
      <c r="F261" s="14">
        <v>66604</v>
      </c>
      <c r="G261" s="13">
        <v>6671025</v>
      </c>
      <c r="H261" s="13" t="s">
        <v>1124</v>
      </c>
      <c r="I261" s="13">
        <v>586</v>
      </c>
      <c r="K261" s="13">
        <v>1</v>
      </c>
      <c r="O261" s="13" t="s">
        <v>28</v>
      </c>
      <c r="Q261" s="13">
        <v>1</v>
      </c>
      <c r="T261" s="13" t="s">
        <v>2798</v>
      </c>
      <c r="U261" s="13" t="s">
        <v>28</v>
      </c>
      <c r="W261" s="13" t="s">
        <v>1125</v>
      </c>
      <c r="X261" s="13" t="str">
        <f>_xlfn.XLOOKUP(Burndata[[#This Row],[STATE_FULL]],'[1]State Regions'!$A:$A,'[1]State Regions'!$B:$B)</f>
        <v>Midwest</v>
      </c>
    </row>
    <row r="262" spans="1:24" hidden="1" x14ac:dyDescent="0.2">
      <c r="A262" s="13" t="s">
        <v>1107</v>
      </c>
      <c r="B262" s="13" t="s">
        <v>1108</v>
      </c>
      <c r="C262" s="13" t="s">
        <v>1126</v>
      </c>
      <c r="D262" s="13" t="s">
        <v>1127</v>
      </c>
      <c r="E262" s="13" t="s">
        <v>1128</v>
      </c>
      <c r="F262" s="14">
        <v>66160</v>
      </c>
      <c r="G262" s="13">
        <v>6670510</v>
      </c>
      <c r="H262" s="13" t="s">
        <v>1129</v>
      </c>
      <c r="I262" s="13">
        <v>910</v>
      </c>
      <c r="J262" s="13">
        <v>16</v>
      </c>
      <c r="K262" s="13">
        <v>1</v>
      </c>
      <c r="M262" s="13">
        <v>1</v>
      </c>
      <c r="N262" s="13">
        <v>1</v>
      </c>
      <c r="O262" s="13" t="s">
        <v>28</v>
      </c>
      <c r="P262" s="13">
        <v>1</v>
      </c>
      <c r="T262" s="13" t="s">
        <v>28</v>
      </c>
      <c r="U262" s="13" t="s">
        <v>28</v>
      </c>
      <c r="W262" s="13" t="s">
        <v>1130</v>
      </c>
      <c r="X262" s="13" t="str">
        <f>_xlfn.XLOOKUP(Burndata[[#This Row],[STATE_FULL]],'[1]State Regions'!$A:$A,'[1]State Regions'!$B:$B)</f>
        <v>Midwest</v>
      </c>
    </row>
    <row r="263" spans="1:24" hidden="1" x14ac:dyDescent="0.2">
      <c r="A263" s="13" t="s">
        <v>1131</v>
      </c>
      <c r="B263" s="13" t="s">
        <v>1132</v>
      </c>
      <c r="C263" s="13" t="s">
        <v>1133</v>
      </c>
      <c r="D263" s="13" t="s">
        <v>1134</v>
      </c>
      <c r="E263" s="13" t="s">
        <v>1135</v>
      </c>
      <c r="F263" s="14">
        <v>40536</v>
      </c>
      <c r="G263" s="13">
        <v>6510455</v>
      </c>
      <c r="H263" s="13" t="s">
        <v>1136</v>
      </c>
      <c r="I263" s="13">
        <v>945</v>
      </c>
      <c r="K263" s="13">
        <v>1</v>
      </c>
      <c r="L263" s="13">
        <v>1</v>
      </c>
      <c r="O263" s="13" t="s">
        <v>28</v>
      </c>
      <c r="P263" s="13">
        <v>1</v>
      </c>
      <c r="R263" s="13">
        <v>1</v>
      </c>
      <c r="T263" s="13" t="s">
        <v>2798</v>
      </c>
      <c r="U263" s="13" t="s">
        <v>28</v>
      </c>
      <c r="W263" s="13" t="s">
        <v>1137</v>
      </c>
      <c r="X263" s="13" t="str">
        <f>_xlfn.XLOOKUP(Burndata[[#This Row],[STATE_FULL]],'[1]State Regions'!$A:$A,'[1]State Regions'!$B:$B)</f>
        <v>South</v>
      </c>
    </row>
    <row r="264" spans="1:24" hidden="1" x14ac:dyDescent="0.2">
      <c r="A264" s="13" t="s">
        <v>1131</v>
      </c>
      <c r="B264" s="13" t="s">
        <v>1132</v>
      </c>
      <c r="C264" s="13" t="s">
        <v>42</v>
      </c>
      <c r="D264" s="13" t="s">
        <v>1138</v>
      </c>
      <c r="E264" s="13" t="s">
        <v>1139</v>
      </c>
      <c r="F264" s="14">
        <v>40202</v>
      </c>
      <c r="G264" s="13">
        <v>6510540</v>
      </c>
      <c r="H264" s="13" t="s">
        <v>1140</v>
      </c>
      <c r="I264" s="13">
        <v>300</v>
      </c>
      <c r="L264" s="13">
        <v>1</v>
      </c>
      <c r="O264" s="13" t="s">
        <v>28</v>
      </c>
      <c r="R264" s="13">
        <v>1</v>
      </c>
      <c r="T264" s="13" t="s">
        <v>2798</v>
      </c>
      <c r="U264" s="13" t="s">
        <v>28</v>
      </c>
      <c r="W264" s="13" t="s">
        <v>1141</v>
      </c>
      <c r="X264" s="13" t="str">
        <f>_xlfn.XLOOKUP(Burndata[[#This Row],[STATE_FULL]],'[1]State Regions'!$A:$A,'[1]State Regions'!$B:$B)</f>
        <v>South</v>
      </c>
    </row>
    <row r="265" spans="1:24" hidden="1" x14ac:dyDescent="0.2">
      <c r="A265" s="13" t="s">
        <v>1131</v>
      </c>
      <c r="B265" s="13" t="s">
        <v>1132</v>
      </c>
      <c r="C265" s="13" t="s">
        <v>42</v>
      </c>
      <c r="D265" s="13" t="s">
        <v>1142</v>
      </c>
      <c r="E265" s="13" t="s">
        <v>1139</v>
      </c>
      <c r="F265" s="14">
        <v>40202</v>
      </c>
      <c r="G265" s="13">
        <v>6510550</v>
      </c>
      <c r="H265" s="13" t="s">
        <v>1143</v>
      </c>
      <c r="I265" s="13">
        <v>404</v>
      </c>
      <c r="J265" s="13">
        <v>16</v>
      </c>
      <c r="K265" s="13">
        <v>1</v>
      </c>
      <c r="M265" s="13">
        <v>1</v>
      </c>
      <c r="O265" s="13" t="s">
        <v>28</v>
      </c>
      <c r="P265" s="13">
        <v>1</v>
      </c>
      <c r="T265" s="13" t="s">
        <v>39</v>
      </c>
      <c r="U265" s="13" t="s">
        <v>28</v>
      </c>
      <c r="W265" s="13" t="s">
        <v>1144</v>
      </c>
      <c r="X265" s="13" t="str">
        <f>_xlfn.XLOOKUP(Burndata[[#This Row],[STATE_FULL]],'[1]State Regions'!$A:$A,'[1]State Regions'!$B:$B)</f>
        <v>South</v>
      </c>
    </row>
    <row r="266" spans="1:24" hidden="1" x14ac:dyDescent="0.2">
      <c r="A266" s="13" t="s">
        <v>1131</v>
      </c>
      <c r="B266" s="13" t="s">
        <v>1132</v>
      </c>
      <c r="C266" s="13" t="s">
        <v>1145</v>
      </c>
      <c r="D266" s="13" t="s">
        <v>1146</v>
      </c>
      <c r="E266" s="13" t="s">
        <v>1147</v>
      </c>
      <c r="F266" s="14">
        <v>41501</v>
      </c>
      <c r="G266" s="13">
        <v>6510860</v>
      </c>
      <c r="H266" s="13" t="s">
        <v>1148</v>
      </c>
      <c r="I266" s="13">
        <v>348</v>
      </c>
      <c r="K266" s="13">
        <v>1</v>
      </c>
      <c r="O266" s="13" t="s">
        <v>28</v>
      </c>
      <c r="Q266" s="13">
        <v>1</v>
      </c>
      <c r="T266" s="13" t="s">
        <v>2798</v>
      </c>
      <c r="U266" s="13" t="s">
        <v>28</v>
      </c>
      <c r="W266" s="13" t="s">
        <v>1149</v>
      </c>
      <c r="X266" s="13" t="str">
        <f>_xlfn.XLOOKUP(Burndata[[#This Row],[STATE_FULL]],'[1]State Regions'!$A:$A,'[1]State Regions'!$B:$B)</f>
        <v>South</v>
      </c>
    </row>
    <row r="267" spans="1:24" hidden="1" x14ac:dyDescent="0.2">
      <c r="A267" s="13" t="s">
        <v>1150</v>
      </c>
      <c r="B267" s="13" t="s">
        <v>1151</v>
      </c>
      <c r="C267" s="13" t="s">
        <v>1152</v>
      </c>
      <c r="D267" s="13" t="s">
        <v>1153</v>
      </c>
      <c r="E267" s="13" t="s">
        <v>1154</v>
      </c>
      <c r="F267" s="14">
        <v>71103</v>
      </c>
      <c r="G267" s="13">
        <v>6720776</v>
      </c>
      <c r="H267" s="13" t="s">
        <v>1155</v>
      </c>
      <c r="I267" s="13">
        <v>452</v>
      </c>
      <c r="J267" s="13">
        <v>13</v>
      </c>
      <c r="K267" s="13">
        <v>1</v>
      </c>
      <c r="M267" s="13">
        <v>1</v>
      </c>
      <c r="O267" s="13" t="s">
        <v>28</v>
      </c>
      <c r="P267" s="13">
        <v>1</v>
      </c>
      <c r="T267" s="13" t="s">
        <v>39</v>
      </c>
      <c r="U267" s="13" t="s">
        <v>28</v>
      </c>
      <c r="W267" s="13" t="s">
        <v>1156</v>
      </c>
      <c r="X267" s="13" t="str">
        <f>_xlfn.XLOOKUP(Burndata[[#This Row],[STATE_FULL]],'[1]State Regions'!$A:$A,'[1]State Regions'!$B:$B)</f>
        <v>South</v>
      </c>
    </row>
    <row r="268" spans="1:24" hidden="1" x14ac:dyDescent="0.2">
      <c r="A268" s="13" t="s">
        <v>1150</v>
      </c>
      <c r="B268" s="13" t="s">
        <v>1151</v>
      </c>
      <c r="C268" s="13" t="s">
        <v>1157</v>
      </c>
      <c r="D268" s="13" t="s">
        <v>1158</v>
      </c>
      <c r="E268" s="13" t="s">
        <v>1159</v>
      </c>
      <c r="F268" s="14">
        <v>70808</v>
      </c>
      <c r="G268" s="13">
        <v>6720028</v>
      </c>
      <c r="H268" s="13" t="s">
        <v>1160</v>
      </c>
      <c r="I268" s="13">
        <v>988</v>
      </c>
      <c r="K268" s="13">
        <v>1</v>
      </c>
      <c r="O268" s="13" t="s">
        <v>28</v>
      </c>
      <c r="Q268" s="13">
        <v>1</v>
      </c>
      <c r="T268" s="13" t="s">
        <v>2798</v>
      </c>
      <c r="U268" s="13" t="s">
        <v>28</v>
      </c>
      <c r="W268" s="13" t="s">
        <v>1161</v>
      </c>
      <c r="X268" s="13" t="str">
        <f>_xlfn.XLOOKUP(Burndata[[#This Row],[STATE_FULL]],'[1]State Regions'!$A:$A,'[1]State Regions'!$B:$B)</f>
        <v>South</v>
      </c>
    </row>
    <row r="269" spans="1:24" hidden="1" x14ac:dyDescent="0.2">
      <c r="A269" s="13" t="s">
        <v>1150</v>
      </c>
      <c r="B269" s="13" t="s">
        <v>1151</v>
      </c>
      <c r="C269" s="13" t="s">
        <v>1157</v>
      </c>
      <c r="D269" s="13" t="s">
        <v>1162</v>
      </c>
      <c r="E269" s="13" t="s">
        <v>1159</v>
      </c>
      <c r="F269" s="14">
        <v>70809</v>
      </c>
      <c r="G269" s="13">
        <v>6720042</v>
      </c>
      <c r="H269" s="13" t="s">
        <v>1163</v>
      </c>
      <c r="I269" s="13">
        <v>527</v>
      </c>
      <c r="J269" s="13">
        <v>8</v>
      </c>
      <c r="M269" s="13">
        <v>1</v>
      </c>
      <c r="T269" s="13" t="s">
        <v>28</v>
      </c>
      <c r="W269" s="13" t="s">
        <v>1164</v>
      </c>
      <c r="X269" s="13" t="str">
        <f>_xlfn.XLOOKUP(Burndata[[#This Row],[STATE_FULL]],'[1]State Regions'!$A:$A,'[1]State Regions'!$B:$B)</f>
        <v>South</v>
      </c>
    </row>
    <row r="270" spans="1:24" hidden="1" x14ac:dyDescent="0.2">
      <c r="A270" s="13" t="s">
        <v>1150</v>
      </c>
      <c r="B270" s="13" t="s">
        <v>1151</v>
      </c>
      <c r="C270" s="13" t="s">
        <v>1165</v>
      </c>
      <c r="D270" s="13" t="s">
        <v>1166</v>
      </c>
      <c r="E270" s="13" t="s">
        <v>1167</v>
      </c>
      <c r="F270" s="14">
        <v>70503</v>
      </c>
      <c r="G270" s="13">
        <v>6720340</v>
      </c>
      <c r="H270" s="13" t="s">
        <v>1168</v>
      </c>
      <c r="I270" s="13">
        <v>461</v>
      </c>
      <c r="K270" s="13">
        <v>1</v>
      </c>
      <c r="O270" s="13" t="s">
        <v>28</v>
      </c>
      <c r="Q270" s="13">
        <v>1</v>
      </c>
      <c r="T270" s="13" t="s">
        <v>2798</v>
      </c>
      <c r="U270" s="13" t="s">
        <v>28</v>
      </c>
      <c r="W270" s="13" t="s">
        <v>1169</v>
      </c>
      <c r="X270" s="13" t="str">
        <f>_xlfn.XLOOKUP(Burndata[[#This Row],[STATE_FULL]],'[1]State Regions'!$A:$A,'[1]State Regions'!$B:$B)</f>
        <v>South</v>
      </c>
    </row>
    <row r="271" spans="1:24" hidden="1" x14ac:dyDescent="0.2">
      <c r="A271" s="13" t="s">
        <v>1150</v>
      </c>
      <c r="B271" s="13" t="s">
        <v>1151</v>
      </c>
      <c r="C271" s="13" t="s">
        <v>1165</v>
      </c>
      <c r="D271" s="13" t="s">
        <v>1170</v>
      </c>
      <c r="E271" s="13" t="s">
        <v>1167</v>
      </c>
      <c r="F271" s="14">
        <v>70508</v>
      </c>
      <c r="G271" s="13">
        <v>6720343</v>
      </c>
      <c r="H271" s="13" t="s">
        <v>1171</v>
      </c>
      <c r="I271" s="13">
        <v>6</v>
      </c>
      <c r="J271" s="13">
        <v>6</v>
      </c>
      <c r="M271" s="13">
        <v>1</v>
      </c>
      <c r="N271" s="13">
        <v>1</v>
      </c>
      <c r="T271" s="13" t="s">
        <v>39</v>
      </c>
      <c r="W271" s="13" t="s">
        <v>1172</v>
      </c>
      <c r="X271" s="13" t="str">
        <f>_xlfn.XLOOKUP(Burndata[[#This Row],[STATE_FULL]],'[1]State Regions'!$A:$A,'[1]State Regions'!$B:$B)</f>
        <v>South</v>
      </c>
    </row>
    <row r="272" spans="1:24" hidden="1" x14ac:dyDescent="0.2">
      <c r="A272" s="13" t="s">
        <v>1150</v>
      </c>
      <c r="B272" s="13" t="s">
        <v>1151</v>
      </c>
      <c r="C272" s="13" t="s">
        <v>1173</v>
      </c>
      <c r="D272" s="13" t="s">
        <v>1174</v>
      </c>
      <c r="E272" s="13" t="s">
        <v>1175</v>
      </c>
      <c r="F272" s="14">
        <v>70112</v>
      </c>
      <c r="H272" s="13" t="s">
        <v>1176</v>
      </c>
      <c r="I272" s="13">
        <v>446</v>
      </c>
      <c r="J272" s="13">
        <v>20</v>
      </c>
      <c r="K272" s="13">
        <v>1</v>
      </c>
      <c r="M272" s="13">
        <v>1</v>
      </c>
      <c r="O272" s="13" t="s">
        <v>28</v>
      </c>
      <c r="P272" s="13">
        <v>1</v>
      </c>
      <c r="T272" s="13" t="s">
        <v>28</v>
      </c>
      <c r="U272" s="13" t="s">
        <v>28</v>
      </c>
      <c r="W272" s="13" t="s">
        <v>1177</v>
      </c>
      <c r="X272" s="13" t="str">
        <f>_xlfn.XLOOKUP(Burndata[[#This Row],[STATE_FULL]],'[1]State Regions'!$A:$A,'[1]State Regions'!$B:$B)</f>
        <v>South</v>
      </c>
    </row>
    <row r="273" spans="1:24" hidden="1" x14ac:dyDescent="0.2">
      <c r="A273" s="13" t="s">
        <v>1150</v>
      </c>
      <c r="B273" s="13" t="s">
        <v>1151</v>
      </c>
      <c r="C273" s="13" t="s">
        <v>1178</v>
      </c>
      <c r="D273" s="13" t="s">
        <v>1179</v>
      </c>
      <c r="E273" s="13" t="s">
        <v>1180</v>
      </c>
      <c r="F273" s="14">
        <v>71301</v>
      </c>
      <c r="G273" s="13">
        <v>6720020</v>
      </c>
      <c r="H273" s="13" t="s">
        <v>1181</v>
      </c>
      <c r="I273" s="13">
        <v>362</v>
      </c>
      <c r="K273" s="13">
        <v>1</v>
      </c>
      <c r="O273" s="13" t="s">
        <v>28</v>
      </c>
      <c r="Q273" s="13">
        <v>1</v>
      </c>
      <c r="T273" s="13" t="s">
        <v>2798</v>
      </c>
      <c r="U273" s="13" t="s">
        <v>28</v>
      </c>
      <c r="W273" s="13" t="s">
        <v>1182</v>
      </c>
      <c r="X273" s="13" t="str">
        <f>_xlfn.XLOOKUP(Burndata[[#This Row],[STATE_FULL]],'[1]State Regions'!$A:$A,'[1]State Regions'!$B:$B)</f>
        <v>South</v>
      </c>
    </row>
    <row r="274" spans="1:24" hidden="1" x14ac:dyDescent="0.2">
      <c r="A274" s="13" t="s">
        <v>1150</v>
      </c>
      <c r="B274" s="13" t="s">
        <v>1151</v>
      </c>
      <c r="C274" s="13" t="s">
        <v>1183</v>
      </c>
      <c r="D274" s="13" t="s">
        <v>1184</v>
      </c>
      <c r="E274" s="13" t="s">
        <v>1185</v>
      </c>
      <c r="F274" s="14">
        <v>70433</v>
      </c>
      <c r="G274" s="13">
        <v>6720180</v>
      </c>
      <c r="H274" s="13" t="s">
        <v>1186</v>
      </c>
      <c r="I274" s="13">
        <v>167</v>
      </c>
      <c r="K274" s="13">
        <v>1</v>
      </c>
      <c r="O274" s="13" t="s">
        <v>28</v>
      </c>
      <c r="Q274" s="13">
        <v>1</v>
      </c>
      <c r="T274" s="13" t="s">
        <v>2798</v>
      </c>
      <c r="U274" s="13" t="s">
        <v>28</v>
      </c>
      <c r="W274" s="13" t="s">
        <v>1187</v>
      </c>
      <c r="X274" s="13" t="str">
        <f>_xlfn.XLOOKUP(Burndata[[#This Row],[STATE_FULL]],'[1]State Regions'!$A:$A,'[1]State Regions'!$B:$B)</f>
        <v>South</v>
      </c>
    </row>
    <row r="275" spans="1:24" hidden="1" x14ac:dyDescent="0.2">
      <c r="A275" s="13" t="s">
        <v>1150</v>
      </c>
      <c r="B275" s="13" t="s">
        <v>1151</v>
      </c>
      <c r="C275" s="13" t="s">
        <v>1188</v>
      </c>
      <c r="D275" s="13" t="s">
        <v>1189</v>
      </c>
      <c r="E275" s="13" t="s">
        <v>1190</v>
      </c>
      <c r="F275" s="14">
        <v>70403</v>
      </c>
      <c r="G275" s="13">
        <v>6720254</v>
      </c>
      <c r="H275" s="13" t="s">
        <v>1191</v>
      </c>
      <c r="I275" s="13">
        <v>330</v>
      </c>
      <c r="K275" s="13">
        <v>1</v>
      </c>
      <c r="O275" s="13" t="s">
        <v>28</v>
      </c>
      <c r="Q275" s="13">
        <v>1</v>
      </c>
      <c r="T275" s="13" t="s">
        <v>2798</v>
      </c>
      <c r="U275" s="13" t="s">
        <v>28</v>
      </c>
      <c r="W275" s="13" t="s">
        <v>1192</v>
      </c>
      <c r="X275" s="13" t="str">
        <f>_xlfn.XLOOKUP(Burndata[[#This Row],[STATE_FULL]],'[1]State Regions'!$A:$A,'[1]State Regions'!$B:$B)</f>
        <v>South</v>
      </c>
    </row>
    <row r="276" spans="1:24" hidden="1" x14ac:dyDescent="0.2">
      <c r="A276" s="13" t="s">
        <v>1193</v>
      </c>
      <c r="B276" s="13" t="s">
        <v>1194</v>
      </c>
      <c r="C276" s="13" t="s">
        <v>1195</v>
      </c>
      <c r="D276" s="13" t="s">
        <v>1196</v>
      </c>
      <c r="E276" s="13" t="s">
        <v>1197</v>
      </c>
      <c r="F276" s="15" t="s">
        <v>1198</v>
      </c>
      <c r="G276" s="13">
        <v>6110430</v>
      </c>
      <c r="H276" s="13" t="s">
        <v>1199</v>
      </c>
      <c r="I276" s="13">
        <v>637</v>
      </c>
      <c r="J276" s="13">
        <v>6</v>
      </c>
      <c r="K276" s="13">
        <v>1</v>
      </c>
      <c r="M276" s="13">
        <v>1</v>
      </c>
      <c r="O276" s="13" t="s">
        <v>28</v>
      </c>
      <c r="P276" s="13">
        <v>1</v>
      </c>
      <c r="T276" s="13" t="s">
        <v>39</v>
      </c>
      <c r="U276" s="13" t="s">
        <v>28</v>
      </c>
      <c r="V276" s="13" t="s">
        <v>39</v>
      </c>
      <c r="W276" s="13" t="s">
        <v>1200</v>
      </c>
      <c r="X276" s="13" t="str">
        <f>_xlfn.XLOOKUP(Burndata[[#This Row],[STATE_FULL]],'[1]State Regions'!$A:$A,'[1]State Regions'!$B:$B)</f>
        <v>Northeast</v>
      </c>
    </row>
    <row r="277" spans="1:24" hidden="1" x14ac:dyDescent="0.2">
      <c r="A277" s="13" t="s">
        <v>1193</v>
      </c>
      <c r="B277" s="13" t="s">
        <v>1194</v>
      </c>
      <c r="C277" s="13" t="s">
        <v>1201</v>
      </c>
      <c r="D277" s="13" t="s">
        <v>1202</v>
      </c>
      <c r="E277" s="13" t="s">
        <v>1203</v>
      </c>
      <c r="F277" s="15" t="s">
        <v>1204</v>
      </c>
      <c r="G277" s="13">
        <v>6110050</v>
      </c>
      <c r="H277" s="13" t="s">
        <v>1205</v>
      </c>
      <c r="I277" s="13">
        <v>411</v>
      </c>
      <c r="K277" s="13">
        <v>1</v>
      </c>
      <c r="O277" s="13" t="s">
        <v>28</v>
      </c>
      <c r="Q277" s="13">
        <v>1</v>
      </c>
      <c r="T277" s="13" t="s">
        <v>2798</v>
      </c>
      <c r="U277" s="13" t="s">
        <v>28</v>
      </c>
      <c r="W277" s="13" t="s">
        <v>1206</v>
      </c>
      <c r="X277" s="13" t="str">
        <f>_xlfn.XLOOKUP(Burndata[[#This Row],[STATE_FULL]],'[1]State Regions'!$A:$A,'[1]State Regions'!$B:$B)</f>
        <v>Northeast</v>
      </c>
    </row>
    <row r="278" spans="1:24" hidden="1" x14ac:dyDescent="0.2">
      <c r="A278" s="13" t="s">
        <v>1207</v>
      </c>
      <c r="B278" s="13" t="s">
        <v>1208</v>
      </c>
      <c r="C278" s="13" t="s">
        <v>1209</v>
      </c>
      <c r="D278" s="13" t="s">
        <v>1210</v>
      </c>
      <c r="E278" s="13" t="s">
        <v>1211</v>
      </c>
      <c r="F278" s="14">
        <v>21287</v>
      </c>
      <c r="G278" s="13">
        <v>6320180</v>
      </c>
      <c r="H278" s="13" t="s">
        <v>1212</v>
      </c>
      <c r="I278" s="13">
        <v>1091</v>
      </c>
      <c r="K278" s="13">
        <v>1</v>
      </c>
      <c r="L278" s="13">
        <v>1</v>
      </c>
      <c r="N278" s="13">
        <v>1</v>
      </c>
      <c r="O278" s="13" t="s">
        <v>39</v>
      </c>
      <c r="P278" s="13">
        <v>1</v>
      </c>
      <c r="R278" s="13">
        <v>1</v>
      </c>
      <c r="T278" s="13" t="s">
        <v>28</v>
      </c>
      <c r="U278" s="13" t="s">
        <v>28</v>
      </c>
      <c r="V278" s="13" t="s">
        <v>28</v>
      </c>
      <c r="W278" s="13" t="s">
        <v>1213</v>
      </c>
      <c r="X278" s="13" t="str">
        <f>_xlfn.XLOOKUP(Burndata[[#This Row],[STATE_FULL]],'[1]State Regions'!$A:$A,'[1]State Regions'!$B:$B)</f>
        <v>South</v>
      </c>
    </row>
    <row r="279" spans="1:24" hidden="1" x14ac:dyDescent="0.2">
      <c r="A279" s="13" t="s">
        <v>1207</v>
      </c>
      <c r="B279" s="13" t="s">
        <v>1208</v>
      </c>
      <c r="C279" s="13" t="s">
        <v>1209</v>
      </c>
      <c r="D279" s="13" t="s">
        <v>1214</v>
      </c>
      <c r="E279" s="13" t="s">
        <v>1211</v>
      </c>
      <c r="F279" s="14">
        <v>21224</v>
      </c>
      <c r="G279" s="13">
        <v>6320050</v>
      </c>
      <c r="H279" s="13" t="s">
        <v>1215</v>
      </c>
      <c r="I279" s="13">
        <v>420</v>
      </c>
      <c r="J279" s="13">
        <v>20</v>
      </c>
      <c r="K279" s="13">
        <v>1</v>
      </c>
      <c r="M279" s="13">
        <v>1</v>
      </c>
      <c r="O279" s="13" t="s">
        <v>39</v>
      </c>
      <c r="Q279" s="13">
        <v>1</v>
      </c>
      <c r="T279" s="13" t="s">
        <v>28</v>
      </c>
      <c r="U279" s="13" t="s">
        <v>28</v>
      </c>
      <c r="V279" s="13" t="s">
        <v>28</v>
      </c>
      <c r="W279" s="13" t="s">
        <v>1216</v>
      </c>
      <c r="X279" s="13" t="str">
        <f>_xlfn.XLOOKUP(Burndata[[#This Row],[STATE_FULL]],'[1]State Regions'!$A:$A,'[1]State Regions'!$B:$B)</f>
        <v>South</v>
      </c>
    </row>
    <row r="280" spans="1:24" hidden="1" x14ac:dyDescent="0.2">
      <c r="A280" s="13" t="s">
        <v>1207</v>
      </c>
      <c r="B280" s="13" t="s">
        <v>1208</v>
      </c>
      <c r="C280" s="13" t="s">
        <v>1209</v>
      </c>
      <c r="D280" s="13" t="s">
        <v>1217</v>
      </c>
      <c r="E280" s="13" t="s">
        <v>1211</v>
      </c>
      <c r="F280" s="14">
        <v>21215</v>
      </c>
      <c r="G280" s="13">
        <v>6320280</v>
      </c>
      <c r="H280" s="13" t="s">
        <v>1218</v>
      </c>
      <c r="I280" s="13">
        <v>483</v>
      </c>
      <c r="K280" s="13">
        <v>1</v>
      </c>
      <c r="O280" s="13" t="s">
        <v>39</v>
      </c>
      <c r="Q280" s="13">
        <v>1</v>
      </c>
      <c r="T280" s="13" t="s">
        <v>2798</v>
      </c>
      <c r="U280" s="13" t="s">
        <v>28</v>
      </c>
      <c r="W280" s="13" t="s">
        <v>1219</v>
      </c>
      <c r="X280" s="13" t="str">
        <f>_xlfn.XLOOKUP(Burndata[[#This Row],[STATE_FULL]],'[1]State Regions'!$A:$A,'[1]State Regions'!$B:$B)</f>
        <v>South</v>
      </c>
    </row>
    <row r="281" spans="1:24" hidden="1" x14ac:dyDescent="0.2">
      <c r="A281" s="13" t="s">
        <v>1207</v>
      </c>
      <c r="B281" s="13" t="s">
        <v>1208</v>
      </c>
      <c r="C281" s="13" t="s">
        <v>59</v>
      </c>
      <c r="D281" s="13" t="s">
        <v>1220</v>
      </c>
      <c r="E281" s="13" t="s">
        <v>1221</v>
      </c>
      <c r="F281" s="14">
        <v>20889</v>
      </c>
      <c r="G281" s="13">
        <v>6320360</v>
      </c>
      <c r="H281" s="13" t="s">
        <v>1222</v>
      </c>
      <c r="I281" s="13">
        <v>244</v>
      </c>
      <c r="K281" s="13">
        <v>1</v>
      </c>
      <c r="O281" s="13" t="s">
        <v>40</v>
      </c>
      <c r="Q281" s="13">
        <v>1</v>
      </c>
      <c r="T281" s="13" t="s">
        <v>2798</v>
      </c>
      <c r="U281" s="13" t="s">
        <v>39</v>
      </c>
      <c r="W281" s="13" t="s">
        <v>1223</v>
      </c>
      <c r="X281" s="13" t="str">
        <f>_xlfn.XLOOKUP(Burndata[[#This Row],[STATE_FULL]],'[1]State Regions'!$A:$A,'[1]State Regions'!$B:$B)</f>
        <v>South</v>
      </c>
    </row>
    <row r="282" spans="1:24" hidden="1" x14ac:dyDescent="0.2">
      <c r="A282" s="13" t="s">
        <v>1207</v>
      </c>
      <c r="B282" s="13" t="s">
        <v>1208</v>
      </c>
      <c r="C282" s="13" t="s">
        <v>59</v>
      </c>
      <c r="D282" s="13" t="s">
        <v>1224</v>
      </c>
      <c r="E282" s="13" t="s">
        <v>1221</v>
      </c>
      <c r="F282" s="14">
        <v>20814</v>
      </c>
      <c r="G282" s="13">
        <v>6320350</v>
      </c>
      <c r="H282" s="13" t="s">
        <v>1225</v>
      </c>
      <c r="I282" s="13">
        <v>230</v>
      </c>
      <c r="K282" s="13">
        <v>1</v>
      </c>
      <c r="O282" s="13" t="s">
        <v>39</v>
      </c>
      <c r="Q282" s="13">
        <v>1</v>
      </c>
      <c r="T282" s="13" t="s">
        <v>2798</v>
      </c>
      <c r="U282" s="13" t="s">
        <v>28</v>
      </c>
      <c r="W282" s="13" t="s">
        <v>1226</v>
      </c>
      <c r="X282" s="13" t="str">
        <f>_xlfn.XLOOKUP(Burndata[[#This Row],[STATE_FULL]],'[1]State Regions'!$A:$A,'[1]State Regions'!$B:$B)</f>
        <v>South</v>
      </c>
    </row>
    <row r="283" spans="1:24" hidden="1" x14ac:dyDescent="0.2">
      <c r="A283" s="13" t="s">
        <v>1207</v>
      </c>
      <c r="B283" s="13" t="s">
        <v>1208</v>
      </c>
      <c r="C283" s="13" t="s">
        <v>1227</v>
      </c>
      <c r="D283" s="13" t="s">
        <v>1228</v>
      </c>
      <c r="E283" s="13" t="s">
        <v>1229</v>
      </c>
      <c r="F283" s="14">
        <v>20785</v>
      </c>
      <c r="G283" s="13">
        <v>6320610</v>
      </c>
      <c r="H283" s="13" t="s">
        <v>1230</v>
      </c>
      <c r="I283" s="13">
        <v>205</v>
      </c>
      <c r="K283" s="13">
        <v>1</v>
      </c>
      <c r="O283" s="13" t="s">
        <v>39</v>
      </c>
      <c r="Q283" s="13">
        <v>1</v>
      </c>
      <c r="T283" s="13" t="s">
        <v>2798</v>
      </c>
      <c r="U283" s="13" t="s">
        <v>28</v>
      </c>
      <c r="W283" s="13" t="s">
        <v>1231</v>
      </c>
      <c r="X283" s="13" t="str">
        <f>_xlfn.XLOOKUP(Burndata[[#This Row],[STATE_FULL]],'[1]State Regions'!$A:$A,'[1]State Regions'!$B:$B)</f>
        <v>South</v>
      </c>
    </row>
    <row r="284" spans="1:24" hidden="1" x14ac:dyDescent="0.2">
      <c r="A284" s="13" t="s">
        <v>1232</v>
      </c>
      <c r="B284" s="13" t="s">
        <v>1233</v>
      </c>
      <c r="C284" s="13" t="s">
        <v>1234</v>
      </c>
      <c r="D284" s="13" t="s">
        <v>1235</v>
      </c>
      <c r="E284" s="13" t="s">
        <v>1236</v>
      </c>
      <c r="F284" s="15" t="s">
        <v>1237</v>
      </c>
      <c r="G284" s="13">
        <v>6141435</v>
      </c>
      <c r="H284" s="13" t="s">
        <v>1238</v>
      </c>
      <c r="I284" s="13">
        <v>360</v>
      </c>
      <c r="K284" s="13">
        <v>1</v>
      </c>
      <c r="O284" s="13" t="s">
        <v>28</v>
      </c>
      <c r="Q284" s="13">
        <v>1</v>
      </c>
      <c r="T284" s="13" t="s">
        <v>2798</v>
      </c>
      <c r="U284" s="13" t="s">
        <v>28</v>
      </c>
      <c r="W284" s="13" t="s">
        <v>1239</v>
      </c>
      <c r="X284" s="13" t="str">
        <f>_xlfn.XLOOKUP(Burndata[[#This Row],[STATE_FULL]],'[1]State Regions'!$A:$A,'[1]State Regions'!$B:$B)</f>
        <v>Northeast</v>
      </c>
    </row>
    <row r="285" spans="1:24" hidden="1" x14ac:dyDescent="0.2">
      <c r="A285" s="13" t="s">
        <v>1232</v>
      </c>
      <c r="B285" s="13" t="s">
        <v>1233</v>
      </c>
      <c r="C285" s="13" t="s">
        <v>1240</v>
      </c>
      <c r="D285" s="13" t="s">
        <v>1241</v>
      </c>
      <c r="E285" s="13" t="s">
        <v>1022</v>
      </c>
      <c r="F285" s="15" t="s">
        <v>1242</v>
      </c>
      <c r="G285" s="13">
        <v>6141955</v>
      </c>
      <c r="H285" s="13" t="s">
        <v>1243</v>
      </c>
      <c r="I285" s="13">
        <v>716</v>
      </c>
      <c r="K285" s="13">
        <v>1</v>
      </c>
      <c r="L285" s="13">
        <v>1</v>
      </c>
      <c r="O285" s="13" t="s">
        <v>28</v>
      </c>
      <c r="P285" s="13">
        <v>1</v>
      </c>
      <c r="S285" s="13">
        <v>1</v>
      </c>
      <c r="T285" s="13" t="s">
        <v>2798</v>
      </c>
      <c r="U285" s="13" t="s">
        <v>28</v>
      </c>
      <c r="W285" s="13" t="s">
        <v>1244</v>
      </c>
      <c r="X285" s="13" t="str">
        <f>_xlfn.XLOOKUP(Burndata[[#This Row],[STATE_FULL]],'[1]State Regions'!$A:$A,'[1]State Regions'!$B:$B)</f>
        <v>Northeast</v>
      </c>
    </row>
    <row r="286" spans="1:24" hidden="1" x14ac:dyDescent="0.2">
      <c r="A286" s="13" t="s">
        <v>1232</v>
      </c>
      <c r="B286" s="13" t="s">
        <v>1233</v>
      </c>
      <c r="C286" s="13" t="s">
        <v>1245</v>
      </c>
      <c r="D286" s="13" t="s">
        <v>1246</v>
      </c>
      <c r="E286" s="13" t="s">
        <v>1247</v>
      </c>
      <c r="F286" s="15" t="s">
        <v>1248</v>
      </c>
      <c r="G286" s="13">
        <v>6140690</v>
      </c>
      <c r="H286" s="13" t="s">
        <v>1249</v>
      </c>
      <c r="I286" s="13">
        <v>396</v>
      </c>
      <c r="K286" s="13">
        <v>1</v>
      </c>
      <c r="O286" s="13" t="s">
        <v>28</v>
      </c>
      <c r="P286" s="13">
        <v>1</v>
      </c>
      <c r="T286" s="13" t="s">
        <v>2798</v>
      </c>
      <c r="U286" s="13" t="s">
        <v>28</v>
      </c>
      <c r="W286" s="13" t="s">
        <v>1250</v>
      </c>
      <c r="X286" s="13" t="str">
        <f>_xlfn.XLOOKUP(Burndata[[#This Row],[STATE_FULL]],'[1]State Regions'!$A:$A,'[1]State Regions'!$B:$B)</f>
        <v>Northeast</v>
      </c>
    </row>
    <row r="287" spans="1:24" hidden="1" x14ac:dyDescent="0.2">
      <c r="A287" s="13" t="s">
        <v>1232</v>
      </c>
      <c r="B287" s="13" t="s">
        <v>1233</v>
      </c>
      <c r="C287" s="13" t="s">
        <v>1251</v>
      </c>
      <c r="D287" s="13" t="s">
        <v>1252</v>
      </c>
      <c r="E287" s="13" t="s">
        <v>1253</v>
      </c>
      <c r="F287" s="15" t="s">
        <v>1254</v>
      </c>
      <c r="G287" s="13">
        <v>6141900</v>
      </c>
      <c r="H287" s="13" t="s">
        <v>1255</v>
      </c>
      <c r="I287" s="13">
        <v>408</v>
      </c>
      <c r="K287" s="13">
        <v>1</v>
      </c>
      <c r="O287" s="13" t="s">
        <v>28</v>
      </c>
      <c r="Q287" s="13">
        <v>1</v>
      </c>
      <c r="T287" s="13" t="s">
        <v>2798</v>
      </c>
      <c r="U287" s="13" t="s">
        <v>28</v>
      </c>
      <c r="W287" s="13" t="s">
        <v>1256</v>
      </c>
      <c r="X287" s="13" t="str">
        <f>_xlfn.XLOOKUP(Burndata[[#This Row],[STATE_FULL]],'[1]State Regions'!$A:$A,'[1]State Regions'!$B:$B)</f>
        <v>Northeast</v>
      </c>
    </row>
    <row r="288" spans="1:24" hidden="1" x14ac:dyDescent="0.2">
      <c r="A288" s="13" t="s">
        <v>1232</v>
      </c>
      <c r="B288" s="13" t="s">
        <v>1233</v>
      </c>
      <c r="C288" s="13" t="s">
        <v>1257</v>
      </c>
      <c r="D288" s="13" t="s">
        <v>1258</v>
      </c>
      <c r="E288" s="13" t="s">
        <v>1259</v>
      </c>
      <c r="F288" s="15" t="s">
        <v>1260</v>
      </c>
      <c r="G288" s="13">
        <v>6140013</v>
      </c>
      <c r="H288" s="13" t="s">
        <v>1261</v>
      </c>
      <c r="I288" s="13">
        <v>673</v>
      </c>
      <c r="K288" s="13">
        <v>1</v>
      </c>
      <c r="O288" s="13" t="s">
        <v>28</v>
      </c>
      <c r="P288" s="13">
        <v>1</v>
      </c>
      <c r="T288" s="13" t="s">
        <v>2798</v>
      </c>
      <c r="U288" s="13" t="s">
        <v>28</v>
      </c>
      <c r="W288" s="13" t="s">
        <v>1262</v>
      </c>
      <c r="X288" s="13" t="str">
        <f>_xlfn.XLOOKUP(Burndata[[#This Row],[STATE_FULL]],'[1]State Regions'!$A:$A,'[1]State Regions'!$B:$B)</f>
        <v>Northeast</v>
      </c>
    </row>
    <row r="289" spans="1:24" hidden="1" x14ac:dyDescent="0.2">
      <c r="A289" s="13" t="s">
        <v>1232</v>
      </c>
      <c r="B289" s="13" t="s">
        <v>1233</v>
      </c>
      <c r="C289" s="13" t="s">
        <v>1257</v>
      </c>
      <c r="D289" s="13" t="s">
        <v>1263</v>
      </c>
      <c r="E289" s="13" t="s">
        <v>1259</v>
      </c>
      <c r="F289" s="15" t="s">
        <v>1264</v>
      </c>
      <c r="G289" s="13">
        <v>6140270</v>
      </c>
      <c r="H289" s="13" t="s">
        <v>1265</v>
      </c>
      <c r="I289" s="13">
        <v>415</v>
      </c>
      <c r="L289" s="13">
        <v>1</v>
      </c>
      <c r="O289" s="13" t="s">
        <v>28</v>
      </c>
      <c r="R289" s="13">
        <v>1</v>
      </c>
      <c r="T289" s="13" t="s">
        <v>2798</v>
      </c>
      <c r="U289" s="13" t="s">
        <v>28</v>
      </c>
      <c r="W289" s="13" t="s">
        <v>1266</v>
      </c>
      <c r="X289" s="13" t="str">
        <f>_xlfn.XLOOKUP(Burndata[[#This Row],[STATE_FULL]],'[1]State Regions'!$A:$A,'[1]State Regions'!$B:$B)</f>
        <v>Northeast</v>
      </c>
    </row>
    <row r="290" spans="1:24" hidden="1" x14ac:dyDescent="0.2">
      <c r="A290" s="13" t="s">
        <v>1232</v>
      </c>
      <c r="B290" s="13" t="s">
        <v>1233</v>
      </c>
      <c r="C290" s="13" t="s">
        <v>1257</v>
      </c>
      <c r="D290" s="13" t="s">
        <v>1267</v>
      </c>
      <c r="E290" s="13" t="s">
        <v>1259</v>
      </c>
      <c r="F290" s="15" t="s">
        <v>1268</v>
      </c>
      <c r="G290" s="13">
        <v>6140010</v>
      </c>
      <c r="H290" s="13" t="s">
        <v>1269</v>
      </c>
      <c r="I290" s="13">
        <v>514</v>
      </c>
      <c r="K290" s="13">
        <v>1</v>
      </c>
      <c r="L290" s="13">
        <v>1</v>
      </c>
      <c r="O290" s="13" t="s">
        <v>28</v>
      </c>
      <c r="P290" s="13">
        <v>1</v>
      </c>
      <c r="S290" s="13">
        <v>1</v>
      </c>
      <c r="T290" s="13" t="s">
        <v>2798</v>
      </c>
      <c r="U290" s="13" t="s">
        <v>28</v>
      </c>
      <c r="W290" s="13" t="s">
        <v>1270</v>
      </c>
      <c r="X290" s="13" t="str">
        <f>_xlfn.XLOOKUP(Burndata[[#This Row],[STATE_FULL]],'[1]State Regions'!$A:$A,'[1]State Regions'!$B:$B)</f>
        <v>Northeast</v>
      </c>
    </row>
    <row r="291" spans="1:24" hidden="1" x14ac:dyDescent="0.2">
      <c r="A291" s="13" t="s">
        <v>1232</v>
      </c>
      <c r="B291" s="13" t="s">
        <v>1233</v>
      </c>
      <c r="C291" s="13" t="s">
        <v>1257</v>
      </c>
      <c r="D291" s="13" t="s">
        <v>1271</v>
      </c>
      <c r="E291" s="13" t="s">
        <v>1259</v>
      </c>
      <c r="F291" s="15" t="s">
        <v>1264</v>
      </c>
      <c r="G291" s="13">
        <v>6140215</v>
      </c>
      <c r="H291" s="13" t="s">
        <v>1272</v>
      </c>
      <c r="I291" s="13">
        <v>793</v>
      </c>
      <c r="J291" s="13">
        <v>15</v>
      </c>
      <c r="K291" s="13">
        <v>1</v>
      </c>
      <c r="M291" s="13">
        <v>1</v>
      </c>
      <c r="O291" s="13" t="s">
        <v>28</v>
      </c>
      <c r="P291" s="13">
        <v>1</v>
      </c>
      <c r="T291" s="13" t="s">
        <v>28</v>
      </c>
      <c r="U291" s="13" t="s">
        <v>28</v>
      </c>
      <c r="W291" s="13" t="s">
        <v>1273</v>
      </c>
      <c r="X291" s="13" t="str">
        <f>_xlfn.XLOOKUP(Burndata[[#This Row],[STATE_FULL]],'[1]State Regions'!$A:$A,'[1]State Regions'!$B:$B)</f>
        <v>Northeast</v>
      </c>
    </row>
    <row r="292" spans="1:24" hidden="1" x14ac:dyDescent="0.2">
      <c r="A292" s="13" t="s">
        <v>1232</v>
      </c>
      <c r="B292" s="13" t="s">
        <v>1233</v>
      </c>
      <c r="C292" s="13" t="s">
        <v>1257</v>
      </c>
      <c r="D292" s="13" t="s">
        <v>1274</v>
      </c>
      <c r="E292" s="13" t="s">
        <v>1259</v>
      </c>
      <c r="F292" s="15" t="s">
        <v>1275</v>
      </c>
      <c r="G292" s="13">
        <v>6140430</v>
      </c>
      <c r="H292" s="13" t="s">
        <v>1276</v>
      </c>
      <c r="I292" s="13">
        <v>999</v>
      </c>
      <c r="J292" s="13">
        <v>22</v>
      </c>
      <c r="K292" s="13">
        <v>1</v>
      </c>
      <c r="L292" s="13">
        <v>1</v>
      </c>
      <c r="M292" s="13">
        <v>1</v>
      </c>
      <c r="O292" s="13" t="s">
        <v>28</v>
      </c>
      <c r="P292" s="13">
        <v>1</v>
      </c>
      <c r="R292" s="13">
        <v>1</v>
      </c>
      <c r="T292" s="13" t="s">
        <v>28</v>
      </c>
      <c r="U292" s="13" t="s">
        <v>28</v>
      </c>
      <c r="W292" s="13" t="s">
        <v>1277</v>
      </c>
      <c r="X292" s="13" t="str">
        <f>_xlfn.XLOOKUP(Burndata[[#This Row],[STATE_FULL]],'[1]State Regions'!$A:$A,'[1]State Regions'!$B:$B)</f>
        <v>Northeast</v>
      </c>
    </row>
    <row r="293" spans="1:24" hidden="1" x14ac:dyDescent="0.2">
      <c r="A293" s="13" t="s">
        <v>1232</v>
      </c>
      <c r="B293" s="13" t="s">
        <v>1233</v>
      </c>
      <c r="C293" s="13" t="s">
        <v>1257</v>
      </c>
      <c r="D293" s="13" t="s">
        <v>1278</v>
      </c>
      <c r="E293" s="13" t="s">
        <v>1259</v>
      </c>
      <c r="F293" s="15" t="s">
        <v>1279</v>
      </c>
      <c r="G293" s="13">
        <v>6140465</v>
      </c>
      <c r="H293" s="13" t="s">
        <v>1280</v>
      </c>
      <c r="I293" s="13">
        <v>415</v>
      </c>
      <c r="K293" s="13">
        <v>1</v>
      </c>
      <c r="L293" s="13">
        <v>1</v>
      </c>
      <c r="O293" s="13" t="s">
        <v>28</v>
      </c>
      <c r="P293" s="13">
        <v>1</v>
      </c>
      <c r="R293" s="13">
        <v>1</v>
      </c>
      <c r="T293" s="13" t="s">
        <v>2798</v>
      </c>
      <c r="U293" s="13" t="s">
        <v>28</v>
      </c>
      <c r="W293" s="13" t="s">
        <v>1281</v>
      </c>
      <c r="X293" s="13" t="str">
        <f>_xlfn.XLOOKUP(Burndata[[#This Row],[STATE_FULL]],'[1]State Regions'!$A:$A,'[1]State Regions'!$B:$B)</f>
        <v>Northeast</v>
      </c>
    </row>
    <row r="294" spans="1:24" hidden="1" x14ac:dyDescent="0.2">
      <c r="A294" s="13" t="s">
        <v>1232</v>
      </c>
      <c r="B294" s="13" t="s">
        <v>1233</v>
      </c>
      <c r="C294" s="13" t="s">
        <v>1257</v>
      </c>
      <c r="D294" s="13" t="s">
        <v>1282</v>
      </c>
      <c r="E294" s="13" t="s">
        <v>1259</v>
      </c>
      <c r="F294" s="15" t="s">
        <v>1275</v>
      </c>
      <c r="G294" s="13">
        <v>6140581</v>
      </c>
      <c r="H294" s="13" t="s">
        <v>1283</v>
      </c>
      <c r="I294" s="13">
        <v>30</v>
      </c>
      <c r="J294" s="13">
        <v>15</v>
      </c>
      <c r="N294" s="13">
        <v>1</v>
      </c>
      <c r="T294" s="13" t="s">
        <v>28</v>
      </c>
      <c r="W294" s="13" t="s">
        <v>1284</v>
      </c>
      <c r="X294" s="13" t="str">
        <f>_xlfn.XLOOKUP(Burndata[[#This Row],[STATE_FULL]],'[1]State Regions'!$A:$A,'[1]State Regions'!$B:$B)</f>
        <v>Northeast</v>
      </c>
    </row>
    <row r="295" spans="1:24" hidden="1" x14ac:dyDescent="0.2">
      <c r="A295" s="13" t="s">
        <v>1285</v>
      </c>
      <c r="B295" s="13" t="s">
        <v>1286</v>
      </c>
      <c r="C295" s="13" t="s">
        <v>1287</v>
      </c>
      <c r="D295" s="13" t="s">
        <v>1288</v>
      </c>
      <c r="E295" s="13" t="s">
        <v>1289</v>
      </c>
      <c r="F295" s="14">
        <v>49770</v>
      </c>
      <c r="G295" s="13">
        <v>6442035</v>
      </c>
      <c r="H295" s="13" t="s">
        <v>1290</v>
      </c>
      <c r="I295" s="13">
        <v>202</v>
      </c>
      <c r="K295" s="13">
        <v>1</v>
      </c>
      <c r="O295" s="13" t="s">
        <v>28</v>
      </c>
      <c r="Q295" s="13">
        <v>1</v>
      </c>
      <c r="T295" s="13" t="s">
        <v>2798</v>
      </c>
      <c r="U295" s="13" t="s">
        <v>28</v>
      </c>
      <c r="W295" s="13" t="s">
        <v>1291</v>
      </c>
      <c r="X295" s="13" t="str">
        <f>_xlfn.XLOOKUP(Burndata[[#This Row],[STATE_FULL]],'[1]State Regions'!$A:$A,'[1]State Regions'!$B:$B)</f>
        <v>Midwest</v>
      </c>
    </row>
    <row r="296" spans="1:24" hidden="1" x14ac:dyDescent="0.2">
      <c r="A296" s="13" t="s">
        <v>1285</v>
      </c>
      <c r="B296" s="13" t="s">
        <v>1286</v>
      </c>
      <c r="C296" s="13" t="s">
        <v>1292</v>
      </c>
      <c r="D296" s="13" t="s">
        <v>1293</v>
      </c>
      <c r="E296" s="13" t="s">
        <v>1294</v>
      </c>
      <c r="F296" s="14">
        <v>48439</v>
      </c>
      <c r="G296" s="13">
        <v>6440018</v>
      </c>
      <c r="H296" s="13" t="s">
        <v>1295</v>
      </c>
      <c r="I296" s="13">
        <v>410</v>
      </c>
      <c r="K296" s="13">
        <v>1</v>
      </c>
      <c r="O296" s="13" t="s">
        <v>28</v>
      </c>
      <c r="Q296" s="13">
        <v>1</v>
      </c>
      <c r="T296" s="13" t="s">
        <v>2798</v>
      </c>
      <c r="U296" s="13" t="s">
        <v>28</v>
      </c>
      <c r="W296" s="13" t="s">
        <v>1296</v>
      </c>
      <c r="X296" s="13" t="str">
        <f>_xlfn.XLOOKUP(Burndata[[#This Row],[STATE_FULL]],'[1]State Regions'!$A:$A,'[1]State Regions'!$B:$B)</f>
        <v>Midwest</v>
      </c>
    </row>
    <row r="297" spans="1:24" hidden="1" x14ac:dyDescent="0.2">
      <c r="A297" s="13" t="s">
        <v>1285</v>
      </c>
      <c r="B297" s="13" t="s">
        <v>1286</v>
      </c>
      <c r="C297" s="13" t="s">
        <v>1292</v>
      </c>
      <c r="D297" s="13" t="s">
        <v>1297</v>
      </c>
      <c r="E297" s="13" t="s">
        <v>1298</v>
      </c>
      <c r="F297" s="14">
        <v>48503</v>
      </c>
      <c r="G297" s="13">
        <v>6441030</v>
      </c>
      <c r="H297" s="13" t="s">
        <v>1299</v>
      </c>
      <c r="I297" s="13">
        <v>443</v>
      </c>
      <c r="J297" s="13">
        <v>15</v>
      </c>
      <c r="K297" s="13">
        <v>1</v>
      </c>
      <c r="L297" s="13">
        <v>1</v>
      </c>
      <c r="M297" s="13">
        <v>1</v>
      </c>
      <c r="O297" s="13" t="s">
        <v>28</v>
      </c>
      <c r="P297" s="13">
        <v>1</v>
      </c>
      <c r="S297" s="13">
        <v>1</v>
      </c>
      <c r="T297" s="13" t="s">
        <v>39</v>
      </c>
      <c r="U297" s="13" t="s">
        <v>28</v>
      </c>
      <c r="V297" s="13" t="s">
        <v>28</v>
      </c>
      <c r="W297" s="13" t="s">
        <v>1300</v>
      </c>
      <c r="X297" s="13" t="str">
        <f>_xlfn.XLOOKUP(Burndata[[#This Row],[STATE_FULL]],'[1]State Regions'!$A:$A,'[1]State Regions'!$B:$B)</f>
        <v>Midwest</v>
      </c>
    </row>
    <row r="298" spans="1:24" hidden="1" x14ac:dyDescent="0.2">
      <c r="A298" s="13" t="s">
        <v>1285</v>
      </c>
      <c r="B298" s="13" t="s">
        <v>1286</v>
      </c>
      <c r="C298" s="13" t="s">
        <v>1301</v>
      </c>
      <c r="D298" s="13" t="s">
        <v>1302</v>
      </c>
      <c r="E298" s="13" t="s">
        <v>1303</v>
      </c>
      <c r="F298" s="14">
        <v>49684</v>
      </c>
      <c r="G298" s="13">
        <v>6440013</v>
      </c>
      <c r="H298" s="13" t="s">
        <v>1304</v>
      </c>
      <c r="I298" s="13">
        <v>442</v>
      </c>
      <c r="K298" s="13">
        <v>1</v>
      </c>
      <c r="O298" s="13" t="s">
        <v>28</v>
      </c>
      <c r="Q298" s="13">
        <v>1</v>
      </c>
      <c r="T298" s="13" t="s">
        <v>2798</v>
      </c>
      <c r="U298" s="13" t="s">
        <v>28</v>
      </c>
      <c r="W298" s="13" t="s">
        <v>1305</v>
      </c>
      <c r="X298" s="13" t="str">
        <f>_xlfn.XLOOKUP(Burndata[[#This Row],[STATE_FULL]],'[1]State Regions'!$A:$A,'[1]State Regions'!$B:$B)</f>
        <v>Midwest</v>
      </c>
    </row>
    <row r="299" spans="1:24" hidden="1" x14ac:dyDescent="0.2">
      <c r="A299" s="13" t="s">
        <v>1285</v>
      </c>
      <c r="B299" s="13" t="s">
        <v>1286</v>
      </c>
      <c r="C299" s="13" t="s">
        <v>1306</v>
      </c>
      <c r="D299" s="13" t="s">
        <v>1307</v>
      </c>
      <c r="E299" s="13" t="s">
        <v>1308</v>
      </c>
      <c r="F299" s="14">
        <v>48909</v>
      </c>
      <c r="G299" s="13">
        <v>6441595</v>
      </c>
      <c r="H299" s="13" t="s">
        <v>1309</v>
      </c>
      <c r="I299" s="13">
        <v>733</v>
      </c>
      <c r="K299" s="13">
        <v>1</v>
      </c>
      <c r="O299" s="13" t="s">
        <v>28</v>
      </c>
      <c r="P299" s="13">
        <v>1</v>
      </c>
      <c r="T299" s="13" t="s">
        <v>2798</v>
      </c>
      <c r="U299" s="13" t="s">
        <v>28</v>
      </c>
      <c r="W299" s="13" t="s">
        <v>1310</v>
      </c>
      <c r="X299" s="13" t="str">
        <f>_xlfn.XLOOKUP(Burndata[[#This Row],[STATE_FULL]],'[1]State Regions'!$A:$A,'[1]State Regions'!$B:$B)</f>
        <v>Midwest</v>
      </c>
    </row>
    <row r="300" spans="1:24" hidden="1" x14ac:dyDescent="0.2">
      <c r="A300" s="13" t="s">
        <v>1285</v>
      </c>
      <c r="B300" s="13" t="s">
        <v>1286</v>
      </c>
      <c r="C300" s="13" t="s">
        <v>928</v>
      </c>
      <c r="D300" s="13" t="s">
        <v>1311</v>
      </c>
      <c r="E300" s="13" t="s">
        <v>928</v>
      </c>
      <c r="F300" s="14">
        <v>49201</v>
      </c>
      <c r="G300" s="13">
        <v>6441500</v>
      </c>
      <c r="H300" s="13" t="s">
        <v>1312</v>
      </c>
      <c r="I300" s="13">
        <v>475</v>
      </c>
      <c r="K300" s="13">
        <v>1</v>
      </c>
      <c r="O300" s="13" t="s">
        <v>28</v>
      </c>
      <c r="Q300" s="13">
        <v>1</v>
      </c>
      <c r="T300" s="13" t="s">
        <v>2798</v>
      </c>
      <c r="U300" s="13" t="s">
        <v>28</v>
      </c>
      <c r="W300" s="13" t="s">
        <v>1313</v>
      </c>
      <c r="X300" s="13" t="str">
        <f>_xlfn.XLOOKUP(Burndata[[#This Row],[STATE_FULL]],'[1]State Regions'!$A:$A,'[1]State Regions'!$B:$B)</f>
        <v>Midwest</v>
      </c>
    </row>
    <row r="301" spans="1:24" hidden="1" x14ac:dyDescent="0.2">
      <c r="A301" s="13" t="s">
        <v>1285</v>
      </c>
      <c r="B301" s="13" t="s">
        <v>1286</v>
      </c>
      <c r="C301" s="13" t="s">
        <v>1314</v>
      </c>
      <c r="D301" s="13" t="s">
        <v>1315</v>
      </c>
      <c r="E301" s="13" t="s">
        <v>1314</v>
      </c>
      <c r="F301" s="14">
        <v>49048</v>
      </c>
      <c r="G301" s="13">
        <v>6440017</v>
      </c>
      <c r="H301" s="13" t="s">
        <v>1316</v>
      </c>
      <c r="I301" s="13">
        <v>356</v>
      </c>
      <c r="K301" s="13">
        <v>1</v>
      </c>
      <c r="O301" s="13" t="s">
        <v>28</v>
      </c>
      <c r="Q301" s="13">
        <v>1</v>
      </c>
      <c r="T301" s="13" t="s">
        <v>2798</v>
      </c>
      <c r="U301" s="13" t="s">
        <v>28</v>
      </c>
      <c r="W301" s="13" t="s">
        <v>1317</v>
      </c>
      <c r="X301" s="13" t="str">
        <f>_xlfn.XLOOKUP(Burndata[[#This Row],[STATE_FULL]],'[1]State Regions'!$A:$A,'[1]State Regions'!$B:$B)</f>
        <v>Midwest</v>
      </c>
    </row>
    <row r="302" spans="1:24" hidden="1" x14ac:dyDescent="0.2">
      <c r="A302" s="13" t="s">
        <v>1285</v>
      </c>
      <c r="B302" s="13" t="s">
        <v>1286</v>
      </c>
      <c r="C302" s="13" t="s">
        <v>1314</v>
      </c>
      <c r="D302" s="13" t="s">
        <v>1318</v>
      </c>
      <c r="E302" s="13" t="s">
        <v>1314</v>
      </c>
      <c r="F302" s="14">
        <v>49007</v>
      </c>
      <c r="G302" s="13">
        <v>6441550</v>
      </c>
      <c r="H302" s="13" t="s">
        <v>1319</v>
      </c>
      <c r="I302" s="13">
        <v>435</v>
      </c>
      <c r="J302" s="13">
        <v>8</v>
      </c>
      <c r="K302" s="13">
        <v>1</v>
      </c>
      <c r="M302" s="13">
        <v>1</v>
      </c>
      <c r="O302" s="13" t="s">
        <v>28</v>
      </c>
      <c r="P302" s="13">
        <v>1</v>
      </c>
      <c r="T302" s="13" t="s">
        <v>39</v>
      </c>
      <c r="U302" s="13" t="s">
        <v>28</v>
      </c>
      <c r="V302" s="13" t="s">
        <v>28</v>
      </c>
      <c r="W302" s="13" t="s">
        <v>1320</v>
      </c>
      <c r="X302" s="13" t="str">
        <f>_xlfn.XLOOKUP(Burndata[[#This Row],[STATE_FULL]],'[1]State Regions'!$A:$A,'[1]State Regions'!$B:$B)</f>
        <v>Midwest</v>
      </c>
    </row>
    <row r="303" spans="1:24" hidden="1" x14ac:dyDescent="0.2">
      <c r="A303" s="13" t="s">
        <v>1285</v>
      </c>
      <c r="B303" s="13" t="s">
        <v>1286</v>
      </c>
      <c r="C303" s="13" t="s">
        <v>1321</v>
      </c>
      <c r="D303" s="13" t="s">
        <v>1322</v>
      </c>
      <c r="E303" s="13" t="s">
        <v>1323</v>
      </c>
      <c r="F303" s="14">
        <v>49503</v>
      </c>
      <c r="G303" s="13">
        <v>6441210</v>
      </c>
      <c r="H303" s="13" t="s">
        <v>1324</v>
      </c>
      <c r="I303" s="13">
        <v>303</v>
      </c>
      <c r="K303" s="13">
        <v>1</v>
      </c>
      <c r="O303" s="13" t="s">
        <v>28</v>
      </c>
      <c r="Q303" s="13">
        <v>1</v>
      </c>
      <c r="T303" s="13" t="s">
        <v>2798</v>
      </c>
      <c r="U303" s="13" t="s">
        <v>28</v>
      </c>
      <c r="W303" s="13" t="s">
        <v>1325</v>
      </c>
      <c r="X303" s="13" t="str">
        <f>_xlfn.XLOOKUP(Burndata[[#This Row],[STATE_FULL]],'[1]State Regions'!$A:$A,'[1]State Regions'!$B:$B)</f>
        <v>Midwest</v>
      </c>
    </row>
    <row r="304" spans="1:24" hidden="1" x14ac:dyDescent="0.2">
      <c r="A304" s="13" t="s">
        <v>1285</v>
      </c>
      <c r="B304" s="13" t="s">
        <v>1286</v>
      </c>
      <c r="C304" s="13" t="s">
        <v>1321</v>
      </c>
      <c r="D304" s="13" t="s">
        <v>1326</v>
      </c>
      <c r="E304" s="13" t="s">
        <v>1323</v>
      </c>
      <c r="F304" s="14">
        <v>49503</v>
      </c>
      <c r="G304" s="13">
        <v>6440021</v>
      </c>
      <c r="H304" s="13" t="s">
        <v>1327</v>
      </c>
      <c r="I304" s="13">
        <v>1398</v>
      </c>
      <c r="J304" s="13">
        <v>8</v>
      </c>
      <c r="K304" s="13">
        <v>1</v>
      </c>
      <c r="L304" s="13">
        <v>1</v>
      </c>
      <c r="M304" s="13">
        <v>1</v>
      </c>
      <c r="N304" s="13">
        <v>1</v>
      </c>
      <c r="O304" s="13" t="s">
        <v>28</v>
      </c>
      <c r="P304" s="13">
        <v>1</v>
      </c>
      <c r="R304" s="13">
        <v>1</v>
      </c>
      <c r="T304" s="13" t="s">
        <v>39</v>
      </c>
      <c r="U304" s="13" t="s">
        <v>28</v>
      </c>
      <c r="V304" s="13" t="s">
        <v>28</v>
      </c>
      <c r="W304" s="13" t="s">
        <v>1328</v>
      </c>
      <c r="X304" s="13" t="str">
        <f>_xlfn.XLOOKUP(Burndata[[#This Row],[STATE_FULL]],'[1]State Regions'!$A:$A,'[1]State Regions'!$B:$B)</f>
        <v>Midwest</v>
      </c>
    </row>
    <row r="305" spans="1:24" hidden="1" x14ac:dyDescent="0.2">
      <c r="A305" s="13" t="s">
        <v>1285</v>
      </c>
      <c r="B305" s="13" t="s">
        <v>1286</v>
      </c>
      <c r="C305" s="13" t="s">
        <v>1321</v>
      </c>
      <c r="D305" s="13" t="s">
        <v>1329</v>
      </c>
      <c r="E305" s="13" t="s">
        <v>1330</v>
      </c>
      <c r="F305" s="14">
        <v>49519</v>
      </c>
      <c r="G305" s="13">
        <v>6441231</v>
      </c>
      <c r="H305" s="13" t="s">
        <v>1331</v>
      </c>
      <c r="I305" s="13">
        <v>208</v>
      </c>
      <c r="K305" s="13">
        <v>1</v>
      </c>
      <c r="O305" s="13" t="s">
        <v>28</v>
      </c>
      <c r="Q305" s="13">
        <v>1</v>
      </c>
      <c r="T305" s="13" t="s">
        <v>2798</v>
      </c>
      <c r="U305" s="13" t="s">
        <v>28</v>
      </c>
      <c r="W305" s="13" t="s">
        <v>1332</v>
      </c>
      <c r="X305" s="13" t="str">
        <f>_xlfn.XLOOKUP(Burndata[[#This Row],[STATE_FULL]],'[1]State Regions'!$A:$A,'[1]State Regions'!$B:$B)</f>
        <v>Midwest</v>
      </c>
    </row>
    <row r="306" spans="1:24" hidden="1" x14ac:dyDescent="0.2">
      <c r="A306" s="13" t="s">
        <v>1285</v>
      </c>
      <c r="B306" s="13" t="s">
        <v>1286</v>
      </c>
      <c r="C306" s="13" t="s">
        <v>1333</v>
      </c>
      <c r="D306" s="13" t="s">
        <v>1334</v>
      </c>
      <c r="E306" s="13" t="s">
        <v>1333</v>
      </c>
      <c r="F306" s="14">
        <v>48446</v>
      </c>
      <c r="G306" s="13">
        <v>6441640</v>
      </c>
      <c r="H306" s="13" t="s">
        <v>1335</v>
      </c>
      <c r="I306" s="13">
        <v>222</v>
      </c>
      <c r="K306" s="13">
        <v>1</v>
      </c>
      <c r="O306" s="13" t="s">
        <v>28</v>
      </c>
      <c r="Q306" s="13">
        <v>1</v>
      </c>
      <c r="T306" s="13" t="s">
        <v>2798</v>
      </c>
      <c r="U306" s="13" t="s">
        <v>28</v>
      </c>
      <c r="W306" s="13" t="s">
        <v>1336</v>
      </c>
      <c r="X306" s="13" t="str">
        <f>_xlfn.XLOOKUP(Burndata[[#This Row],[STATE_FULL]],'[1]State Regions'!$A:$A,'[1]State Regions'!$B:$B)</f>
        <v>Midwest</v>
      </c>
    </row>
    <row r="307" spans="1:24" hidden="1" x14ac:dyDescent="0.2">
      <c r="A307" s="13" t="s">
        <v>1285</v>
      </c>
      <c r="B307" s="13" t="s">
        <v>1286</v>
      </c>
      <c r="C307" s="13" t="s">
        <v>1337</v>
      </c>
      <c r="D307" s="13" t="s">
        <v>1338</v>
      </c>
      <c r="E307" s="13" t="s">
        <v>1339</v>
      </c>
      <c r="F307" s="14">
        <v>48038</v>
      </c>
      <c r="G307" s="13">
        <v>6441830</v>
      </c>
      <c r="H307" s="13" t="s">
        <v>1340</v>
      </c>
      <c r="I307" s="13">
        <v>361</v>
      </c>
      <c r="K307" s="13">
        <v>1</v>
      </c>
      <c r="O307" s="13" t="s">
        <v>28</v>
      </c>
      <c r="Q307" s="13">
        <v>1</v>
      </c>
      <c r="T307" s="13" t="s">
        <v>2798</v>
      </c>
      <c r="U307" s="13" t="s">
        <v>28</v>
      </c>
      <c r="W307" s="13" t="s">
        <v>1341</v>
      </c>
      <c r="X307" s="13" t="str">
        <f>_xlfn.XLOOKUP(Burndata[[#This Row],[STATE_FULL]],'[1]State Regions'!$A:$A,'[1]State Regions'!$B:$B)</f>
        <v>Midwest</v>
      </c>
    </row>
    <row r="308" spans="1:24" hidden="1" x14ac:dyDescent="0.2">
      <c r="A308" s="13" t="s">
        <v>1285</v>
      </c>
      <c r="B308" s="13" t="s">
        <v>1286</v>
      </c>
      <c r="C308" s="13" t="s">
        <v>1337</v>
      </c>
      <c r="D308" s="13" t="s">
        <v>1342</v>
      </c>
      <c r="E308" s="13" t="s">
        <v>1343</v>
      </c>
      <c r="F308" s="14">
        <v>48043</v>
      </c>
      <c r="G308" s="13">
        <v>6441847</v>
      </c>
      <c r="H308" s="13" t="s">
        <v>1344</v>
      </c>
      <c r="I308" s="13">
        <v>288</v>
      </c>
      <c r="K308" s="13">
        <v>1</v>
      </c>
      <c r="O308" s="13" t="s">
        <v>28</v>
      </c>
      <c r="Q308" s="13">
        <v>1</v>
      </c>
      <c r="T308" s="13" t="s">
        <v>2798</v>
      </c>
      <c r="U308" s="13" t="s">
        <v>28</v>
      </c>
      <c r="W308" s="13" t="s">
        <v>1345</v>
      </c>
      <c r="X308" s="13" t="str">
        <f>_xlfn.XLOOKUP(Burndata[[#This Row],[STATE_FULL]],'[1]State Regions'!$A:$A,'[1]State Regions'!$B:$B)</f>
        <v>Midwest</v>
      </c>
    </row>
    <row r="309" spans="1:24" hidden="1" x14ac:dyDescent="0.2">
      <c r="A309" s="13" t="s">
        <v>1285</v>
      </c>
      <c r="B309" s="13" t="s">
        <v>1286</v>
      </c>
      <c r="C309" s="13" t="s">
        <v>1346</v>
      </c>
      <c r="D309" s="13" t="s">
        <v>1347</v>
      </c>
      <c r="E309" s="13" t="s">
        <v>1346</v>
      </c>
      <c r="F309" s="14">
        <v>49855</v>
      </c>
      <c r="G309" s="13">
        <v>6441720</v>
      </c>
      <c r="H309" s="13" t="s">
        <v>1348</v>
      </c>
      <c r="I309" s="13">
        <v>307</v>
      </c>
      <c r="K309" s="13">
        <v>1</v>
      </c>
      <c r="O309" s="13" t="s">
        <v>28</v>
      </c>
      <c r="Q309" s="13">
        <v>1</v>
      </c>
      <c r="T309" s="13" t="s">
        <v>2798</v>
      </c>
      <c r="U309" s="13" t="s">
        <v>28</v>
      </c>
      <c r="W309" s="13" t="s">
        <v>1349</v>
      </c>
      <c r="X309" s="13" t="str">
        <f>_xlfn.XLOOKUP(Burndata[[#This Row],[STATE_FULL]],'[1]State Regions'!$A:$A,'[1]State Regions'!$B:$B)</f>
        <v>Midwest</v>
      </c>
    </row>
    <row r="310" spans="1:24" hidden="1" x14ac:dyDescent="0.2">
      <c r="A310" s="13" t="s">
        <v>1285</v>
      </c>
      <c r="B310" s="13" t="s">
        <v>1286</v>
      </c>
      <c r="C310" s="13" t="s">
        <v>1350</v>
      </c>
      <c r="D310" s="13" t="s">
        <v>1351</v>
      </c>
      <c r="E310" s="13" t="s">
        <v>1350</v>
      </c>
      <c r="F310" s="14">
        <v>48670</v>
      </c>
      <c r="G310" s="13">
        <v>6441785</v>
      </c>
      <c r="H310" s="13" t="s">
        <v>1352</v>
      </c>
      <c r="I310" s="13">
        <v>324</v>
      </c>
      <c r="K310" s="13">
        <v>1</v>
      </c>
      <c r="O310" s="13" t="s">
        <v>28</v>
      </c>
      <c r="Q310" s="13">
        <v>1</v>
      </c>
      <c r="T310" s="13" t="s">
        <v>2798</v>
      </c>
      <c r="U310" s="13" t="s">
        <v>28</v>
      </c>
      <c r="W310" s="13" t="s">
        <v>1353</v>
      </c>
      <c r="X310" s="13" t="str">
        <f>_xlfn.XLOOKUP(Burndata[[#This Row],[STATE_FULL]],'[1]State Regions'!$A:$A,'[1]State Regions'!$B:$B)</f>
        <v>Midwest</v>
      </c>
    </row>
    <row r="311" spans="1:24" hidden="1" x14ac:dyDescent="0.2">
      <c r="A311" s="13" t="s">
        <v>1285</v>
      </c>
      <c r="B311" s="13" t="s">
        <v>1286</v>
      </c>
      <c r="C311" s="13" t="s">
        <v>1354</v>
      </c>
      <c r="D311" s="13" t="s">
        <v>1355</v>
      </c>
      <c r="E311" s="13" t="s">
        <v>1354</v>
      </c>
      <c r="F311" s="14">
        <v>49444</v>
      </c>
      <c r="G311" s="13">
        <v>6440024</v>
      </c>
      <c r="H311" s="13" t="s">
        <v>1356</v>
      </c>
      <c r="I311" s="13">
        <v>329</v>
      </c>
      <c r="K311" s="13">
        <v>1</v>
      </c>
      <c r="O311" s="13" t="s">
        <v>28</v>
      </c>
      <c r="Q311" s="13">
        <v>1</v>
      </c>
      <c r="T311" s="13" t="s">
        <v>2798</v>
      </c>
      <c r="U311" s="13" t="s">
        <v>28</v>
      </c>
      <c r="W311" s="13" t="s">
        <v>1357</v>
      </c>
      <c r="X311" s="13" t="str">
        <f>_xlfn.XLOOKUP(Burndata[[#This Row],[STATE_FULL]],'[1]State Regions'!$A:$A,'[1]State Regions'!$B:$B)</f>
        <v>Midwest</v>
      </c>
    </row>
    <row r="312" spans="1:24" hidden="1" x14ac:dyDescent="0.2">
      <c r="A312" s="13" t="s">
        <v>1285</v>
      </c>
      <c r="B312" s="13" t="s">
        <v>1286</v>
      </c>
      <c r="C312" s="13" t="s">
        <v>150</v>
      </c>
      <c r="D312" s="13" t="s">
        <v>1358</v>
      </c>
      <c r="E312" s="13" t="s">
        <v>1359</v>
      </c>
      <c r="F312" s="14">
        <v>48075</v>
      </c>
      <c r="G312" s="13">
        <v>6440780</v>
      </c>
      <c r="H312" s="13" t="s">
        <v>1360</v>
      </c>
      <c r="I312" s="13">
        <v>563</v>
      </c>
      <c r="K312" s="13">
        <v>1</v>
      </c>
      <c r="O312" s="13" t="s">
        <v>28</v>
      </c>
      <c r="Q312" s="13">
        <v>1</v>
      </c>
      <c r="T312" s="13" t="s">
        <v>2798</v>
      </c>
      <c r="U312" s="13" t="s">
        <v>28</v>
      </c>
      <c r="W312" s="13" t="s">
        <v>1361</v>
      </c>
      <c r="X312" s="13" t="str">
        <f>_xlfn.XLOOKUP(Burndata[[#This Row],[STATE_FULL]],'[1]State Regions'!$A:$A,'[1]State Regions'!$B:$B)</f>
        <v>Midwest</v>
      </c>
    </row>
    <row r="313" spans="1:24" hidden="1" x14ac:dyDescent="0.2">
      <c r="A313" s="13" t="s">
        <v>1285</v>
      </c>
      <c r="B313" s="13" t="s">
        <v>1286</v>
      </c>
      <c r="C313" s="13" t="s">
        <v>150</v>
      </c>
      <c r="D313" s="13" t="s">
        <v>1362</v>
      </c>
      <c r="E313" s="13" t="s">
        <v>1363</v>
      </c>
      <c r="F313" s="14">
        <v>48374</v>
      </c>
      <c r="G313" s="13">
        <v>6440048</v>
      </c>
      <c r="H313" s="13" t="s">
        <v>1364</v>
      </c>
      <c r="I313" s="13">
        <v>238</v>
      </c>
      <c r="K313" s="13">
        <v>1</v>
      </c>
      <c r="O313" s="13" t="s">
        <v>28</v>
      </c>
      <c r="Q313" s="13">
        <v>1</v>
      </c>
      <c r="T313" s="13" t="s">
        <v>2798</v>
      </c>
      <c r="U313" s="13" t="s">
        <v>28</v>
      </c>
      <c r="W313" s="13" t="s">
        <v>1365</v>
      </c>
      <c r="X313" s="13" t="str">
        <f>_xlfn.XLOOKUP(Burndata[[#This Row],[STATE_FULL]],'[1]State Regions'!$A:$A,'[1]State Regions'!$B:$B)</f>
        <v>Midwest</v>
      </c>
    </row>
    <row r="314" spans="1:24" hidden="1" x14ac:dyDescent="0.2">
      <c r="A314" s="13" t="s">
        <v>1285</v>
      </c>
      <c r="B314" s="13" t="s">
        <v>1286</v>
      </c>
      <c r="C314" s="13" t="s">
        <v>150</v>
      </c>
      <c r="D314" s="13" t="s">
        <v>1366</v>
      </c>
      <c r="E314" s="13" t="s">
        <v>1367</v>
      </c>
      <c r="F314" s="14">
        <v>48085</v>
      </c>
      <c r="G314" s="13">
        <v>6442463</v>
      </c>
      <c r="H314" s="13" t="s">
        <v>1368</v>
      </c>
      <c r="I314" s="13">
        <v>530</v>
      </c>
      <c r="K314" s="13">
        <v>1</v>
      </c>
      <c r="O314" s="13" t="s">
        <v>28</v>
      </c>
      <c r="Q314" s="13">
        <v>1</v>
      </c>
      <c r="T314" s="13" t="s">
        <v>2798</v>
      </c>
      <c r="U314" s="13" t="s">
        <v>28</v>
      </c>
      <c r="W314" s="13" t="s">
        <v>1369</v>
      </c>
      <c r="X314" s="13" t="str">
        <f>_xlfn.XLOOKUP(Burndata[[#This Row],[STATE_FULL]],'[1]State Regions'!$A:$A,'[1]State Regions'!$B:$B)</f>
        <v>Midwest</v>
      </c>
    </row>
    <row r="315" spans="1:24" hidden="1" x14ac:dyDescent="0.2">
      <c r="A315" s="13" t="s">
        <v>1285</v>
      </c>
      <c r="B315" s="13" t="s">
        <v>1286</v>
      </c>
      <c r="C315" s="13" t="s">
        <v>150</v>
      </c>
      <c r="D315" s="13" t="s">
        <v>1370</v>
      </c>
      <c r="E315" s="13" t="s">
        <v>1371</v>
      </c>
      <c r="F315" s="14">
        <v>48073</v>
      </c>
      <c r="G315" s="13">
        <v>6442245</v>
      </c>
      <c r="H315" s="13" t="s">
        <v>1372</v>
      </c>
      <c r="I315" s="13">
        <v>1098</v>
      </c>
      <c r="K315" s="13">
        <v>1</v>
      </c>
      <c r="L315" s="13">
        <v>1</v>
      </c>
      <c r="O315" s="13" t="s">
        <v>28</v>
      </c>
      <c r="P315" s="13">
        <v>1</v>
      </c>
      <c r="S315" s="13">
        <v>1</v>
      </c>
      <c r="T315" s="13" t="s">
        <v>2798</v>
      </c>
      <c r="U315" s="13" t="s">
        <v>28</v>
      </c>
      <c r="W315" s="13" t="s">
        <v>1373</v>
      </c>
      <c r="X315" s="13" t="str">
        <f>_xlfn.XLOOKUP(Burndata[[#This Row],[STATE_FULL]],'[1]State Regions'!$A:$A,'[1]State Regions'!$B:$B)</f>
        <v>Midwest</v>
      </c>
    </row>
    <row r="316" spans="1:24" hidden="1" x14ac:dyDescent="0.2">
      <c r="A316" s="13" t="s">
        <v>1285</v>
      </c>
      <c r="B316" s="13" t="s">
        <v>1286</v>
      </c>
      <c r="C316" s="13" t="s">
        <v>150</v>
      </c>
      <c r="D316" s="13" t="s">
        <v>1374</v>
      </c>
      <c r="E316" s="13" t="s">
        <v>1375</v>
      </c>
      <c r="F316" s="14">
        <v>48336</v>
      </c>
      <c r="G316" s="13">
        <v>6441011</v>
      </c>
      <c r="H316" s="13" t="s">
        <v>1376</v>
      </c>
      <c r="I316" s="13">
        <v>330</v>
      </c>
      <c r="K316" s="13">
        <v>1</v>
      </c>
      <c r="O316" s="13" t="s">
        <v>28</v>
      </c>
      <c r="Q316" s="13">
        <v>1</v>
      </c>
      <c r="T316" s="13" t="s">
        <v>2798</v>
      </c>
      <c r="U316" s="13" t="s">
        <v>28</v>
      </c>
      <c r="W316" s="13" t="s">
        <v>1377</v>
      </c>
      <c r="X316" s="13" t="str">
        <f>_xlfn.XLOOKUP(Burndata[[#This Row],[STATE_FULL]],'[1]State Regions'!$A:$A,'[1]State Regions'!$B:$B)</f>
        <v>Midwest</v>
      </c>
    </row>
    <row r="317" spans="1:24" hidden="1" x14ac:dyDescent="0.2">
      <c r="A317" s="13" t="s">
        <v>1285</v>
      </c>
      <c r="B317" s="13" t="s">
        <v>1286</v>
      </c>
      <c r="C317" s="13" t="s">
        <v>150</v>
      </c>
      <c r="D317" s="13" t="s">
        <v>1378</v>
      </c>
      <c r="E317" s="13" t="s">
        <v>1379</v>
      </c>
      <c r="F317" s="14">
        <v>48342</v>
      </c>
      <c r="G317" s="13">
        <v>6442148</v>
      </c>
      <c r="H317" s="13" t="s">
        <v>1380</v>
      </c>
      <c r="I317" s="13">
        <v>318</v>
      </c>
      <c r="K317" s="13">
        <v>1</v>
      </c>
      <c r="O317" s="13" t="s">
        <v>28</v>
      </c>
      <c r="Q317" s="13">
        <v>1</v>
      </c>
      <c r="T317" s="13" t="s">
        <v>2798</v>
      </c>
      <c r="U317" s="13" t="s">
        <v>28</v>
      </c>
      <c r="W317" s="13" t="s">
        <v>1381</v>
      </c>
      <c r="X317" s="13" t="str">
        <f>_xlfn.XLOOKUP(Burndata[[#This Row],[STATE_FULL]],'[1]State Regions'!$A:$A,'[1]State Regions'!$B:$B)</f>
        <v>Midwest</v>
      </c>
    </row>
    <row r="318" spans="1:24" hidden="1" x14ac:dyDescent="0.2">
      <c r="A318" s="13" t="s">
        <v>1285</v>
      </c>
      <c r="B318" s="13" t="s">
        <v>1286</v>
      </c>
      <c r="C318" s="13" t="s">
        <v>150</v>
      </c>
      <c r="D318" s="13" t="s">
        <v>1382</v>
      </c>
      <c r="E318" s="13" t="s">
        <v>1379</v>
      </c>
      <c r="F318" s="14">
        <v>48341</v>
      </c>
      <c r="G318" s="13">
        <v>6442140</v>
      </c>
      <c r="H318" s="13" t="s">
        <v>1383</v>
      </c>
      <c r="I318" s="13">
        <v>497</v>
      </c>
      <c r="K318" s="13">
        <v>1</v>
      </c>
      <c r="O318" s="13" t="s">
        <v>28</v>
      </c>
      <c r="Q318" s="13">
        <v>1</v>
      </c>
      <c r="T318" s="13" t="s">
        <v>2798</v>
      </c>
      <c r="U318" s="13" t="s">
        <v>28</v>
      </c>
      <c r="W318" s="13" t="s">
        <v>1384</v>
      </c>
      <c r="X318" s="13" t="str">
        <f>_xlfn.XLOOKUP(Burndata[[#This Row],[STATE_FULL]],'[1]State Regions'!$A:$A,'[1]State Regions'!$B:$B)</f>
        <v>Midwest</v>
      </c>
    </row>
    <row r="319" spans="1:24" hidden="1" x14ac:dyDescent="0.2">
      <c r="A319" s="13" t="s">
        <v>1285</v>
      </c>
      <c r="B319" s="13" t="s">
        <v>1286</v>
      </c>
      <c r="C319" s="13" t="s">
        <v>1385</v>
      </c>
      <c r="D319" s="13" t="s">
        <v>1386</v>
      </c>
      <c r="E319" s="13" t="s">
        <v>1387</v>
      </c>
      <c r="F319" s="14">
        <v>48601</v>
      </c>
      <c r="G319" s="13">
        <v>6442290</v>
      </c>
      <c r="H319" s="13" t="s">
        <v>1388</v>
      </c>
      <c r="I319" s="13">
        <v>239</v>
      </c>
      <c r="K319" s="13">
        <v>1</v>
      </c>
      <c r="O319" s="13" t="s">
        <v>28</v>
      </c>
      <c r="Q319" s="13">
        <v>1</v>
      </c>
      <c r="T319" s="13" t="s">
        <v>2798</v>
      </c>
      <c r="U319" s="13" t="s">
        <v>28</v>
      </c>
      <c r="W319" s="13" t="s">
        <v>1389</v>
      </c>
      <c r="X319" s="13" t="str">
        <f>_xlfn.XLOOKUP(Burndata[[#This Row],[STATE_FULL]],'[1]State Regions'!$A:$A,'[1]State Regions'!$B:$B)</f>
        <v>Midwest</v>
      </c>
    </row>
    <row r="320" spans="1:24" hidden="1" x14ac:dyDescent="0.2">
      <c r="A320" s="13" t="s">
        <v>1285</v>
      </c>
      <c r="B320" s="13" t="s">
        <v>1286</v>
      </c>
      <c r="C320" s="13" t="s">
        <v>1385</v>
      </c>
      <c r="D320" s="13" t="s">
        <v>1390</v>
      </c>
      <c r="E320" s="13" t="s">
        <v>1387</v>
      </c>
      <c r="F320" s="14">
        <v>48602</v>
      </c>
      <c r="G320" s="13">
        <v>6440023</v>
      </c>
      <c r="H320" s="13" t="s">
        <v>1391</v>
      </c>
      <c r="I320" s="13">
        <v>643</v>
      </c>
      <c r="K320" s="13">
        <v>1</v>
      </c>
      <c r="L320" s="13">
        <v>1</v>
      </c>
      <c r="O320" s="13" t="s">
        <v>28</v>
      </c>
      <c r="Q320" s="13">
        <v>1</v>
      </c>
      <c r="S320" s="13">
        <v>1</v>
      </c>
      <c r="T320" s="13" t="s">
        <v>2798</v>
      </c>
      <c r="U320" s="13" t="s">
        <v>28</v>
      </c>
      <c r="W320" s="13" t="s">
        <v>1392</v>
      </c>
      <c r="X320" s="13" t="str">
        <f>_xlfn.XLOOKUP(Burndata[[#This Row],[STATE_FULL]],'[1]State Regions'!$A:$A,'[1]State Regions'!$B:$B)</f>
        <v>Midwest</v>
      </c>
    </row>
    <row r="321" spans="1:24" hidden="1" x14ac:dyDescent="0.2">
      <c r="A321" s="13" t="s">
        <v>1285</v>
      </c>
      <c r="B321" s="13" t="s">
        <v>1286</v>
      </c>
      <c r="C321" s="13" t="s">
        <v>1393</v>
      </c>
      <c r="D321" s="13" t="s">
        <v>1394</v>
      </c>
      <c r="E321" s="13" t="s">
        <v>1395</v>
      </c>
      <c r="F321" s="14">
        <v>48197</v>
      </c>
      <c r="G321" s="13">
        <v>6440087</v>
      </c>
      <c r="H321" s="13" t="s">
        <v>1396</v>
      </c>
      <c r="I321" s="13">
        <v>548</v>
      </c>
      <c r="K321" s="13">
        <v>1</v>
      </c>
      <c r="O321" s="13" t="s">
        <v>28</v>
      </c>
      <c r="P321" s="13">
        <v>1</v>
      </c>
      <c r="T321" s="13" t="s">
        <v>2798</v>
      </c>
      <c r="U321" s="13" t="s">
        <v>28</v>
      </c>
      <c r="W321" s="13" t="s">
        <v>1397</v>
      </c>
      <c r="X321" s="13" t="str">
        <f>_xlfn.XLOOKUP(Burndata[[#This Row],[STATE_FULL]],'[1]State Regions'!$A:$A,'[1]State Regions'!$B:$B)</f>
        <v>Midwest</v>
      </c>
    </row>
    <row r="322" spans="1:24" hidden="1" x14ac:dyDescent="0.2">
      <c r="A322" s="13" t="s">
        <v>1285</v>
      </c>
      <c r="B322" s="13" t="s">
        <v>1286</v>
      </c>
      <c r="C322" s="13" t="s">
        <v>1393</v>
      </c>
      <c r="D322" s="13" t="s">
        <v>1398</v>
      </c>
      <c r="E322" s="13" t="s">
        <v>1399</v>
      </c>
      <c r="F322" s="14">
        <v>48109</v>
      </c>
      <c r="G322" s="13">
        <v>6440110</v>
      </c>
      <c r="H322" s="13" t="s">
        <v>1400</v>
      </c>
      <c r="I322" s="13">
        <v>1107</v>
      </c>
      <c r="J322" s="13">
        <v>16</v>
      </c>
      <c r="K322" s="13">
        <v>1</v>
      </c>
      <c r="L322" s="13">
        <v>1</v>
      </c>
      <c r="M322" s="13">
        <v>1</v>
      </c>
      <c r="N322" s="13">
        <v>1</v>
      </c>
      <c r="O322" s="13" t="s">
        <v>28</v>
      </c>
      <c r="P322" s="13">
        <v>1</v>
      </c>
      <c r="R322" s="13">
        <v>1</v>
      </c>
      <c r="T322" s="13" t="s">
        <v>28</v>
      </c>
      <c r="U322" s="13" t="s">
        <v>28</v>
      </c>
      <c r="V322" s="13" t="s">
        <v>28</v>
      </c>
      <c r="W322" s="13" t="s">
        <v>1401</v>
      </c>
      <c r="X322" s="13" t="str">
        <f>_xlfn.XLOOKUP(Burndata[[#This Row],[STATE_FULL]],'[1]State Regions'!$A:$A,'[1]State Regions'!$B:$B)</f>
        <v>Midwest</v>
      </c>
    </row>
    <row r="323" spans="1:24" hidden="1" x14ac:dyDescent="0.2">
      <c r="A323" s="13" t="s">
        <v>1285</v>
      </c>
      <c r="B323" s="13" t="s">
        <v>1286</v>
      </c>
      <c r="C323" s="13" t="s">
        <v>1402</v>
      </c>
      <c r="D323" s="13" t="s">
        <v>1403</v>
      </c>
      <c r="E323" s="13" t="s">
        <v>1404</v>
      </c>
      <c r="F323" s="14">
        <v>48236</v>
      </c>
      <c r="G323" s="13">
        <v>6440805</v>
      </c>
      <c r="H323" s="13" t="s">
        <v>1405</v>
      </c>
      <c r="I323" s="13">
        <v>615</v>
      </c>
      <c r="K323" s="13">
        <v>1</v>
      </c>
      <c r="L323" s="13">
        <v>1</v>
      </c>
      <c r="O323" s="13" t="s">
        <v>28</v>
      </c>
      <c r="P323" s="13">
        <v>1</v>
      </c>
      <c r="S323" s="13">
        <v>1</v>
      </c>
      <c r="T323" s="13" t="s">
        <v>2798</v>
      </c>
      <c r="U323" s="13" t="s">
        <v>28</v>
      </c>
      <c r="W323" s="13" t="s">
        <v>1406</v>
      </c>
      <c r="X323" s="13" t="str">
        <f>_xlfn.XLOOKUP(Burndata[[#This Row],[STATE_FULL]],'[1]State Regions'!$A:$A,'[1]State Regions'!$B:$B)</f>
        <v>Midwest</v>
      </c>
    </row>
    <row r="324" spans="1:24" hidden="1" x14ac:dyDescent="0.2">
      <c r="A324" s="13" t="s">
        <v>1285</v>
      </c>
      <c r="B324" s="13" t="s">
        <v>1286</v>
      </c>
      <c r="C324" s="13" t="s">
        <v>1402</v>
      </c>
      <c r="D324" s="13" t="s">
        <v>1407</v>
      </c>
      <c r="E324" s="13" t="s">
        <v>1408</v>
      </c>
      <c r="F324" s="14">
        <v>48183</v>
      </c>
      <c r="G324" s="13">
        <v>6442455</v>
      </c>
      <c r="H324" s="13" t="s">
        <v>1409</v>
      </c>
      <c r="I324" s="13">
        <v>193</v>
      </c>
      <c r="K324" s="13">
        <v>1</v>
      </c>
      <c r="O324" s="13" t="s">
        <v>28</v>
      </c>
      <c r="Q324" s="13">
        <v>1</v>
      </c>
      <c r="T324" s="13" t="s">
        <v>2798</v>
      </c>
      <c r="U324" s="13" t="s">
        <v>28</v>
      </c>
      <c r="W324" s="13" t="s">
        <v>1410</v>
      </c>
      <c r="X324" s="13" t="str">
        <f>_xlfn.XLOOKUP(Burndata[[#This Row],[STATE_FULL]],'[1]State Regions'!$A:$A,'[1]State Regions'!$B:$B)</f>
        <v>Midwest</v>
      </c>
    </row>
    <row r="325" spans="1:24" hidden="1" x14ac:dyDescent="0.2">
      <c r="A325" s="13" t="s">
        <v>1285</v>
      </c>
      <c r="B325" s="13" t="s">
        <v>1286</v>
      </c>
      <c r="C325" s="13" t="s">
        <v>1402</v>
      </c>
      <c r="D325" s="13" t="s">
        <v>1411</v>
      </c>
      <c r="E325" s="13" t="s">
        <v>1412</v>
      </c>
      <c r="F325" s="14">
        <v>48124</v>
      </c>
      <c r="G325" s="13">
        <v>6440405</v>
      </c>
      <c r="H325" s="13" t="s">
        <v>1413</v>
      </c>
      <c r="I325" s="13">
        <v>632</v>
      </c>
      <c r="K325" s="13">
        <v>1</v>
      </c>
      <c r="O325" s="13" t="s">
        <v>28</v>
      </c>
      <c r="Q325" s="13">
        <v>1</v>
      </c>
      <c r="T325" s="13" t="s">
        <v>2798</v>
      </c>
      <c r="U325" s="13" t="s">
        <v>28</v>
      </c>
      <c r="W325" s="13" t="s">
        <v>1414</v>
      </c>
      <c r="X325" s="13" t="str">
        <f>_xlfn.XLOOKUP(Burndata[[#This Row],[STATE_FULL]],'[1]State Regions'!$A:$A,'[1]State Regions'!$B:$B)</f>
        <v>Midwest</v>
      </c>
    </row>
    <row r="326" spans="1:24" hidden="1" x14ac:dyDescent="0.2">
      <c r="A326" s="13" t="s">
        <v>1285</v>
      </c>
      <c r="B326" s="13" t="s">
        <v>1286</v>
      </c>
      <c r="C326" s="13" t="s">
        <v>1402</v>
      </c>
      <c r="D326" s="13" t="s">
        <v>1415</v>
      </c>
      <c r="E326" s="13" t="s">
        <v>1404</v>
      </c>
      <c r="F326" s="14">
        <v>48201</v>
      </c>
      <c r="G326" s="13">
        <v>6440480</v>
      </c>
      <c r="H326" s="13" t="s">
        <v>1416</v>
      </c>
      <c r="I326" s="13">
        <v>227</v>
      </c>
      <c r="J326" s="13">
        <v>10</v>
      </c>
      <c r="L326" s="13">
        <v>1</v>
      </c>
      <c r="N326" s="13">
        <v>1</v>
      </c>
      <c r="O326" s="13" t="s">
        <v>28</v>
      </c>
      <c r="R326" s="13">
        <v>1</v>
      </c>
      <c r="T326" s="13" t="s">
        <v>28</v>
      </c>
      <c r="U326" s="13" t="s">
        <v>28</v>
      </c>
      <c r="V326" s="13" t="s">
        <v>28</v>
      </c>
      <c r="W326" s="13" t="s">
        <v>1417</v>
      </c>
      <c r="X326" s="13" t="str">
        <f>_xlfn.XLOOKUP(Burndata[[#This Row],[STATE_FULL]],'[1]State Regions'!$A:$A,'[1]State Regions'!$B:$B)</f>
        <v>Midwest</v>
      </c>
    </row>
    <row r="327" spans="1:24" hidden="1" x14ac:dyDescent="0.2">
      <c r="A327" s="13" t="s">
        <v>1285</v>
      </c>
      <c r="B327" s="13" t="s">
        <v>1286</v>
      </c>
      <c r="C327" s="13" t="s">
        <v>1402</v>
      </c>
      <c r="D327" s="13" t="s">
        <v>1418</v>
      </c>
      <c r="E327" s="13" t="s">
        <v>1404</v>
      </c>
      <c r="F327" s="14">
        <v>48235</v>
      </c>
      <c r="G327" s="13">
        <v>6440630</v>
      </c>
      <c r="H327" s="13" t="s">
        <v>1419</v>
      </c>
      <c r="I327" s="13">
        <v>404</v>
      </c>
      <c r="K327" s="13">
        <v>1</v>
      </c>
      <c r="O327" s="13" t="s">
        <v>28</v>
      </c>
      <c r="Q327" s="13">
        <v>1</v>
      </c>
      <c r="T327" s="13" t="s">
        <v>2798</v>
      </c>
      <c r="U327" s="13" t="s">
        <v>28</v>
      </c>
      <c r="W327" s="13" t="s">
        <v>1420</v>
      </c>
      <c r="X327" s="13" t="str">
        <f>_xlfn.XLOOKUP(Burndata[[#This Row],[STATE_FULL]],'[1]State Regions'!$A:$A,'[1]State Regions'!$B:$B)</f>
        <v>Midwest</v>
      </c>
    </row>
    <row r="328" spans="1:24" hidden="1" x14ac:dyDescent="0.2">
      <c r="A328" s="13" t="s">
        <v>1285</v>
      </c>
      <c r="B328" s="13" t="s">
        <v>1286</v>
      </c>
      <c r="C328" s="13" t="s">
        <v>1402</v>
      </c>
      <c r="D328" s="13" t="s">
        <v>1421</v>
      </c>
      <c r="E328" s="13" t="s">
        <v>1404</v>
      </c>
      <c r="F328" s="14">
        <v>48201</v>
      </c>
      <c r="G328" s="13">
        <v>6440555</v>
      </c>
      <c r="H328" s="13" t="s">
        <v>1422</v>
      </c>
      <c r="I328" s="13">
        <v>273</v>
      </c>
      <c r="J328" s="13">
        <v>12</v>
      </c>
      <c r="K328" s="13">
        <v>1</v>
      </c>
      <c r="M328" s="13">
        <v>1</v>
      </c>
      <c r="O328" s="13" t="s">
        <v>28</v>
      </c>
      <c r="P328" s="13">
        <v>1</v>
      </c>
      <c r="T328" s="13" t="s">
        <v>28</v>
      </c>
      <c r="U328" s="13" t="s">
        <v>28</v>
      </c>
      <c r="V328" s="13" t="s">
        <v>28</v>
      </c>
      <c r="W328" s="13" t="s">
        <v>1423</v>
      </c>
      <c r="X328" s="13" t="str">
        <f>_xlfn.XLOOKUP(Burndata[[#This Row],[STATE_FULL]],'[1]State Regions'!$A:$A,'[1]State Regions'!$B:$B)</f>
        <v>Midwest</v>
      </c>
    </row>
    <row r="329" spans="1:24" hidden="1" x14ac:dyDescent="0.2">
      <c r="A329" s="13" t="s">
        <v>1285</v>
      </c>
      <c r="B329" s="13" t="s">
        <v>1286</v>
      </c>
      <c r="C329" s="13" t="s">
        <v>1402</v>
      </c>
      <c r="D329" s="13" t="s">
        <v>1424</v>
      </c>
      <c r="E329" s="13" t="s">
        <v>1404</v>
      </c>
      <c r="F329" s="14">
        <v>48202</v>
      </c>
      <c r="G329" s="13">
        <v>6440650</v>
      </c>
      <c r="H329" s="13" t="s">
        <v>1425</v>
      </c>
      <c r="I329" s="13">
        <v>877</v>
      </c>
      <c r="K329" s="13">
        <v>1</v>
      </c>
      <c r="O329" s="13" t="s">
        <v>28</v>
      </c>
      <c r="P329" s="13">
        <v>1</v>
      </c>
      <c r="T329" s="13" t="s">
        <v>2798</v>
      </c>
      <c r="U329" s="13" t="s">
        <v>28</v>
      </c>
      <c r="W329" s="13" t="s">
        <v>1426</v>
      </c>
      <c r="X329" s="13" t="str">
        <f>_xlfn.XLOOKUP(Burndata[[#This Row],[STATE_FULL]],'[1]State Regions'!$A:$A,'[1]State Regions'!$B:$B)</f>
        <v>Midwest</v>
      </c>
    </row>
    <row r="330" spans="1:24" hidden="1" x14ac:dyDescent="0.2">
      <c r="A330" s="13" t="s">
        <v>1285</v>
      </c>
      <c r="B330" s="13" t="s">
        <v>1286</v>
      </c>
      <c r="C330" s="13" t="s">
        <v>1402</v>
      </c>
      <c r="D330" s="13" t="s">
        <v>1427</v>
      </c>
      <c r="E330" s="13" t="s">
        <v>1428</v>
      </c>
      <c r="F330" s="14">
        <v>48154</v>
      </c>
      <c r="G330" s="13">
        <v>6441669</v>
      </c>
      <c r="H330" s="13" t="s">
        <v>1429</v>
      </c>
      <c r="I330" s="13">
        <v>304</v>
      </c>
      <c r="K330" s="13">
        <v>1</v>
      </c>
      <c r="O330" s="13" t="s">
        <v>28</v>
      </c>
      <c r="Q330" s="13">
        <v>1</v>
      </c>
      <c r="T330" s="13" t="s">
        <v>2798</v>
      </c>
      <c r="U330" s="13" t="s">
        <v>28</v>
      </c>
      <c r="W330" s="13" t="s">
        <v>1430</v>
      </c>
      <c r="X330" s="13" t="str">
        <f>_xlfn.XLOOKUP(Burndata[[#This Row],[STATE_FULL]],'[1]State Regions'!$A:$A,'[1]State Regions'!$B:$B)</f>
        <v>Midwest</v>
      </c>
    </row>
    <row r="331" spans="1:24" hidden="1" x14ac:dyDescent="0.2">
      <c r="A331" s="13" t="s">
        <v>2754</v>
      </c>
      <c r="B331" s="13" t="s">
        <v>1432</v>
      </c>
      <c r="C331" s="13" t="s">
        <v>1433</v>
      </c>
      <c r="D331" s="13" t="s">
        <v>1434</v>
      </c>
      <c r="E331" s="13" t="s">
        <v>1435</v>
      </c>
      <c r="F331" s="14">
        <v>55433</v>
      </c>
      <c r="G331" s="13">
        <v>6610085</v>
      </c>
      <c r="H331" s="13" t="s">
        <v>1436</v>
      </c>
      <c r="I331" s="13">
        <v>271</v>
      </c>
      <c r="K331" s="13">
        <v>1</v>
      </c>
      <c r="O331" s="13" t="s">
        <v>28</v>
      </c>
      <c r="Q331" s="13">
        <v>1</v>
      </c>
      <c r="T331" s="13" t="s">
        <v>2798</v>
      </c>
      <c r="U331" s="13" t="s">
        <v>28</v>
      </c>
      <c r="W331" s="13" t="s">
        <v>1437</v>
      </c>
      <c r="X331" s="13" t="str">
        <f>_xlfn.XLOOKUP(Burndata[[#This Row],[STATE_FULL]],'[1]State Regions'!$A:$A,'[1]State Regions'!$B:$B)</f>
        <v>Midwest</v>
      </c>
    </row>
    <row r="332" spans="1:24" hidden="1" x14ac:dyDescent="0.2">
      <c r="A332" s="13" t="s">
        <v>2754</v>
      </c>
      <c r="B332" s="13" t="s">
        <v>1432</v>
      </c>
      <c r="C332" s="13" t="s">
        <v>1438</v>
      </c>
      <c r="D332" s="13" t="s">
        <v>1439</v>
      </c>
      <c r="E332" s="13" t="s">
        <v>1440</v>
      </c>
      <c r="F332" s="14">
        <v>55805</v>
      </c>
      <c r="G332" s="13">
        <v>6610410</v>
      </c>
      <c r="H332" s="13" t="s">
        <v>1441</v>
      </c>
      <c r="I332" s="13">
        <v>380</v>
      </c>
      <c r="K332" s="13">
        <v>1</v>
      </c>
      <c r="L332" s="13">
        <v>1</v>
      </c>
      <c r="O332" s="13" t="s">
        <v>28</v>
      </c>
      <c r="P332" s="13">
        <v>1</v>
      </c>
      <c r="S332" s="13">
        <v>1</v>
      </c>
      <c r="T332" s="13" t="s">
        <v>2798</v>
      </c>
      <c r="U332" s="13" t="s">
        <v>28</v>
      </c>
      <c r="W332" s="13" t="s">
        <v>1442</v>
      </c>
      <c r="X332" s="13" t="str">
        <f>_xlfn.XLOOKUP(Burndata[[#This Row],[STATE_FULL]],'[1]State Regions'!$A:$A,'[1]State Regions'!$B:$B)</f>
        <v>Midwest</v>
      </c>
    </row>
    <row r="333" spans="1:24" hidden="1" x14ac:dyDescent="0.2">
      <c r="A333" s="13" t="s">
        <v>2754</v>
      </c>
      <c r="B333" s="13" t="s">
        <v>1432</v>
      </c>
      <c r="C333" s="13" t="s">
        <v>1438</v>
      </c>
      <c r="D333" s="13" t="s">
        <v>1443</v>
      </c>
      <c r="E333" s="13" t="s">
        <v>1440</v>
      </c>
      <c r="F333" s="14">
        <v>55805</v>
      </c>
      <c r="G333" s="13">
        <v>6610400</v>
      </c>
      <c r="H333" s="13" t="s">
        <v>1238</v>
      </c>
      <c r="I333" s="13">
        <v>257</v>
      </c>
      <c r="K333" s="13">
        <v>1</v>
      </c>
      <c r="O333" s="13" t="s">
        <v>28</v>
      </c>
      <c r="Q333" s="13">
        <v>1</v>
      </c>
      <c r="T333" s="13" t="s">
        <v>2798</v>
      </c>
      <c r="U333" s="13" t="s">
        <v>28</v>
      </c>
      <c r="W333" s="13" t="s">
        <v>1444</v>
      </c>
      <c r="X333" s="13" t="str">
        <f>_xlfn.XLOOKUP(Burndata[[#This Row],[STATE_FULL]],'[1]State Regions'!$A:$A,'[1]State Regions'!$B:$B)</f>
        <v>Midwest</v>
      </c>
    </row>
    <row r="334" spans="1:24" hidden="1" x14ac:dyDescent="0.2">
      <c r="A334" s="13" t="s">
        <v>2754</v>
      </c>
      <c r="B334" s="13" t="s">
        <v>1432</v>
      </c>
      <c r="C334" s="13" t="s">
        <v>1438</v>
      </c>
      <c r="D334" s="13" t="s">
        <v>1445</v>
      </c>
      <c r="E334" s="13" t="s">
        <v>1440</v>
      </c>
      <c r="F334" s="14">
        <v>55805</v>
      </c>
      <c r="G334" s="13">
        <v>6610390</v>
      </c>
      <c r="H334" s="13" t="s">
        <v>1446</v>
      </c>
      <c r="I334" s="13">
        <v>165</v>
      </c>
      <c r="J334" s="13">
        <v>15</v>
      </c>
      <c r="M334" s="13">
        <v>1</v>
      </c>
      <c r="N334" s="13">
        <v>1</v>
      </c>
      <c r="T334" s="13" t="s">
        <v>39</v>
      </c>
      <c r="V334" s="13" t="s">
        <v>39</v>
      </c>
      <c r="W334" s="13" t="s">
        <v>1447</v>
      </c>
      <c r="X334" s="13" t="str">
        <f>_xlfn.XLOOKUP(Burndata[[#This Row],[STATE_FULL]],'[1]State Regions'!$A:$A,'[1]State Regions'!$B:$B)</f>
        <v>Midwest</v>
      </c>
    </row>
    <row r="335" spans="1:24" hidden="1" x14ac:dyDescent="0.2">
      <c r="A335" s="13" t="s">
        <v>2754</v>
      </c>
      <c r="B335" s="13" t="s">
        <v>1432</v>
      </c>
      <c r="C335" s="13" t="s">
        <v>1448</v>
      </c>
      <c r="D335" s="13" t="s">
        <v>1449</v>
      </c>
      <c r="E335" s="13" t="s">
        <v>1450</v>
      </c>
      <c r="F335" s="14">
        <v>55404</v>
      </c>
      <c r="G335" s="13">
        <v>6610449</v>
      </c>
      <c r="H335" s="13" t="s">
        <v>1451</v>
      </c>
      <c r="I335" s="13">
        <v>429</v>
      </c>
      <c r="L335" s="13">
        <v>1</v>
      </c>
      <c r="O335" s="13" t="s">
        <v>28</v>
      </c>
      <c r="R335" s="13">
        <v>1</v>
      </c>
      <c r="T335" s="13" t="s">
        <v>2798</v>
      </c>
      <c r="U335" s="13" t="s">
        <v>28</v>
      </c>
      <c r="W335" s="13" t="s">
        <v>1452</v>
      </c>
      <c r="X335" s="13" t="str">
        <f>_xlfn.XLOOKUP(Burndata[[#This Row],[STATE_FULL]],'[1]State Regions'!$A:$A,'[1]State Regions'!$B:$B)</f>
        <v>Midwest</v>
      </c>
    </row>
    <row r="336" spans="1:24" hidden="1" x14ac:dyDescent="0.2">
      <c r="A336" s="13" t="s">
        <v>2754</v>
      </c>
      <c r="B336" s="13" t="s">
        <v>1432</v>
      </c>
      <c r="C336" s="13" t="s">
        <v>1448</v>
      </c>
      <c r="D336" s="13" t="s">
        <v>1453</v>
      </c>
      <c r="E336" s="13" t="s">
        <v>1450</v>
      </c>
      <c r="F336" s="14">
        <v>55415</v>
      </c>
      <c r="G336" s="13">
        <v>6610950</v>
      </c>
      <c r="H336" s="13" t="s">
        <v>1454</v>
      </c>
      <c r="I336" s="13">
        <v>484</v>
      </c>
      <c r="J336" s="13">
        <v>17</v>
      </c>
      <c r="K336" s="13">
        <v>1</v>
      </c>
      <c r="L336" s="13">
        <v>1</v>
      </c>
      <c r="M336" s="13">
        <v>1</v>
      </c>
      <c r="N336" s="13">
        <v>1</v>
      </c>
      <c r="O336" s="13" t="s">
        <v>28</v>
      </c>
      <c r="P336" s="13">
        <v>1</v>
      </c>
      <c r="R336" s="13">
        <v>1</v>
      </c>
      <c r="T336" s="13" t="s">
        <v>28</v>
      </c>
      <c r="U336" s="13" t="s">
        <v>28</v>
      </c>
      <c r="V336" s="13" t="s">
        <v>39</v>
      </c>
      <c r="W336" s="13" t="s">
        <v>1455</v>
      </c>
      <c r="X336" s="13" t="str">
        <f>_xlfn.XLOOKUP(Burndata[[#This Row],[STATE_FULL]],'[1]State Regions'!$A:$A,'[1]State Regions'!$B:$B)</f>
        <v>Midwest</v>
      </c>
    </row>
    <row r="337" spans="1:24" hidden="1" x14ac:dyDescent="0.2">
      <c r="A337" s="13" t="s">
        <v>2754</v>
      </c>
      <c r="B337" s="13" t="s">
        <v>1432</v>
      </c>
      <c r="C337" s="13" t="s">
        <v>1448</v>
      </c>
      <c r="D337" s="13" t="s">
        <v>1456</v>
      </c>
      <c r="E337" s="13" t="s">
        <v>1450</v>
      </c>
      <c r="F337" s="14">
        <v>55455</v>
      </c>
      <c r="G337" s="13">
        <v>6610004</v>
      </c>
      <c r="H337" s="13" t="s">
        <v>1457</v>
      </c>
      <c r="I337" s="13">
        <v>743</v>
      </c>
      <c r="K337" s="13">
        <v>1</v>
      </c>
      <c r="O337" s="13" t="s">
        <v>28</v>
      </c>
      <c r="Q337" s="13">
        <v>1</v>
      </c>
      <c r="T337" s="13" t="s">
        <v>2798</v>
      </c>
      <c r="U337" s="13" t="s">
        <v>28</v>
      </c>
      <c r="W337" s="13" t="s">
        <v>1458</v>
      </c>
      <c r="X337" s="13" t="str">
        <f>_xlfn.XLOOKUP(Burndata[[#This Row],[STATE_FULL]],'[1]State Regions'!$A:$A,'[1]State Regions'!$B:$B)</f>
        <v>Midwest</v>
      </c>
    </row>
    <row r="338" spans="1:24" hidden="1" x14ac:dyDescent="0.2">
      <c r="A338" s="13" t="s">
        <v>2754</v>
      </c>
      <c r="B338" s="13" t="s">
        <v>1432</v>
      </c>
      <c r="C338" s="13" t="s">
        <v>1448</v>
      </c>
      <c r="D338" s="13" t="s">
        <v>1459</v>
      </c>
      <c r="E338" s="13" t="s">
        <v>1460</v>
      </c>
      <c r="F338" s="14">
        <v>55422</v>
      </c>
      <c r="G338" s="13">
        <v>6611455</v>
      </c>
      <c r="H338" s="13" t="s">
        <v>1461</v>
      </c>
      <c r="I338" s="13">
        <v>353</v>
      </c>
      <c r="K338" s="13">
        <v>1</v>
      </c>
      <c r="O338" s="13" t="s">
        <v>28</v>
      </c>
      <c r="P338" s="13">
        <v>1</v>
      </c>
      <c r="T338" s="13" t="s">
        <v>2798</v>
      </c>
      <c r="U338" s="13" t="s">
        <v>28</v>
      </c>
      <c r="W338" s="13" t="s">
        <v>1462</v>
      </c>
      <c r="X338" s="13" t="str">
        <f>_xlfn.XLOOKUP(Burndata[[#This Row],[STATE_FULL]],'[1]State Regions'!$A:$A,'[1]State Regions'!$B:$B)</f>
        <v>Midwest</v>
      </c>
    </row>
    <row r="339" spans="1:24" hidden="1" x14ac:dyDescent="0.2">
      <c r="A339" s="13" t="s">
        <v>2754</v>
      </c>
      <c r="B339" s="13" t="s">
        <v>1432</v>
      </c>
      <c r="C339" s="13" t="s">
        <v>1463</v>
      </c>
      <c r="D339" s="13" t="s">
        <v>1464</v>
      </c>
      <c r="E339" s="13" t="s">
        <v>1465</v>
      </c>
      <c r="F339" s="14">
        <v>55902</v>
      </c>
      <c r="G339" s="13">
        <v>6610451</v>
      </c>
      <c r="H339" s="13" t="s">
        <v>1466</v>
      </c>
      <c r="I339" s="13">
        <v>1265</v>
      </c>
      <c r="K339" s="13">
        <v>1</v>
      </c>
      <c r="L339" s="13">
        <v>1</v>
      </c>
      <c r="O339" s="13" t="s">
        <v>28</v>
      </c>
      <c r="P339" s="13">
        <v>1</v>
      </c>
      <c r="R339" s="13">
        <v>1</v>
      </c>
      <c r="T339" s="13" t="s">
        <v>2798</v>
      </c>
      <c r="U339" s="13" t="s">
        <v>28</v>
      </c>
      <c r="W339" s="13" t="s">
        <v>1467</v>
      </c>
      <c r="X339" s="13" t="str">
        <f>_xlfn.XLOOKUP(Burndata[[#This Row],[STATE_FULL]],'[1]State Regions'!$A:$A,'[1]State Regions'!$B:$B)</f>
        <v>Midwest</v>
      </c>
    </row>
    <row r="340" spans="1:24" hidden="1" x14ac:dyDescent="0.2">
      <c r="A340" s="13" t="s">
        <v>2754</v>
      </c>
      <c r="B340" s="13" t="s">
        <v>1432</v>
      </c>
      <c r="C340" s="13" t="s">
        <v>1468</v>
      </c>
      <c r="D340" s="13" t="s">
        <v>1469</v>
      </c>
      <c r="E340" s="13" t="s">
        <v>1470</v>
      </c>
      <c r="F340" s="14">
        <v>56303</v>
      </c>
      <c r="G340" s="13">
        <v>6611540</v>
      </c>
      <c r="H340" s="13" t="s">
        <v>1471</v>
      </c>
      <c r="I340" s="13">
        <v>489</v>
      </c>
      <c r="K340" s="13">
        <v>1</v>
      </c>
      <c r="O340" s="13" t="s">
        <v>28</v>
      </c>
      <c r="Q340" s="13">
        <v>1</v>
      </c>
      <c r="T340" s="13" t="s">
        <v>2798</v>
      </c>
      <c r="U340" s="13" t="s">
        <v>28</v>
      </c>
      <c r="W340" s="13" t="s">
        <v>1472</v>
      </c>
      <c r="X340" s="13" t="str">
        <f>_xlfn.XLOOKUP(Burndata[[#This Row],[STATE_FULL]],'[1]State Regions'!$A:$A,'[1]State Regions'!$B:$B)</f>
        <v>Midwest</v>
      </c>
    </row>
    <row r="341" spans="1:24" hidden="1" x14ac:dyDescent="0.2">
      <c r="A341" s="13" t="s">
        <v>2754</v>
      </c>
      <c r="B341" s="13" t="s">
        <v>1432</v>
      </c>
      <c r="C341" s="13" t="s">
        <v>1473</v>
      </c>
      <c r="D341" s="13" t="s">
        <v>1474</v>
      </c>
      <c r="E341" s="13" t="s">
        <v>1475</v>
      </c>
      <c r="F341" s="14">
        <v>55101</v>
      </c>
      <c r="G341" s="13">
        <v>6611570</v>
      </c>
      <c r="H341" s="13" t="s">
        <v>1476</v>
      </c>
      <c r="I341" s="13">
        <v>457</v>
      </c>
      <c r="J341" s="13">
        <v>18</v>
      </c>
      <c r="K341" s="13">
        <v>1</v>
      </c>
      <c r="L341" s="13">
        <v>1</v>
      </c>
      <c r="M341" s="13">
        <v>1</v>
      </c>
      <c r="N341" s="13">
        <v>1</v>
      </c>
      <c r="O341" s="13" t="s">
        <v>28</v>
      </c>
      <c r="P341" s="13">
        <v>1</v>
      </c>
      <c r="R341" s="13">
        <v>1</v>
      </c>
      <c r="T341" s="13" t="s">
        <v>28</v>
      </c>
      <c r="U341" s="13" t="s">
        <v>28</v>
      </c>
      <c r="V341" s="13" t="s">
        <v>39</v>
      </c>
      <c r="W341" s="13" t="s">
        <v>1477</v>
      </c>
      <c r="X341" s="13" t="str">
        <f>_xlfn.XLOOKUP(Burndata[[#This Row],[STATE_FULL]],'[1]State Regions'!$A:$A,'[1]State Regions'!$B:$B)</f>
        <v>Midwest</v>
      </c>
    </row>
    <row r="342" spans="1:24" hidden="1" x14ac:dyDescent="0.2">
      <c r="A342" s="13" t="s">
        <v>1478</v>
      </c>
      <c r="B342" s="13" t="s">
        <v>1479</v>
      </c>
      <c r="C342" s="13" t="s">
        <v>1480</v>
      </c>
      <c r="D342" s="13" t="s">
        <v>1481</v>
      </c>
      <c r="E342" s="13" t="s">
        <v>1482</v>
      </c>
      <c r="F342" s="14">
        <v>39401</v>
      </c>
      <c r="G342" s="13">
        <v>6540315</v>
      </c>
      <c r="H342" s="13" t="s">
        <v>1483</v>
      </c>
      <c r="I342" s="13">
        <v>547</v>
      </c>
      <c r="K342" s="13">
        <v>1</v>
      </c>
      <c r="O342" s="13" t="s">
        <v>114</v>
      </c>
      <c r="Q342" s="13">
        <v>1</v>
      </c>
      <c r="T342" s="13" t="s">
        <v>2798</v>
      </c>
      <c r="U342" s="13" t="s">
        <v>28</v>
      </c>
      <c r="W342" s="13" t="s">
        <v>1484</v>
      </c>
      <c r="X342" s="13" t="str">
        <f>_xlfn.XLOOKUP(Burndata[[#This Row],[STATE_FULL]],'[1]State Regions'!$A:$A,'[1]State Regions'!$B:$B)</f>
        <v>South</v>
      </c>
    </row>
    <row r="343" spans="1:24" hidden="1" x14ac:dyDescent="0.2">
      <c r="A343" s="13" t="s">
        <v>1478</v>
      </c>
      <c r="B343" s="13" t="s">
        <v>1479</v>
      </c>
      <c r="C343" s="13" t="s">
        <v>1485</v>
      </c>
      <c r="D343" s="13" t="s">
        <v>1486</v>
      </c>
      <c r="E343" s="13" t="s">
        <v>1487</v>
      </c>
      <c r="F343" s="14">
        <v>39501</v>
      </c>
      <c r="G343" s="13">
        <v>6540300</v>
      </c>
      <c r="H343" s="13" t="s">
        <v>1488</v>
      </c>
      <c r="I343" s="13">
        <v>328</v>
      </c>
      <c r="K343" s="13">
        <v>1</v>
      </c>
      <c r="O343" s="13" t="s">
        <v>114</v>
      </c>
      <c r="Q343" s="13">
        <v>1</v>
      </c>
      <c r="T343" s="13" t="s">
        <v>2798</v>
      </c>
      <c r="U343" s="13" t="s">
        <v>28</v>
      </c>
      <c r="W343" s="13" t="s">
        <v>1489</v>
      </c>
      <c r="X343" s="13" t="str">
        <f>_xlfn.XLOOKUP(Burndata[[#This Row],[STATE_FULL]],'[1]State Regions'!$A:$A,'[1]State Regions'!$B:$B)</f>
        <v>South</v>
      </c>
    </row>
    <row r="344" spans="1:24" hidden="1" x14ac:dyDescent="0.2">
      <c r="A344" s="13" t="s">
        <v>1478</v>
      </c>
      <c r="B344" s="13" t="s">
        <v>1479</v>
      </c>
      <c r="C344" s="13" t="s">
        <v>1490</v>
      </c>
      <c r="D344" s="13" t="s">
        <v>1491</v>
      </c>
      <c r="E344" s="13" t="s">
        <v>928</v>
      </c>
      <c r="F344" s="14">
        <v>39216</v>
      </c>
      <c r="G344" s="13">
        <v>6540004</v>
      </c>
      <c r="H344" s="13" t="s">
        <v>1492</v>
      </c>
      <c r="I344" s="13">
        <v>722</v>
      </c>
      <c r="K344" s="13">
        <v>1</v>
      </c>
      <c r="O344" s="13" t="s">
        <v>114</v>
      </c>
      <c r="P344" s="13">
        <v>1</v>
      </c>
      <c r="T344" s="13" t="s">
        <v>2798</v>
      </c>
      <c r="U344" s="13" t="s">
        <v>28</v>
      </c>
      <c r="W344" s="13" t="s">
        <v>1493</v>
      </c>
      <c r="X344" s="13" t="str">
        <f>_xlfn.XLOOKUP(Burndata[[#This Row],[STATE_FULL]],'[1]State Regions'!$A:$A,'[1]State Regions'!$B:$B)</f>
        <v>South</v>
      </c>
    </row>
    <row r="345" spans="1:24" hidden="1" x14ac:dyDescent="0.2">
      <c r="A345" s="13" t="s">
        <v>1478</v>
      </c>
      <c r="B345" s="13" t="s">
        <v>1479</v>
      </c>
      <c r="C345" s="13" t="s">
        <v>1494</v>
      </c>
      <c r="D345" s="13" t="s">
        <v>1495</v>
      </c>
      <c r="E345" s="13" t="s">
        <v>1496</v>
      </c>
      <c r="F345" s="14">
        <v>38801</v>
      </c>
      <c r="G345" s="13">
        <v>6540810</v>
      </c>
      <c r="H345" s="13" t="s">
        <v>1497</v>
      </c>
      <c r="I345" s="13">
        <v>640</v>
      </c>
      <c r="K345" s="13">
        <v>1</v>
      </c>
      <c r="O345" s="13" t="s">
        <v>114</v>
      </c>
      <c r="Q345" s="13">
        <v>1</v>
      </c>
      <c r="T345" s="13" t="s">
        <v>2798</v>
      </c>
      <c r="U345" s="13" t="s">
        <v>28</v>
      </c>
      <c r="W345" s="13" t="s">
        <v>1498</v>
      </c>
      <c r="X345" s="13" t="str">
        <f>_xlfn.XLOOKUP(Burndata[[#This Row],[STATE_FULL]],'[1]State Regions'!$A:$A,'[1]State Regions'!$B:$B)</f>
        <v>South</v>
      </c>
    </row>
    <row r="346" spans="1:24" hidden="1" x14ac:dyDescent="0.2">
      <c r="A346" s="13" t="s">
        <v>1499</v>
      </c>
      <c r="B346" s="13" t="s">
        <v>1500</v>
      </c>
      <c r="C346" s="13" t="s">
        <v>1501</v>
      </c>
      <c r="D346" s="13" t="s">
        <v>1502</v>
      </c>
      <c r="E346" s="13" t="s">
        <v>1503</v>
      </c>
      <c r="F346" s="14">
        <v>65212</v>
      </c>
      <c r="G346" s="13">
        <v>6630150</v>
      </c>
      <c r="H346" s="13" t="s">
        <v>1504</v>
      </c>
      <c r="I346" s="13">
        <v>247</v>
      </c>
      <c r="J346" s="13">
        <v>21</v>
      </c>
      <c r="K346" s="13">
        <v>1</v>
      </c>
      <c r="M346" s="13">
        <v>1</v>
      </c>
      <c r="N346" s="13">
        <v>1</v>
      </c>
      <c r="O346" s="13" t="s">
        <v>28</v>
      </c>
      <c r="P346" s="13">
        <v>1</v>
      </c>
      <c r="T346" s="13" t="s">
        <v>39</v>
      </c>
      <c r="U346" s="13" t="s">
        <v>28</v>
      </c>
      <c r="W346" s="13" t="s">
        <v>1505</v>
      </c>
      <c r="X346" s="13" t="str">
        <f>_xlfn.XLOOKUP(Burndata[[#This Row],[STATE_FULL]],'[1]State Regions'!$A:$A,'[1]State Regions'!$B:$B)</f>
        <v>Midwest</v>
      </c>
    </row>
    <row r="347" spans="1:24" hidden="1" x14ac:dyDescent="0.2">
      <c r="A347" s="13" t="s">
        <v>1499</v>
      </c>
      <c r="B347" s="13" t="s">
        <v>1500</v>
      </c>
      <c r="C347" s="13" t="s">
        <v>1506</v>
      </c>
      <c r="D347" s="13" t="s">
        <v>1507</v>
      </c>
      <c r="E347" s="13" t="s">
        <v>1508</v>
      </c>
      <c r="F347" s="14">
        <v>64506</v>
      </c>
      <c r="G347" s="13">
        <v>6630009</v>
      </c>
      <c r="H347" s="13" t="s">
        <v>1509</v>
      </c>
      <c r="I347" s="13">
        <v>352</v>
      </c>
      <c r="K347" s="13">
        <v>1</v>
      </c>
      <c r="O347" s="13" t="s">
        <v>39</v>
      </c>
      <c r="Q347" s="13">
        <v>1</v>
      </c>
      <c r="T347" s="13" t="s">
        <v>2798</v>
      </c>
      <c r="U347" s="13" t="s">
        <v>28</v>
      </c>
      <c r="W347" s="13" t="s">
        <v>1510</v>
      </c>
      <c r="X347" s="13" t="str">
        <f>_xlfn.XLOOKUP(Burndata[[#This Row],[STATE_FULL]],'[1]State Regions'!$A:$A,'[1]State Regions'!$B:$B)</f>
        <v>Midwest</v>
      </c>
    </row>
    <row r="348" spans="1:24" hidden="1" x14ac:dyDescent="0.2">
      <c r="A348" s="13" t="s">
        <v>1499</v>
      </c>
      <c r="B348" s="13" t="s">
        <v>1500</v>
      </c>
      <c r="C348" s="13" t="s">
        <v>592</v>
      </c>
      <c r="D348" s="13" t="s">
        <v>1511</v>
      </c>
      <c r="E348" s="13" t="s">
        <v>1512</v>
      </c>
      <c r="F348" s="14">
        <v>64068</v>
      </c>
      <c r="G348" s="13">
        <v>6630605</v>
      </c>
      <c r="H348" s="13" t="s">
        <v>1513</v>
      </c>
      <c r="I348" s="13">
        <v>177</v>
      </c>
      <c r="K348" s="13">
        <v>1</v>
      </c>
      <c r="O348" s="13" t="s">
        <v>39</v>
      </c>
      <c r="Q348" s="13">
        <v>1</v>
      </c>
      <c r="T348" s="13" t="s">
        <v>2798</v>
      </c>
      <c r="U348" s="13" t="s">
        <v>28</v>
      </c>
      <c r="W348" s="13" t="s">
        <v>1514</v>
      </c>
      <c r="X348" s="13" t="str">
        <f>_xlfn.XLOOKUP(Burndata[[#This Row],[STATE_FULL]],'[1]State Regions'!$A:$A,'[1]State Regions'!$B:$B)</f>
        <v>Midwest</v>
      </c>
    </row>
    <row r="349" spans="1:24" hidden="1" x14ac:dyDescent="0.2">
      <c r="A349" s="13" t="s">
        <v>1499</v>
      </c>
      <c r="B349" s="13" t="s">
        <v>1500</v>
      </c>
      <c r="C349" s="13" t="s">
        <v>592</v>
      </c>
      <c r="D349" s="13" t="s">
        <v>1515</v>
      </c>
      <c r="E349" s="13" t="s">
        <v>1516</v>
      </c>
      <c r="F349" s="14">
        <v>64116</v>
      </c>
      <c r="G349" s="13">
        <v>6630785</v>
      </c>
      <c r="H349" s="13" t="s">
        <v>1517</v>
      </c>
      <c r="I349" s="13">
        <v>431</v>
      </c>
      <c r="K349" s="13">
        <v>1</v>
      </c>
      <c r="O349" s="13" t="s">
        <v>39</v>
      </c>
      <c r="Q349" s="13">
        <v>1</v>
      </c>
      <c r="T349" s="13" t="s">
        <v>2798</v>
      </c>
      <c r="U349" s="13" t="s">
        <v>28</v>
      </c>
      <c r="W349" s="13" t="s">
        <v>1518</v>
      </c>
      <c r="X349" s="13" t="str">
        <f>_xlfn.XLOOKUP(Burndata[[#This Row],[STATE_FULL]],'[1]State Regions'!$A:$A,'[1]State Regions'!$B:$B)</f>
        <v>Midwest</v>
      </c>
    </row>
    <row r="350" spans="1:24" hidden="1" x14ac:dyDescent="0.2">
      <c r="A350" s="13" t="s">
        <v>1499</v>
      </c>
      <c r="B350" s="13" t="s">
        <v>1500</v>
      </c>
      <c r="C350" s="13" t="s">
        <v>1519</v>
      </c>
      <c r="D350" s="13" t="s">
        <v>1520</v>
      </c>
      <c r="E350" s="13" t="s">
        <v>1022</v>
      </c>
      <c r="F350" s="14">
        <v>65807</v>
      </c>
      <c r="G350" s="13">
        <v>6631362</v>
      </c>
      <c r="H350" s="13" t="s">
        <v>1521</v>
      </c>
      <c r="I350" s="13">
        <v>596</v>
      </c>
      <c r="K350" s="13">
        <v>1</v>
      </c>
      <c r="O350" s="13" t="s">
        <v>39</v>
      </c>
      <c r="P350" s="13">
        <v>1</v>
      </c>
      <c r="T350" s="13" t="s">
        <v>2798</v>
      </c>
      <c r="U350" s="13" t="s">
        <v>28</v>
      </c>
      <c r="W350" s="13" t="s">
        <v>1522</v>
      </c>
      <c r="X350" s="13" t="str">
        <f>_xlfn.XLOOKUP(Burndata[[#This Row],[STATE_FULL]],'[1]State Regions'!$A:$A,'[1]State Regions'!$B:$B)</f>
        <v>Midwest</v>
      </c>
    </row>
    <row r="351" spans="1:24" hidden="1" x14ac:dyDescent="0.2">
      <c r="A351" s="13" t="s">
        <v>1499</v>
      </c>
      <c r="B351" s="13" t="s">
        <v>1500</v>
      </c>
      <c r="C351" s="13" t="s">
        <v>1519</v>
      </c>
      <c r="D351" s="13" t="s">
        <v>1523</v>
      </c>
      <c r="E351" s="13" t="s">
        <v>1022</v>
      </c>
      <c r="F351" s="14">
        <v>65804</v>
      </c>
      <c r="G351" s="13">
        <v>6631350</v>
      </c>
      <c r="H351" s="13" t="s">
        <v>1524</v>
      </c>
      <c r="I351" s="13">
        <v>886</v>
      </c>
      <c r="J351" s="13">
        <v>9</v>
      </c>
      <c r="K351" s="13">
        <v>1</v>
      </c>
      <c r="M351" s="13">
        <v>1</v>
      </c>
      <c r="N351" s="13">
        <v>1</v>
      </c>
      <c r="O351" s="13" t="s">
        <v>39</v>
      </c>
      <c r="P351" s="13">
        <v>1</v>
      </c>
      <c r="T351" s="13" t="s">
        <v>39</v>
      </c>
      <c r="U351" s="13" t="s">
        <v>28</v>
      </c>
      <c r="W351" s="13" t="s">
        <v>1525</v>
      </c>
      <c r="X351" s="13" t="str">
        <f>_xlfn.XLOOKUP(Burndata[[#This Row],[STATE_FULL]],'[1]State Regions'!$A:$A,'[1]State Regions'!$B:$B)</f>
        <v>Midwest</v>
      </c>
    </row>
    <row r="352" spans="1:24" hidden="1" x14ac:dyDescent="0.2">
      <c r="A352" s="13" t="s">
        <v>1499</v>
      </c>
      <c r="B352" s="13" t="s">
        <v>1500</v>
      </c>
      <c r="C352" s="13" t="s">
        <v>928</v>
      </c>
      <c r="D352" s="13" t="s">
        <v>1526</v>
      </c>
      <c r="E352" s="13" t="s">
        <v>1128</v>
      </c>
      <c r="F352" s="14">
        <v>64108</v>
      </c>
      <c r="G352" s="13">
        <v>6630340</v>
      </c>
      <c r="H352" s="13" t="s">
        <v>1527</v>
      </c>
      <c r="I352" s="13">
        <v>367</v>
      </c>
      <c r="J352" s="13">
        <v>13</v>
      </c>
      <c r="L352" s="13">
        <v>1</v>
      </c>
      <c r="N352" s="13">
        <v>1</v>
      </c>
      <c r="O352" s="13" t="s">
        <v>28</v>
      </c>
      <c r="R352" s="13">
        <v>1</v>
      </c>
      <c r="T352" s="13" t="s">
        <v>39</v>
      </c>
      <c r="U352" s="13" t="s">
        <v>28</v>
      </c>
      <c r="W352" s="13" t="s">
        <v>1528</v>
      </c>
      <c r="X352" s="13" t="str">
        <f>_xlfn.XLOOKUP(Burndata[[#This Row],[STATE_FULL]],'[1]State Regions'!$A:$A,'[1]State Regions'!$B:$B)</f>
        <v>Midwest</v>
      </c>
    </row>
    <row r="353" spans="1:24" hidden="1" x14ac:dyDescent="0.2">
      <c r="A353" s="13" t="s">
        <v>1499</v>
      </c>
      <c r="B353" s="13" t="s">
        <v>1500</v>
      </c>
      <c r="C353" s="13" t="s">
        <v>928</v>
      </c>
      <c r="D353" s="13" t="s">
        <v>1529</v>
      </c>
      <c r="E353" s="13" t="s">
        <v>1128</v>
      </c>
      <c r="F353" s="14">
        <v>64132</v>
      </c>
      <c r="G353" s="13">
        <v>6630435</v>
      </c>
      <c r="H353" s="13" t="s">
        <v>1530</v>
      </c>
      <c r="I353" s="13">
        <v>590</v>
      </c>
      <c r="J353" s="13">
        <v>8</v>
      </c>
      <c r="K353" s="13">
        <v>1</v>
      </c>
      <c r="M353" s="13">
        <v>1</v>
      </c>
      <c r="O353" s="13" t="s">
        <v>28</v>
      </c>
      <c r="P353" s="13">
        <v>1</v>
      </c>
      <c r="T353" s="13" t="s">
        <v>39</v>
      </c>
      <c r="U353" s="13" t="s">
        <v>28</v>
      </c>
      <c r="W353" s="13" t="s">
        <v>1531</v>
      </c>
      <c r="X353" s="13" t="str">
        <f>_xlfn.XLOOKUP(Burndata[[#This Row],[STATE_FULL]],'[1]State Regions'!$A:$A,'[1]State Regions'!$B:$B)</f>
        <v>Midwest</v>
      </c>
    </row>
    <row r="354" spans="1:24" hidden="1" x14ac:dyDescent="0.2">
      <c r="A354" s="13" t="s">
        <v>1499</v>
      </c>
      <c r="B354" s="13" t="s">
        <v>1500</v>
      </c>
      <c r="C354" s="13" t="s">
        <v>928</v>
      </c>
      <c r="D354" s="13" t="s">
        <v>1532</v>
      </c>
      <c r="E354" s="13" t="s">
        <v>1128</v>
      </c>
      <c r="F354" s="14">
        <v>64108</v>
      </c>
      <c r="G354" s="13">
        <v>6630380</v>
      </c>
      <c r="H354" s="13" t="s">
        <v>1533</v>
      </c>
      <c r="I354" s="13">
        <v>249</v>
      </c>
      <c r="K354" s="13">
        <v>1</v>
      </c>
      <c r="O354" s="13" t="s">
        <v>28</v>
      </c>
      <c r="P354" s="13">
        <v>1</v>
      </c>
      <c r="T354" s="13" t="s">
        <v>2798</v>
      </c>
      <c r="U354" s="13" t="s">
        <v>28</v>
      </c>
      <c r="W354" s="13" t="s">
        <v>1534</v>
      </c>
      <c r="X354" s="13" t="str">
        <f>_xlfn.XLOOKUP(Burndata[[#This Row],[STATE_FULL]],'[1]State Regions'!$A:$A,'[1]State Regions'!$B:$B)</f>
        <v>Midwest</v>
      </c>
    </row>
    <row r="355" spans="1:24" hidden="1" x14ac:dyDescent="0.2">
      <c r="A355" s="13" t="s">
        <v>1499</v>
      </c>
      <c r="B355" s="13" t="s">
        <v>1500</v>
      </c>
      <c r="C355" s="13" t="s">
        <v>928</v>
      </c>
      <c r="D355" s="13" t="s">
        <v>1535</v>
      </c>
      <c r="E355" s="13" t="s">
        <v>1128</v>
      </c>
      <c r="F355" s="14">
        <v>64111</v>
      </c>
      <c r="G355" s="13">
        <v>6630470</v>
      </c>
      <c r="H355" s="13" t="s">
        <v>1536</v>
      </c>
      <c r="I355" s="13">
        <v>422</v>
      </c>
      <c r="K355" s="13">
        <v>1</v>
      </c>
      <c r="O355" s="13" t="s">
        <v>39</v>
      </c>
      <c r="P355" s="13">
        <v>1</v>
      </c>
      <c r="T355" s="13" t="s">
        <v>2798</v>
      </c>
      <c r="U355" s="13" t="s">
        <v>28</v>
      </c>
      <c r="W355" s="13" t="s">
        <v>1537</v>
      </c>
      <c r="X355" s="13" t="str">
        <f>_xlfn.XLOOKUP(Burndata[[#This Row],[STATE_FULL]],'[1]State Regions'!$A:$A,'[1]State Regions'!$B:$B)</f>
        <v>Midwest</v>
      </c>
    </row>
    <row r="356" spans="1:24" hidden="1" x14ac:dyDescent="0.2">
      <c r="A356" s="13" t="s">
        <v>1499</v>
      </c>
      <c r="B356" s="13" t="s">
        <v>1500</v>
      </c>
      <c r="C356" s="13" t="s">
        <v>928</v>
      </c>
      <c r="D356" s="13" t="s">
        <v>1538</v>
      </c>
      <c r="E356" s="13" t="s">
        <v>1539</v>
      </c>
      <c r="F356" s="14">
        <v>64057</v>
      </c>
      <c r="G356" s="13">
        <v>6630039</v>
      </c>
      <c r="H356" s="13" t="s">
        <v>1540</v>
      </c>
      <c r="I356" s="13">
        <v>285</v>
      </c>
      <c r="K356" s="13">
        <v>1</v>
      </c>
      <c r="O356" s="13" t="s">
        <v>39</v>
      </c>
      <c r="Q356" s="13">
        <v>1</v>
      </c>
      <c r="T356" s="13" t="s">
        <v>2798</v>
      </c>
      <c r="U356" s="13" t="s">
        <v>28</v>
      </c>
      <c r="W356" s="13" t="s">
        <v>1541</v>
      </c>
      <c r="X356" s="13" t="str">
        <f>_xlfn.XLOOKUP(Burndata[[#This Row],[STATE_FULL]],'[1]State Regions'!$A:$A,'[1]State Regions'!$B:$B)</f>
        <v>Midwest</v>
      </c>
    </row>
    <row r="357" spans="1:24" hidden="1" x14ac:dyDescent="0.2">
      <c r="A357" s="13" t="s">
        <v>1499</v>
      </c>
      <c r="B357" s="13" t="s">
        <v>1500</v>
      </c>
      <c r="C357" s="13" t="s">
        <v>1542</v>
      </c>
      <c r="D357" s="13" t="s">
        <v>1543</v>
      </c>
      <c r="E357" s="13" t="s">
        <v>1544</v>
      </c>
      <c r="F357" s="14">
        <v>64804</v>
      </c>
      <c r="G357" s="13">
        <v>6630008</v>
      </c>
      <c r="H357" s="13" t="s">
        <v>1545</v>
      </c>
      <c r="I357" s="13">
        <v>380</v>
      </c>
      <c r="K357" s="13">
        <v>1</v>
      </c>
      <c r="O357" s="13" t="s">
        <v>39</v>
      </c>
      <c r="Q357" s="13">
        <v>1</v>
      </c>
      <c r="T357" s="13" t="s">
        <v>2798</v>
      </c>
      <c r="U357" s="13" t="s">
        <v>28</v>
      </c>
      <c r="W357" s="13" t="s">
        <v>1546</v>
      </c>
      <c r="X357" s="13" t="str">
        <f>_xlfn.XLOOKUP(Burndata[[#This Row],[STATE_FULL]],'[1]State Regions'!$A:$A,'[1]State Regions'!$B:$B)</f>
        <v>Midwest</v>
      </c>
    </row>
    <row r="358" spans="1:24" hidden="1" x14ac:dyDescent="0.2">
      <c r="A358" s="13" t="s">
        <v>1499</v>
      </c>
      <c r="B358" s="13" t="s">
        <v>1500</v>
      </c>
      <c r="C358" s="13" t="s">
        <v>1542</v>
      </c>
      <c r="D358" s="13" t="s">
        <v>1547</v>
      </c>
      <c r="E358" s="13" t="s">
        <v>1544</v>
      </c>
      <c r="F358" s="14">
        <v>64804</v>
      </c>
      <c r="G358" s="13">
        <v>6630330</v>
      </c>
      <c r="H358" s="13" t="s">
        <v>1548</v>
      </c>
      <c r="I358" s="13">
        <v>221</v>
      </c>
      <c r="K358" s="13">
        <v>1</v>
      </c>
      <c r="O358" s="13" t="s">
        <v>39</v>
      </c>
      <c r="Q358" s="13">
        <v>1</v>
      </c>
      <c r="T358" s="13" t="s">
        <v>2798</v>
      </c>
      <c r="U358" s="13" t="s">
        <v>28</v>
      </c>
      <c r="W358" s="13" t="s">
        <v>1549</v>
      </c>
      <c r="X358" s="13" t="str">
        <f>_xlfn.XLOOKUP(Burndata[[#This Row],[STATE_FULL]],'[1]State Regions'!$A:$A,'[1]State Regions'!$B:$B)</f>
        <v>Midwest</v>
      </c>
    </row>
    <row r="359" spans="1:24" hidden="1" x14ac:dyDescent="0.2">
      <c r="A359" s="13" t="s">
        <v>1499</v>
      </c>
      <c r="B359" s="13" t="s">
        <v>1500</v>
      </c>
      <c r="C359" s="13" t="s">
        <v>1438</v>
      </c>
      <c r="D359" s="13" t="s">
        <v>1550</v>
      </c>
      <c r="E359" s="13" t="s">
        <v>1551</v>
      </c>
      <c r="F359" s="14">
        <v>63044</v>
      </c>
      <c r="G359" s="13">
        <v>6630985</v>
      </c>
      <c r="H359" s="13" t="s">
        <v>1552</v>
      </c>
      <c r="I359" s="13">
        <v>523</v>
      </c>
      <c r="K359" s="13">
        <v>1</v>
      </c>
      <c r="O359" s="13" t="s">
        <v>39</v>
      </c>
      <c r="Q359" s="13">
        <v>1</v>
      </c>
      <c r="T359" s="13" t="s">
        <v>2798</v>
      </c>
      <c r="U359" s="13" t="s">
        <v>28</v>
      </c>
      <c r="W359" s="13" t="s">
        <v>1553</v>
      </c>
      <c r="X359" s="13" t="str">
        <f>_xlfn.XLOOKUP(Burndata[[#This Row],[STATE_FULL]],'[1]State Regions'!$A:$A,'[1]State Regions'!$B:$B)</f>
        <v>Midwest</v>
      </c>
    </row>
    <row r="360" spans="1:24" hidden="1" x14ac:dyDescent="0.2">
      <c r="A360" s="13" t="s">
        <v>1499</v>
      </c>
      <c r="B360" s="13" t="s">
        <v>1500</v>
      </c>
      <c r="C360" s="13" t="s">
        <v>1554</v>
      </c>
      <c r="D360" s="13" t="s">
        <v>1555</v>
      </c>
      <c r="E360" s="13" t="s">
        <v>1556</v>
      </c>
      <c r="F360" s="14">
        <v>63128</v>
      </c>
      <c r="G360" s="13">
        <v>6631160</v>
      </c>
      <c r="H360" s="13" t="s">
        <v>1557</v>
      </c>
      <c r="I360" s="13">
        <v>542</v>
      </c>
      <c r="K360" s="13">
        <v>1</v>
      </c>
      <c r="O360" s="13" t="s">
        <v>39</v>
      </c>
      <c r="Q360" s="13">
        <v>1</v>
      </c>
      <c r="T360" s="13" t="s">
        <v>2798</v>
      </c>
      <c r="U360" s="13" t="s">
        <v>28</v>
      </c>
      <c r="W360" s="13" t="s">
        <v>1558</v>
      </c>
      <c r="X360" s="13" t="str">
        <f>_xlfn.XLOOKUP(Burndata[[#This Row],[STATE_FULL]],'[1]State Regions'!$A:$A,'[1]State Regions'!$B:$B)</f>
        <v>Midwest</v>
      </c>
    </row>
    <row r="361" spans="1:24" hidden="1" x14ac:dyDescent="0.2">
      <c r="A361" s="13" t="s">
        <v>1499</v>
      </c>
      <c r="B361" s="13" t="s">
        <v>1500</v>
      </c>
      <c r="C361" s="13" t="s">
        <v>1554</v>
      </c>
      <c r="D361" s="13" t="s">
        <v>1559</v>
      </c>
      <c r="E361" s="13" t="s">
        <v>1556</v>
      </c>
      <c r="F361" s="14">
        <v>63110</v>
      </c>
      <c r="G361" s="13">
        <v>6630930</v>
      </c>
      <c r="H361" s="13" t="s">
        <v>1560</v>
      </c>
      <c r="I361" s="13">
        <v>1405</v>
      </c>
      <c r="J361" s="13">
        <v>24</v>
      </c>
      <c r="K361" s="13">
        <v>1</v>
      </c>
      <c r="M361" s="13">
        <v>1</v>
      </c>
      <c r="O361" s="13" t="s">
        <v>28</v>
      </c>
      <c r="P361" s="13">
        <v>1</v>
      </c>
      <c r="T361" s="13" t="s">
        <v>39</v>
      </c>
      <c r="U361" s="13" t="s">
        <v>28</v>
      </c>
      <c r="W361" s="13" t="s">
        <v>1561</v>
      </c>
      <c r="X361" s="13" t="str">
        <f>_xlfn.XLOOKUP(Burndata[[#This Row],[STATE_FULL]],'[1]State Regions'!$A:$A,'[1]State Regions'!$B:$B)</f>
        <v>Midwest</v>
      </c>
    </row>
    <row r="362" spans="1:24" hidden="1" x14ac:dyDescent="0.2">
      <c r="A362" s="13" t="s">
        <v>1499</v>
      </c>
      <c r="B362" s="13" t="s">
        <v>1500</v>
      </c>
      <c r="C362" s="13" t="s">
        <v>1554</v>
      </c>
      <c r="D362" s="13" t="s">
        <v>1562</v>
      </c>
      <c r="E362" s="13" t="s">
        <v>1556</v>
      </c>
      <c r="F362" s="14">
        <v>63104</v>
      </c>
      <c r="G362" s="13">
        <v>6631020</v>
      </c>
      <c r="H362" s="13" t="s">
        <v>1563</v>
      </c>
      <c r="I362" s="13">
        <v>356</v>
      </c>
      <c r="K362" s="13">
        <v>1</v>
      </c>
      <c r="O362" s="13" t="s">
        <v>28</v>
      </c>
      <c r="P362" s="13">
        <v>1</v>
      </c>
      <c r="T362" s="13" t="s">
        <v>2798</v>
      </c>
      <c r="U362" s="13" t="s">
        <v>28</v>
      </c>
      <c r="W362" s="13" t="s">
        <v>1564</v>
      </c>
      <c r="X362" s="13" t="str">
        <f>_xlfn.XLOOKUP(Burndata[[#This Row],[STATE_FULL]],'[1]State Regions'!$A:$A,'[1]State Regions'!$B:$B)</f>
        <v>Midwest</v>
      </c>
    </row>
    <row r="363" spans="1:24" hidden="1" x14ac:dyDescent="0.2">
      <c r="A363" s="13" t="s">
        <v>1499</v>
      </c>
      <c r="B363" s="13" t="s">
        <v>1500</v>
      </c>
      <c r="C363" s="13" t="s">
        <v>1554</v>
      </c>
      <c r="D363" s="13" t="s">
        <v>1565</v>
      </c>
      <c r="E363" s="13" t="s">
        <v>1556</v>
      </c>
      <c r="F363" s="14">
        <v>63110</v>
      </c>
      <c r="G363" s="13">
        <v>6631180</v>
      </c>
      <c r="H363" s="13" t="s">
        <v>1566</v>
      </c>
      <c r="I363" s="13">
        <v>402</v>
      </c>
      <c r="J363" s="13">
        <v>6</v>
      </c>
      <c r="L363" s="13">
        <v>1</v>
      </c>
      <c r="N363" s="13">
        <v>1</v>
      </c>
      <c r="O363" s="13" t="s">
        <v>28</v>
      </c>
      <c r="R363" s="13">
        <v>1</v>
      </c>
      <c r="T363" s="13" t="s">
        <v>39</v>
      </c>
      <c r="U363" s="13" t="s">
        <v>28</v>
      </c>
      <c r="W363" s="13" t="s">
        <v>1567</v>
      </c>
      <c r="X363" s="13" t="str">
        <f>_xlfn.XLOOKUP(Burndata[[#This Row],[STATE_FULL]],'[1]State Regions'!$A:$A,'[1]State Regions'!$B:$B)</f>
        <v>Midwest</v>
      </c>
    </row>
    <row r="364" spans="1:24" hidden="1" x14ac:dyDescent="0.2">
      <c r="A364" s="13" t="s">
        <v>1499</v>
      </c>
      <c r="B364" s="13" t="s">
        <v>1500</v>
      </c>
      <c r="C364" s="13" t="s">
        <v>1554</v>
      </c>
      <c r="D364" s="13" t="s">
        <v>1568</v>
      </c>
      <c r="E364" s="13" t="s">
        <v>1556</v>
      </c>
      <c r="F364" s="14">
        <v>63141</v>
      </c>
      <c r="G364" s="13">
        <v>6631165</v>
      </c>
      <c r="H364" s="13" t="s">
        <v>1569</v>
      </c>
      <c r="I364" s="13">
        <v>979</v>
      </c>
      <c r="J364" s="13">
        <v>12</v>
      </c>
      <c r="K364" s="13">
        <v>1</v>
      </c>
      <c r="M364" s="13">
        <v>1</v>
      </c>
      <c r="N364" s="13">
        <v>1</v>
      </c>
      <c r="O364" s="13" t="s">
        <v>39</v>
      </c>
      <c r="P364" s="13">
        <v>1</v>
      </c>
      <c r="T364" s="13" t="s">
        <v>28</v>
      </c>
      <c r="U364" s="13" t="s">
        <v>28</v>
      </c>
      <c r="W364" s="13" t="s">
        <v>1570</v>
      </c>
      <c r="X364" s="13" t="str">
        <f>_xlfn.XLOOKUP(Burndata[[#This Row],[STATE_FULL]],'[1]State Regions'!$A:$A,'[1]State Regions'!$B:$B)</f>
        <v>Midwest</v>
      </c>
    </row>
    <row r="365" spans="1:24" hidden="1" x14ac:dyDescent="0.2">
      <c r="A365" s="13" t="s">
        <v>1499</v>
      </c>
      <c r="B365" s="13" t="s">
        <v>1500</v>
      </c>
      <c r="C365" s="13" t="s">
        <v>1554</v>
      </c>
      <c r="D365" s="13" t="s">
        <v>1571</v>
      </c>
      <c r="E365" s="13" t="s">
        <v>1556</v>
      </c>
      <c r="F365" s="14">
        <v>63104</v>
      </c>
      <c r="G365" s="13">
        <v>6630945</v>
      </c>
      <c r="H365" s="13" t="s">
        <v>1572</v>
      </c>
      <c r="I365" s="13">
        <v>195</v>
      </c>
      <c r="L365" s="13">
        <v>1</v>
      </c>
      <c r="O365" s="13" t="s">
        <v>39</v>
      </c>
      <c r="R365" s="13">
        <v>1</v>
      </c>
      <c r="T365" s="13" t="s">
        <v>2798</v>
      </c>
      <c r="U365" s="13" t="s">
        <v>28</v>
      </c>
      <c r="W365" s="13" t="s">
        <v>1573</v>
      </c>
      <c r="X365" s="13" t="str">
        <f>_xlfn.XLOOKUP(Burndata[[#This Row],[STATE_FULL]],'[1]State Regions'!$A:$A,'[1]State Regions'!$B:$B)</f>
        <v>Midwest</v>
      </c>
    </row>
    <row r="366" spans="1:24" x14ac:dyDescent="0.2">
      <c r="A366" s="13" t="s">
        <v>1574</v>
      </c>
      <c r="B366" s="13" t="s">
        <v>1575</v>
      </c>
      <c r="C366" s="13" t="s">
        <v>1576</v>
      </c>
      <c r="D366" s="13" t="s">
        <v>1577</v>
      </c>
      <c r="E366" s="13" t="s">
        <v>1578</v>
      </c>
      <c r="F366" s="14">
        <v>59405</v>
      </c>
      <c r="G366" s="13">
        <v>6810003</v>
      </c>
      <c r="H366" s="13" t="s">
        <v>1579</v>
      </c>
      <c r="I366" s="13">
        <v>530</v>
      </c>
      <c r="K366" s="13">
        <v>1</v>
      </c>
      <c r="O366" s="13" t="s">
        <v>28</v>
      </c>
      <c r="Q366" s="13">
        <v>1</v>
      </c>
      <c r="T366" s="13" t="s">
        <v>2798</v>
      </c>
      <c r="U366" s="13" t="s">
        <v>28</v>
      </c>
      <c r="W366" s="13" t="s">
        <v>1580</v>
      </c>
      <c r="X366" s="13" t="str">
        <f>_xlfn.XLOOKUP(Burndata[[#This Row],[STATE_FULL]],'[1]State Regions'!$A:$A,'[1]State Regions'!$B:$B)</f>
        <v>West</v>
      </c>
    </row>
    <row r="367" spans="1:24" x14ac:dyDescent="0.2">
      <c r="A367" s="13" t="s">
        <v>1574</v>
      </c>
      <c r="B367" s="13" t="s">
        <v>1575</v>
      </c>
      <c r="C367" s="13" t="s">
        <v>1581</v>
      </c>
      <c r="D367" s="13" t="s">
        <v>1582</v>
      </c>
      <c r="E367" s="13" t="s">
        <v>1581</v>
      </c>
      <c r="F367" s="14">
        <v>59802</v>
      </c>
      <c r="G367" s="13">
        <v>6810430</v>
      </c>
      <c r="H367" s="13" t="s">
        <v>1583</v>
      </c>
      <c r="I367" s="13">
        <v>237</v>
      </c>
      <c r="K367" s="13">
        <v>1</v>
      </c>
      <c r="O367" s="13" t="s">
        <v>28</v>
      </c>
      <c r="Q367" s="13">
        <v>1</v>
      </c>
      <c r="T367" s="13" t="s">
        <v>2798</v>
      </c>
      <c r="U367" s="13" t="s">
        <v>28</v>
      </c>
      <c r="W367" s="13" t="s">
        <v>1584</v>
      </c>
      <c r="X367" s="13" t="str">
        <f>_xlfn.XLOOKUP(Burndata[[#This Row],[STATE_FULL]],'[1]State Regions'!$A:$A,'[1]State Regions'!$B:$B)</f>
        <v>West</v>
      </c>
    </row>
    <row r="368" spans="1:24" x14ac:dyDescent="0.2">
      <c r="A368" s="13" t="s">
        <v>1574</v>
      </c>
      <c r="B368" s="13" t="s">
        <v>1575</v>
      </c>
      <c r="C368" s="13" t="s">
        <v>1585</v>
      </c>
      <c r="D368" s="13" t="s">
        <v>1586</v>
      </c>
      <c r="E368" s="13" t="s">
        <v>1587</v>
      </c>
      <c r="F368" s="14">
        <v>59108</v>
      </c>
      <c r="G368" s="13">
        <v>6810020</v>
      </c>
      <c r="H368" s="13" t="s">
        <v>1588</v>
      </c>
      <c r="I368" s="13">
        <v>304</v>
      </c>
      <c r="K368" s="13">
        <v>1</v>
      </c>
      <c r="O368" s="13" t="s">
        <v>28</v>
      </c>
      <c r="Q368" s="13">
        <v>1</v>
      </c>
      <c r="T368" s="13" t="s">
        <v>2798</v>
      </c>
      <c r="U368" s="13" t="s">
        <v>28</v>
      </c>
      <c r="W368" s="13" t="s">
        <v>1589</v>
      </c>
      <c r="X368" s="13" t="str">
        <f>_xlfn.XLOOKUP(Burndata[[#This Row],[STATE_FULL]],'[1]State Regions'!$A:$A,'[1]State Regions'!$B:$B)</f>
        <v>West</v>
      </c>
    </row>
    <row r="369" spans="1:24" x14ac:dyDescent="0.2">
      <c r="A369" s="13" t="s">
        <v>1574</v>
      </c>
      <c r="B369" s="13" t="s">
        <v>1575</v>
      </c>
      <c r="C369" s="13" t="s">
        <v>1585</v>
      </c>
      <c r="D369" s="13" t="s">
        <v>1590</v>
      </c>
      <c r="E369" s="13" t="s">
        <v>1587</v>
      </c>
      <c r="F369" s="14">
        <v>59101</v>
      </c>
      <c r="G369" s="13">
        <v>6810030</v>
      </c>
      <c r="H369" s="13" t="s">
        <v>1591</v>
      </c>
      <c r="I369" s="13">
        <v>286</v>
      </c>
      <c r="K369" s="13">
        <v>1</v>
      </c>
      <c r="O369" s="13" t="s">
        <v>28</v>
      </c>
      <c r="Q369" s="13">
        <v>1</v>
      </c>
      <c r="T369" s="13" t="s">
        <v>2798</v>
      </c>
      <c r="U369" s="13" t="s">
        <v>28</v>
      </c>
      <c r="W369" s="13" t="s">
        <v>1592</v>
      </c>
      <c r="X369" s="13" t="str">
        <f>_xlfn.XLOOKUP(Burndata[[#This Row],[STATE_FULL]],'[1]State Regions'!$A:$A,'[1]State Regions'!$B:$B)</f>
        <v>West</v>
      </c>
    </row>
    <row r="370" spans="1:24" hidden="1" x14ac:dyDescent="0.2">
      <c r="A370" s="13" t="s">
        <v>1593</v>
      </c>
      <c r="B370" s="13" t="s">
        <v>1594</v>
      </c>
      <c r="C370" s="13" t="s">
        <v>1595</v>
      </c>
      <c r="D370" s="13" t="s">
        <v>1596</v>
      </c>
      <c r="E370" s="13" t="s">
        <v>1597</v>
      </c>
      <c r="F370" s="14">
        <v>68847</v>
      </c>
      <c r="G370" s="13">
        <v>6660002</v>
      </c>
      <c r="H370" s="13" t="s">
        <v>1598</v>
      </c>
      <c r="I370" s="13">
        <v>268</v>
      </c>
      <c r="K370" s="13">
        <v>1</v>
      </c>
      <c r="O370" s="13" t="s">
        <v>39</v>
      </c>
      <c r="Q370" s="13">
        <v>1</v>
      </c>
      <c r="T370" s="13" t="s">
        <v>2798</v>
      </c>
      <c r="U370" s="13" t="s">
        <v>28</v>
      </c>
      <c r="W370" s="13" t="s">
        <v>1599</v>
      </c>
      <c r="X370" s="13" t="str">
        <f>_xlfn.XLOOKUP(Burndata[[#This Row],[STATE_FULL]],'[1]State Regions'!$A:$A,'[1]State Regions'!$B:$B)</f>
        <v>Midwest</v>
      </c>
    </row>
    <row r="371" spans="1:24" hidden="1" x14ac:dyDescent="0.2">
      <c r="A371" s="13" t="s">
        <v>1593</v>
      </c>
      <c r="B371" s="13" t="s">
        <v>1594</v>
      </c>
      <c r="C371" s="13" t="s">
        <v>439</v>
      </c>
      <c r="D371" s="13" t="s">
        <v>1600</v>
      </c>
      <c r="E371" s="13" t="s">
        <v>1601</v>
      </c>
      <c r="F371" s="14">
        <v>68124</v>
      </c>
      <c r="G371" s="13">
        <v>6660720</v>
      </c>
      <c r="H371" s="13" t="s">
        <v>1602</v>
      </c>
      <c r="I371" s="13">
        <v>391</v>
      </c>
      <c r="K371" s="13">
        <v>1</v>
      </c>
      <c r="O371" s="13" t="s">
        <v>28</v>
      </c>
      <c r="P371" s="13">
        <v>1</v>
      </c>
      <c r="T371" s="13" t="s">
        <v>2798</v>
      </c>
      <c r="U371" s="13" t="s">
        <v>28</v>
      </c>
      <c r="W371" s="13" t="s">
        <v>1603</v>
      </c>
      <c r="X371" s="13" t="str">
        <f>_xlfn.XLOOKUP(Burndata[[#This Row],[STATE_FULL]],'[1]State Regions'!$A:$A,'[1]State Regions'!$B:$B)</f>
        <v>Midwest</v>
      </c>
    </row>
    <row r="372" spans="1:24" hidden="1" x14ac:dyDescent="0.2">
      <c r="A372" s="13" t="s">
        <v>1593</v>
      </c>
      <c r="B372" s="13" t="s">
        <v>1594</v>
      </c>
      <c r="C372" s="13" t="s">
        <v>439</v>
      </c>
      <c r="D372" s="13" t="s">
        <v>1604</v>
      </c>
      <c r="E372" s="13" t="s">
        <v>1601</v>
      </c>
      <c r="F372" s="14">
        <v>68114</v>
      </c>
      <c r="G372" s="13">
        <v>6660635</v>
      </c>
      <c r="H372" s="13" t="s">
        <v>1605</v>
      </c>
      <c r="I372" s="13">
        <v>145</v>
      </c>
      <c r="L372" s="13">
        <v>1</v>
      </c>
      <c r="O372" s="13" t="s">
        <v>28</v>
      </c>
      <c r="R372" s="13">
        <v>1</v>
      </c>
      <c r="T372" s="13" t="s">
        <v>2798</v>
      </c>
      <c r="U372" s="13" t="s">
        <v>28</v>
      </c>
      <c r="W372" s="13" t="s">
        <v>1606</v>
      </c>
      <c r="X372" s="13" t="str">
        <f>_xlfn.XLOOKUP(Burndata[[#This Row],[STATE_FULL]],'[1]State Regions'!$A:$A,'[1]State Regions'!$B:$B)</f>
        <v>Midwest</v>
      </c>
    </row>
    <row r="373" spans="1:24" hidden="1" x14ac:dyDescent="0.2">
      <c r="A373" s="13" t="s">
        <v>1593</v>
      </c>
      <c r="B373" s="13" t="s">
        <v>1594</v>
      </c>
      <c r="C373" s="13" t="s">
        <v>439</v>
      </c>
      <c r="D373" s="13" t="s">
        <v>1607</v>
      </c>
      <c r="E373" s="13" t="s">
        <v>1601</v>
      </c>
      <c r="F373" s="14">
        <v>68105</v>
      </c>
      <c r="G373" s="13">
        <v>6660005</v>
      </c>
      <c r="H373" s="13" t="s">
        <v>1608</v>
      </c>
      <c r="I373" s="13">
        <v>718</v>
      </c>
      <c r="K373" s="13">
        <v>1</v>
      </c>
      <c r="O373" s="13" t="s">
        <v>28</v>
      </c>
      <c r="P373" s="13">
        <v>1</v>
      </c>
      <c r="T373" s="13" t="s">
        <v>2798</v>
      </c>
      <c r="U373" s="13" t="s">
        <v>28</v>
      </c>
      <c r="W373" s="13" t="s">
        <v>1609</v>
      </c>
      <c r="X373" s="13" t="str">
        <f>_xlfn.XLOOKUP(Burndata[[#This Row],[STATE_FULL]],'[1]State Regions'!$A:$A,'[1]State Regions'!$B:$B)</f>
        <v>Midwest</v>
      </c>
    </row>
    <row r="374" spans="1:24" hidden="1" x14ac:dyDescent="0.2">
      <c r="A374" s="13" t="s">
        <v>1593</v>
      </c>
      <c r="B374" s="13" t="s">
        <v>1594</v>
      </c>
      <c r="C374" s="13" t="s">
        <v>181</v>
      </c>
      <c r="D374" s="13" t="s">
        <v>1610</v>
      </c>
      <c r="E374" s="13" t="s">
        <v>1611</v>
      </c>
      <c r="F374" s="14">
        <v>68502</v>
      </c>
      <c r="G374" s="13">
        <v>6660420</v>
      </c>
      <c r="H374" s="13" t="s">
        <v>1612</v>
      </c>
      <c r="I374" s="13">
        <v>640</v>
      </c>
      <c r="K374" s="13">
        <v>1</v>
      </c>
      <c r="O374" s="13" t="s">
        <v>28</v>
      </c>
      <c r="Q374" s="13">
        <v>1</v>
      </c>
      <c r="T374" s="13" t="s">
        <v>2798</v>
      </c>
      <c r="U374" s="13" t="s">
        <v>28</v>
      </c>
      <c r="W374" s="13" t="s">
        <v>1613</v>
      </c>
      <c r="X374" s="13" t="str">
        <f>_xlfn.XLOOKUP(Burndata[[#This Row],[STATE_FULL]],'[1]State Regions'!$A:$A,'[1]State Regions'!$B:$B)</f>
        <v>Midwest</v>
      </c>
    </row>
    <row r="375" spans="1:24" hidden="1" x14ac:dyDescent="0.2">
      <c r="A375" s="13" t="s">
        <v>1593</v>
      </c>
      <c r="B375" s="13" t="s">
        <v>1594</v>
      </c>
      <c r="C375" s="13" t="s">
        <v>181</v>
      </c>
      <c r="D375" s="13" t="s">
        <v>1614</v>
      </c>
      <c r="E375" s="13" t="s">
        <v>1611</v>
      </c>
      <c r="F375" s="14">
        <v>68510</v>
      </c>
      <c r="G375" s="13">
        <v>6660460</v>
      </c>
      <c r="H375" s="13" t="s">
        <v>1615</v>
      </c>
      <c r="I375" s="13">
        <v>16</v>
      </c>
      <c r="J375" s="13">
        <v>16</v>
      </c>
      <c r="M375" s="13">
        <v>1</v>
      </c>
      <c r="N375" s="13">
        <v>1</v>
      </c>
      <c r="T375" s="13" t="s">
        <v>28</v>
      </c>
      <c r="V375" s="13" t="s">
        <v>28</v>
      </c>
      <c r="W375" s="13" t="s">
        <v>1616</v>
      </c>
      <c r="X375" s="13" t="str">
        <f>_xlfn.XLOOKUP(Burndata[[#This Row],[STATE_FULL]],'[1]State Regions'!$A:$A,'[1]State Regions'!$B:$B)</f>
        <v>Midwest</v>
      </c>
    </row>
    <row r="376" spans="1:24" hidden="1" x14ac:dyDescent="0.2">
      <c r="A376" s="13" t="s">
        <v>1593</v>
      </c>
      <c r="B376" s="13" t="s">
        <v>1594</v>
      </c>
      <c r="C376" s="13" t="s">
        <v>1617</v>
      </c>
      <c r="D376" s="13" t="s">
        <v>1618</v>
      </c>
      <c r="E376" s="13" t="s">
        <v>1619</v>
      </c>
      <c r="F376" s="14">
        <v>69361</v>
      </c>
      <c r="G376" s="13">
        <v>6660810</v>
      </c>
      <c r="H376" s="13" t="s">
        <v>1620</v>
      </c>
      <c r="I376" s="13">
        <v>188</v>
      </c>
      <c r="K376" s="13">
        <v>1</v>
      </c>
      <c r="O376" s="13" t="s">
        <v>39</v>
      </c>
      <c r="Q376" s="13">
        <v>1</v>
      </c>
      <c r="T376" s="13" t="s">
        <v>2798</v>
      </c>
      <c r="U376" s="13" t="s">
        <v>28</v>
      </c>
      <c r="W376" s="13" t="s">
        <v>1621</v>
      </c>
      <c r="X376" s="13" t="str">
        <f>_xlfn.XLOOKUP(Burndata[[#This Row],[STATE_FULL]],'[1]State Regions'!$A:$A,'[1]State Regions'!$B:$B)</f>
        <v>Midwest</v>
      </c>
    </row>
    <row r="377" spans="1:24" hidden="1" x14ac:dyDescent="0.2">
      <c r="A377" s="13" t="s">
        <v>1622</v>
      </c>
      <c r="B377" s="13" t="s">
        <v>1623</v>
      </c>
      <c r="C377" s="13" t="s">
        <v>1624</v>
      </c>
      <c r="D377" s="13" t="s">
        <v>1625</v>
      </c>
      <c r="E377" s="13" t="s">
        <v>1626</v>
      </c>
      <c r="F377" s="14">
        <v>89109</v>
      </c>
      <c r="G377" s="13">
        <v>6880069</v>
      </c>
      <c r="H377" s="13" t="s">
        <v>1627</v>
      </c>
      <c r="I377" s="13">
        <v>701</v>
      </c>
      <c r="J377" s="13">
        <v>15</v>
      </c>
      <c r="K377" s="13">
        <v>1</v>
      </c>
      <c r="M377" s="13">
        <v>1</v>
      </c>
      <c r="N377" s="13">
        <v>1</v>
      </c>
      <c r="O377" s="13" t="s">
        <v>28</v>
      </c>
      <c r="Q377" s="13">
        <v>1</v>
      </c>
      <c r="T377" s="13" t="s">
        <v>39</v>
      </c>
      <c r="U377" s="13" t="s">
        <v>28</v>
      </c>
      <c r="V377" s="13" t="s">
        <v>39</v>
      </c>
      <c r="W377" s="13" t="s">
        <v>1628</v>
      </c>
      <c r="X377" s="13" t="str">
        <f>_xlfn.XLOOKUP(Burndata[[#This Row],[STATE_FULL]],'[1]State Regions'!$A:$A,'[1]State Regions'!$B:$B)</f>
        <v>West</v>
      </c>
    </row>
    <row r="378" spans="1:24" hidden="1" x14ac:dyDescent="0.2">
      <c r="A378" s="13" t="s">
        <v>1622</v>
      </c>
      <c r="B378" s="13" t="s">
        <v>1623</v>
      </c>
      <c r="C378" s="13" t="s">
        <v>1624</v>
      </c>
      <c r="D378" s="13" t="s">
        <v>1629</v>
      </c>
      <c r="E378" s="13" t="s">
        <v>1626</v>
      </c>
      <c r="F378" s="14">
        <v>89102</v>
      </c>
      <c r="G378" s="13">
        <v>6880071</v>
      </c>
      <c r="H378" s="13" t="s">
        <v>1630</v>
      </c>
      <c r="I378" s="13">
        <v>564</v>
      </c>
      <c r="J378" s="13">
        <v>16</v>
      </c>
      <c r="K378" s="13">
        <v>1</v>
      </c>
      <c r="L378" s="13">
        <v>1</v>
      </c>
      <c r="M378" s="13">
        <v>1</v>
      </c>
      <c r="N378" s="13">
        <v>1</v>
      </c>
      <c r="O378" s="13" t="s">
        <v>28</v>
      </c>
      <c r="P378" s="13">
        <v>1</v>
      </c>
      <c r="S378" s="13">
        <v>1</v>
      </c>
      <c r="T378" s="13" t="s">
        <v>28</v>
      </c>
      <c r="U378" s="13" t="s">
        <v>28</v>
      </c>
      <c r="V378" s="13" t="s">
        <v>39</v>
      </c>
      <c r="W378" s="13" t="s">
        <v>1631</v>
      </c>
      <c r="X378" s="13" t="str">
        <f>_xlfn.XLOOKUP(Burndata[[#This Row],[STATE_FULL]],'[1]State Regions'!$A:$A,'[1]State Regions'!$B:$B)</f>
        <v>West</v>
      </c>
    </row>
    <row r="379" spans="1:24" hidden="1" x14ac:dyDescent="0.2">
      <c r="A379" s="13" t="s">
        <v>1622</v>
      </c>
      <c r="B379" s="13" t="s">
        <v>1623</v>
      </c>
      <c r="C379" s="13" t="s">
        <v>1632</v>
      </c>
      <c r="D379" s="13" t="s">
        <v>1633</v>
      </c>
      <c r="E379" s="13" t="s">
        <v>1634</v>
      </c>
      <c r="F379" s="14">
        <v>89502</v>
      </c>
      <c r="G379" s="13">
        <v>6880130</v>
      </c>
      <c r="H379" s="13" t="s">
        <v>1635</v>
      </c>
      <c r="I379" s="13">
        <v>808</v>
      </c>
      <c r="K379" s="13">
        <v>1</v>
      </c>
      <c r="O379" s="13" t="s">
        <v>28</v>
      </c>
      <c r="Q379" s="13">
        <v>1</v>
      </c>
      <c r="T379" s="13" t="s">
        <v>2798</v>
      </c>
      <c r="U379" s="13" t="s">
        <v>28</v>
      </c>
      <c r="W379" s="13" t="s">
        <v>1636</v>
      </c>
      <c r="X379" s="13" t="str">
        <f>_xlfn.XLOOKUP(Burndata[[#This Row],[STATE_FULL]],'[1]State Regions'!$A:$A,'[1]State Regions'!$B:$B)</f>
        <v>West</v>
      </c>
    </row>
    <row r="380" spans="1:24" hidden="1" x14ac:dyDescent="0.2">
      <c r="A380" s="13" t="s">
        <v>1637</v>
      </c>
      <c r="B380" s="13" t="s">
        <v>1638</v>
      </c>
      <c r="C380" s="13" t="s">
        <v>1639</v>
      </c>
      <c r="D380" s="13" t="s">
        <v>1640</v>
      </c>
      <c r="E380" s="13" t="s">
        <v>1641</v>
      </c>
      <c r="F380" s="15" t="s">
        <v>1642</v>
      </c>
      <c r="G380" s="13">
        <v>6120170</v>
      </c>
      <c r="H380" s="13" t="s">
        <v>1643</v>
      </c>
      <c r="I380" s="13">
        <v>396</v>
      </c>
      <c r="K380" s="13">
        <v>1</v>
      </c>
      <c r="L380" s="13">
        <v>1</v>
      </c>
      <c r="O380" s="13" t="s">
        <v>28</v>
      </c>
      <c r="P380" s="13">
        <v>1</v>
      </c>
      <c r="S380" s="13">
        <v>1</v>
      </c>
      <c r="T380" s="13" t="s">
        <v>2798</v>
      </c>
      <c r="U380" s="13" t="s">
        <v>28</v>
      </c>
      <c r="W380" s="13" t="s">
        <v>1644</v>
      </c>
      <c r="X380" s="13" t="str">
        <f>_xlfn.XLOOKUP(Burndata[[#This Row],[STATE_FULL]],'[1]State Regions'!$A:$A,'[1]State Regions'!$B:$B)</f>
        <v>Northeast</v>
      </c>
    </row>
    <row r="381" spans="1:24" hidden="1" x14ac:dyDescent="0.2">
      <c r="A381" s="13" t="s">
        <v>1637</v>
      </c>
      <c r="B381" s="13" t="s">
        <v>1638</v>
      </c>
      <c r="C381" s="13" t="s">
        <v>1645</v>
      </c>
      <c r="D381" s="13" t="s">
        <v>1646</v>
      </c>
      <c r="E381" s="13" t="s">
        <v>1647</v>
      </c>
      <c r="F381" s="15" t="s">
        <v>1648</v>
      </c>
      <c r="G381" s="13">
        <v>6120030</v>
      </c>
      <c r="H381" s="13" t="s">
        <v>1649</v>
      </c>
      <c r="I381" s="13">
        <v>295</v>
      </c>
      <c r="K381" s="13">
        <v>1</v>
      </c>
      <c r="O381" s="13" t="s">
        <v>28</v>
      </c>
      <c r="Q381" s="13">
        <v>1</v>
      </c>
      <c r="T381" s="13" t="s">
        <v>2798</v>
      </c>
      <c r="U381" s="13" t="s">
        <v>28</v>
      </c>
      <c r="W381" s="13" t="s">
        <v>1650</v>
      </c>
      <c r="X381" s="13" t="str">
        <f>_xlfn.XLOOKUP(Burndata[[#This Row],[STATE_FULL]],'[1]State Regions'!$A:$A,'[1]State Regions'!$B:$B)</f>
        <v>Northeast</v>
      </c>
    </row>
    <row r="382" spans="1:24" hidden="1" x14ac:dyDescent="0.2">
      <c r="A382" s="13" t="s">
        <v>1637</v>
      </c>
      <c r="B382" s="13" t="s">
        <v>1638</v>
      </c>
      <c r="C382" s="13" t="s">
        <v>1651</v>
      </c>
      <c r="D382" s="13" t="s">
        <v>1652</v>
      </c>
      <c r="E382" s="13" t="s">
        <v>1653</v>
      </c>
      <c r="F382" s="15" t="s">
        <v>1654</v>
      </c>
      <c r="G382" s="13">
        <v>6120240</v>
      </c>
      <c r="H382" s="13" t="s">
        <v>1655</v>
      </c>
      <c r="I382" s="13">
        <v>296</v>
      </c>
      <c r="K382" s="13">
        <v>1</v>
      </c>
      <c r="O382" s="13" t="s">
        <v>28</v>
      </c>
      <c r="Q382" s="13">
        <v>1</v>
      </c>
      <c r="T382" s="13" t="s">
        <v>2798</v>
      </c>
      <c r="U382" s="13" t="s">
        <v>28</v>
      </c>
      <c r="W382" s="13" t="s">
        <v>1656</v>
      </c>
      <c r="X382" s="13" t="str">
        <f>_xlfn.XLOOKUP(Burndata[[#This Row],[STATE_FULL]],'[1]State Regions'!$A:$A,'[1]State Regions'!$B:$B)</f>
        <v>Northeast</v>
      </c>
    </row>
    <row r="383" spans="1:24" hidden="1" x14ac:dyDescent="0.2">
      <c r="A383" s="13" t="s">
        <v>1637</v>
      </c>
      <c r="B383" s="13" t="s">
        <v>1638</v>
      </c>
      <c r="C383" s="13" t="s">
        <v>1651</v>
      </c>
      <c r="D383" s="13" t="s">
        <v>1657</v>
      </c>
      <c r="E383" s="13" t="s">
        <v>1658</v>
      </c>
      <c r="F383" s="15" t="s">
        <v>1659</v>
      </c>
      <c r="G383" s="13">
        <v>6120001</v>
      </c>
      <c r="H383" s="13" t="s">
        <v>1660</v>
      </c>
      <c r="I383" s="13">
        <v>220</v>
      </c>
      <c r="K383" s="13">
        <v>1</v>
      </c>
      <c r="O383" s="13" t="s">
        <v>28</v>
      </c>
      <c r="Q383" s="13">
        <v>1</v>
      </c>
      <c r="T383" s="13" t="s">
        <v>2798</v>
      </c>
      <c r="U383" s="13" t="s">
        <v>28</v>
      </c>
      <c r="W383" s="13" t="s">
        <v>1661</v>
      </c>
      <c r="X383" s="13" t="str">
        <f>_xlfn.XLOOKUP(Burndata[[#This Row],[STATE_FULL]],'[1]State Regions'!$A:$A,'[1]State Regions'!$B:$B)</f>
        <v>Northeast</v>
      </c>
    </row>
    <row r="384" spans="1:24" hidden="1" x14ac:dyDescent="0.2">
      <c r="A384" s="13" t="s">
        <v>1662</v>
      </c>
      <c r="B384" s="13" t="s">
        <v>1663</v>
      </c>
      <c r="C384" s="13" t="s">
        <v>1664</v>
      </c>
      <c r="D384" s="13" t="s">
        <v>1665</v>
      </c>
      <c r="E384" s="13" t="s">
        <v>1666</v>
      </c>
      <c r="F384" s="15" t="s">
        <v>1667</v>
      </c>
      <c r="G384" s="13">
        <v>6220040</v>
      </c>
      <c r="H384" s="13" t="s">
        <v>1668</v>
      </c>
      <c r="I384" s="13">
        <v>540</v>
      </c>
      <c r="K384" s="13">
        <v>1</v>
      </c>
      <c r="O384" s="13" t="s">
        <v>28</v>
      </c>
      <c r="Q384" s="13">
        <v>1</v>
      </c>
      <c r="T384" s="13" t="s">
        <v>2798</v>
      </c>
      <c r="U384" s="13" t="s">
        <v>28</v>
      </c>
      <c r="W384" s="13" t="s">
        <v>1669</v>
      </c>
      <c r="X384" s="13" t="str">
        <f>_xlfn.XLOOKUP(Burndata[[#This Row],[STATE_FULL]],'[1]State Regions'!$A:$A,'[1]State Regions'!$B:$B)</f>
        <v>Northeast</v>
      </c>
    </row>
    <row r="385" spans="1:24" hidden="1" x14ac:dyDescent="0.2">
      <c r="A385" s="13" t="s">
        <v>1662</v>
      </c>
      <c r="B385" s="13" t="s">
        <v>1663</v>
      </c>
      <c r="C385" s="13" t="s">
        <v>1670</v>
      </c>
      <c r="D385" s="13" t="s">
        <v>1671</v>
      </c>
      <c r="E385" s="13" t="s">
        <v>1672</v>
      </c>
      <c r="F385" s="15" t="s">
        <v>1673</v>
      </c>
      <c r="G385" s="13">
        <v>6220340</v>
      </c>
      <c r="H385" s="13" t="s">
        <v>1674</v>
      </c>
      <c r="I385" s="13">
        <v>781</v>
      </c>
      <c r="K385" s="13">
        <v>1</v>
      </c>
      <c r="O385" s="13" t="s">
        <v>28</v>
      </c>
      <c r="P385" s="13">
        <v>1</v>
      </c>
      <c r="T385" s="13" t="s">
        <v>2798</v>
      </c>
      <c r="U385" s="13" t="s">
        <v>28</v>
      </c>
      <c r="W385" s="13" t="s">
        <v>1675</v>
      </c>
      <c r="X385" s="13" t="str">
        <f>_xlfn.XLOOKUP(Burndata[[#This Row],[STATE_FULL]],'[1]State Regions'!$A:$A,'[1]State Regions'!$B:$B)</f>
        <v>Northeast</v>
      </c>
    </row>
    <row r="386" spans="1:24" hidden="1" x14ac:dyDescent="0.2">
      <c r="A386" s="13" t="s">
        <v>1662</v>
      </c>
      <c r="B386" s="13" t="s">
        <v>1663</v>
      </c>
      <c r="C386" s="13" t="s">
        <v>1676</v>
      </c>
      <c r="D386" s="13" t="s">
        <v>1677</v>
      </c>
      <c r="E386" s="13" t="s">
        <v>1676</v>
      </c>
      <c r="F386" s="15" t="s">
        <v>1678</v>
      </c>
      <c r="G386" s="13">
        <v>6220190</v>
      </c>
      <c r="H386" s="13" t="s">
        <v>1679</v>
      </c>
      <c r="I386" s="13">
        <v>635</v>
      </c>
      <c r="K386" s="13">
        <v>1</v>
      </c>
      <c r="L386" s="13">
        <v>1</v>
      </c>
      <c r="O386" s="13" t="s">
        <v>28</v>
      </c>
      <c r="P386" s="13">
        <v>1</v>
      </c>
      <c r="S386" s="13">
        <v>1</v>
      </c>
      <c r="T386" s="13" t="s">
        <v>2798</v>
      </c>
      <c r="U386" s="13" t="s">
        <v>28</v>
      </c>
      <c r="W386" s="13" t="s">
        <v>1680</v>
      </c>
      <c r="X386" s="13" t="str">
        <f>_xlfn.XLOOKUP(Burndata[[#This Row],[STATE_FULL]],'[1]State Regions'!$A:$A,'[1]State Regions'!$B:$B)</f>
        <v>Northeast</v>
      </c>
    </row>
    <row r="387" spans="1:24" hidden="1" x14ac:dyDescent="0.2">
      <c r="A387" s="13" t="s">
        <v>1662</v>
      </c>
      <c r="B387" s="13" t="s">
        <v>1663</v>
      </c>
      <c r="C387" s="13" t="s">
        <v>1681</v>
      </c>
      <c r="D387" s="13" t="s">
        <v>1682</v>
      </c>
      <c r="E387" s="13" t="s">
        <v>541</v>
      </c>
      <c r="F387" s="15" t="s">
        <v>1683</v>
      </c>
      <c r="G387" s="13">
        <v>6220785</v>
      </c>
      <c r="H387" s="13" t="s">
        <v>1684</v>
      </c>
      <c r="I387" s="13">
        <v>518</v>
      </c>
      <c r="K387" s="13">
        <v>1</v>
      </c>
      <c r="L387" s="13">
        <v>1</v>
      </c>
      <c r="O387" s="13" t="s">
        <v>28</v>
      </c>
      <c r="P387" s="13">
        <v>1</v>
      </c>
      <c r="S387" s="13">
        <v>1</v>
      </c>
      <c r="T387" s="13" t="s">
        <v>2798</v>
      </c>
      <c r="U387" s="13" t="s">
        <v>28</v>
      </c>
      <c r="W387" s="13" t="s">
        <v>1685</v>
      </c>
      <c r="X387" s="13" t="str">
        <f>_xlfn.XLOOKUP(Burndata[[#This Row],[STATE_FULL]],'[1]State Regions'!$A:$A,'[1]State Regions'!$B:$B)</f>
        <v>Northeast</v>
      </c>
    </row>
    <row r="388" spans="1:24" hidden="1" x14ac:dyDescent="0.2">
      <c r="A388" s="13" t="s">
        <v>1662</v>
      </c>
      <c r="B388" s="13" t="s">
        <v>1663</v>
      </c>
      <c r="C388" s="13" t="s">
        <v>1681</v>
      </c>
      <c r="D388" s="13" t="s">
        <v>1686</v>
      </c>
      <c r="E388" s="13" t="s">
        <v>1687</v>
      </c>
      <c r="F388" s="15" t="s">
        <v>1688</v>
      </c>
      <c r="G388" s="13">
        <v>6220800</v>
      </c>
      <c r="H388" s="13" t="s">
        <v>1689</v>
      </c>
      <c r="I388" s="13">
        <v>12</v>
      </c>
      <c r="J388" s="13">
        <v>12</v>
      </c>
      <c r="M388" s="13">
        <v>1</v>
      </c>
      <c r="N388" s="13">
        <v>1</v>
      </c>
      <c r="T388" s="13" t="s">
        <v>28</v>
      </c>
      <c r="V388" s="13" t="s">
        <v>28</v>
      </c>
      <c r="W388" s="13" t="s">
        <v>1690</v>
      </c>
      <c r="X388" s="13" t="str">
        <f>_xlfn.XLOOKUP(Burndata[[#This Row],[STATE_FULL]],'[1]State Regions'!$A:$A,'[1]State Regions'!$B:$B)</f>
        <v>Northeast</v>
      </c>
    </row>
    <row r="389" spans="1:24" hidden="1" x14ac:dyDescent="0.2">
      <c r="A389" s="13" t="s">
        <v>1662</v>
      </c>
      <c r="B389" s="13" t="s">
        <v>1663</v>
      </c>
      <c r="C389" s="13" t="s">
        <v>684</v>
      </c>
      <c r="D389" s="13" t="s">
        <v>1691</v>
      </c>
      <c r="E389" s="13" t="s">
        <v>1692</v>
      </c>
      <c r="F389" s="15" t="s">
        <v>1693</v>
      </c>
      <c r="G389" s="13">
        <v>6220435</v>
      </c>
      <c r="H389" s="13" t="s">
        <v>1694</v>
      </c>
      <c r="I389" s="13">
        <v>332</v>
      </c>
      <c r="K389" s="13">
        <v>1</v>
      </c>
      <c r="O389" s="13" t="s">
        <v>28</v>
      </c>
      <c r="Q389" s="13">
        <v>1</v>
      </c>
      <c r="T389" s="13" t="s">
        <v>2798</v>
      </c>
      <c r="U389" s="13" t="s">
        <v>28</v>
      </c>
      <c r="W389" s="13" t="s">
        <v>1695</v>
      </c>
      <c r="X389" s="13" t="str">
        <f>_xlfn.XLOOKUP(Burndata[[#This Row],[STATE_FULL]],'[1]State Regions'!$A:$A,'[1]State Regions'!$B:$B)</f>
        <v>Northeast</v>
      </c>
    </row>
    <row r="390" spans="1:24" hidden="1" x14ac:dyDescent="0.2">
      <c r="A390" s="13" t="s">
        <v>1662</v>
      </c>
      <c r="B390" s="13" t="s">
        <v>1663</v>
      </c>
      <c r="C390" s="13" t="s">
        <v>1696</v>
      </c>
      <c r="D390" s="13" t="s">
        <v>1697</v>
      </c>
      <c r="E390" s="13" t="s">
        <v>1408</v>
      </c>
      <c r="F390" s="15" t="s">
        <v>1698</v>
      </c>
      <c r="G390" s="13">
        <v>6221500</v>
      </c>
      <c r="H390" s="13" t="s">
        <v>1699</v>
      </c>
      <c r="I390" s="13">
        <v>265</v>
      </c>
      <c r="K390" s="13">
        <v>1</v>
      </c>
      <c r="O390" s="13" t="s">
        <v>28</v>
      </c>
      <c r="Q390" s="13">
        <v>1</v>
      </c>
      <c r="T390" s="13" t="s">
        <v>2798</v>
      </c>
      <c r="U390" s="13" t="s">
        <v>28</v>
      </c>
      <c r="W390" s="13" t="s">
        <v>1700</v>
      </c>
      <c r="X390" s="13" t="str">
        <f>_xlfn.XLOOKUP(Burndata[[#This Row],[STATE_FULL]],'[1]State Regions'!$A:$A,'[1]State Regions'!$B:$B)</f>
        <v>Northeast</v>
      </c>
    </row>
    <row r="391" spans="1:24" hidden="1" x14ac:dyDescent="0.2">
      <c r="A391" s="13" t="s">
        <v>1662</v>
      </c>
      <c r="B391" s="13" t="s">
        <v>1663</v>
      </c>
      <c r="C391" s="13" t="s">
        <v>1245</v>
      </c>
      <c r="D391" s="13" t="s">
        <v>1701</v>
      </c>
      <c r="E391" s="13" t="s">
        <v>1702</v>
      </c>
      <c r="F391" s="15" t="s">
        <v>1703</v>
      </c>
      <c r="G391" s="13">
        <v>6220920</v>
      </c>
      <c r="H391" s="13" t="s">
        <v>1704</v>
      </c>
      <c r="I391" s="13">
        <v>965</v>
      </c>
      <c r="K391" s="13">
        <v>1</v>
      </c>
      <c r="L391" s="13">
        <v>1</v>
      </c>
      <c r="O391" s="13" t="s">
        <v>28</v>
      </c>
      <c r="P391" s="13">
        <v>1</v>
      </c>
      <c r="S391" s="13">
        <v>1</v>
      </c>
      <c r="T391" s="13" t="s">
        <v>2798</v>
      </c>
      <c r="U391" s="13" t="s">
        <v>28</v>
      </c>
      <c r="W391" s="13" t="s">
        <v>1705</v>
      </c>
      <c r="X391" s="13" t="str">
        <f>_xlfn.XLOOKUP(Burndata[[#This Row],[STATE_FULL]],'[1]State Regions'!$A:$A,'[1]State Regions'!$B:$B)</f>
        <v>Northeast</v>
      </c>
    </row>
    <row r="392" spans="1:24" hidden="1" x14ac:dyDescent="0.2">
      <c r="A392" s="13" t="s">
        <v>1662</v>
      </c>
      <c r="B392" s="13" t="s">
        <v>1663</v>
      </c>
      <c r="C392" s="13" t="s">
        <v>1706</v>
      </c>
      <c r="D392" s="13" t="s">
        <v>1707</v>
      </c>
      <c r="E392" s="13" t="s">
        <v>1708</v>
      </c>
      <c r="F392" s="15" t="s">
        <v>1709</v>
      </c>
      <c r="G392" s="13">
        <v>6220740</v>
      </c>
      <c r="H392" s="13" t="s">
        <v>1710</v>
      </c>
      <c r="I392" s="13">
        <v>646</v>
      </c>
      <c r="K392" s="13">
        <v>1</v>
      </c>
      <c r="L392" s="13">
        <v>1</v>
      </c>
      <c r="O392" s="13" t="s">
        <v>28</v>
      </c>
      <c r="P392" s="13">
        <v>1</v>
      </c>
      <c r="S392" s="13">
        <v>1</v>
      </c>
      <c r="T392" s="13" t="s">
        <v>2798</v>
      </c>
      <c r="U392" s="13" t="s">
        <v>28</v>
      </c>
      <c r="W392" s="13" t="s">
        <v>1711</v>
      </c>
      <c r="X392" s="13" t="str">
        <f>_xlfn.XLOOKUP(Burndata[[#This Row],[STATE_FULL]],'[1]State Regions'!$A:$A,'[1]State Regions'!$B:$B)</f>
        <v>Northeast</v>
      </c>
    </row>
    <row r="393" spans="1:24" hidden="1" x14ac:dyDescent="0.2">
      <c r="A393" s="13" t="s">
        <v>1662</v>
      </c>
      <c r="B393" s="13" t="s">
        <v>1663</v>
      </c>
      <c r="C393" s="13" t="s">
        <v>986</v>
      </c>
      <c r="D393" s="13" t="s">
        <v>1712</v>
      </c>
      <c r="E393" s="13" t="s">
        <v>1713</v>
      </c>
      <c r="F393" s="15" t="s">
        <v>1714</v>
      </c>
      <c r="G393" s="13">
        <v>6220680</v>
      </c>
      <c r="H393" s="13" t="s">
        <v>1715</v>
      </c>
      <c r="I393" s="13">
        <v>693</v>
      </c>
      <c r="K393" s="13">
        <v>1</v>
      </c>
      <c r="O393" s="13" t="s">
        <v>28</v>
      </c>
      <c r="P393" s="13">
        <v>1</v>
      </c>
      <c r="T393" s="13" t="s">
        <v>2798</v>
      </c>
      <c r="U393" s="13" t="s">
        <v>28</v>
      </c>
      <c r="W393" s="13" t="s">
        <v>1716</v>
      </c>
      <c r="X393" s="13" t="str">
        <f>_xlfn.XLOOKUP(Burndata[[#This Row],[STATE_FULL]],'[1]State Regions'!$A:$A,'[1]State Regions'!$B:$B)</f>
        <v>Northeast</v>
      </c>
    </row>
    <row r="394" spans="1:24" hidden="1" x14ac:dyDescent="0.2">
      <c r="A394" s="13" t="s">
        <v>1662</v>
      </c>
      <c r="B394" s="13" t="s">
        <v>1663</v>
      </c>
      <c r="C394" s="13" t="s">
        <v>1717</v>
      </c>
      <c r="D394" s="13" t="s">
        <v>1718</v>
      </c>
      <c r="E394" s="13" t="s">
        <v>1719</v>
      </c>
      <c r="F394" s="15" t="s">
        <v>1720</v>
      </c>
      <c r="G394" s="13">
        <v>6221120</v>
      </c>
      <c r="H394" s="13" t="s">
        <v>1721</v>
      </c>
      <c r="I394" s="13">
        <v>650</v>
      </c>
      <c r="K394" s="13">
        <v>1</v>
      </c>
      <c r="O394" s="13" t="s">
        <v>28</v>
      </c>
      <c r="Q394" s="13">
        <v>1</v>
      </c>
      <c r="T394" s="13" t="s">
        <v>2798</v>
      </c>
      <c r="U394" s="13" t="s">
        <v>28</v>
      </c>
      <c r="W394" s="13" t="s">
        <v>1722</v>
      </c>
      <c r="X394" s="13" t="str">
        <f>_xlfn.XLOOKUP(Burndata[[#This Row],[STATE_FULL]],'[1]State Regions'!$A:$A,'[1]State Regions'!$B:$B)</f>
        <v>Northeast</v>
      </c>
    </row>
    <row r="395" spans="1:24" hidden="1" x14ac:dyDescent="0.2">
      <c r="A395" s="13" t="s">
        <v>1723</v>
      </c>
      <c r="B395" s="13" t="s">
        <v>1724</v>
      </c>
      <c r="C395" s="13" t="s">
        <v>1725</v>
      </c>
      <c r="D395" s="13" t="s">
        <v>1726</v>
      </c>
      <c r="E395" s="13" t="s">
        <v>1727</v>
      </c>
      <c r="F395" s="14">
        <v>87106</v>
      </c>
      <c r="G395" s="13">
        <v>6850037</v>
      </c>
      <c r="H395" s="13" t="s">
        <v>1728</v>
      </c>
      <c r="I395" s="13">
        <v>556</v>
      </c>
      <c r="J395" s="13">
        <v>10</v>
      </c>
      <c r="K395" s="13">
        <v>1</v>
      </c>
      <c r="M395" s="13">
        <v>1</v>
      </c>
      <c r="N395" s="13">
        <v>1</v>
      </c>
      <c r="O395" s="13" t="s">
        <v>28</v>
      </c>
      <c r="P395" s="13">
        <v>1</v>
      </c>
      <c r="T395" s="13" t="s">
        <v>39</v>
      </c>
      <c r="U395" s="13" t="s">
        <v>28</v>
      </c>
      <c r="V395" s="13" t="s">
        <v>39</v>
      </c>
      <c r="W395" s="13" t="s">
        <v>1729</v>
      </c>
      <c r="X395" s="13" t="str">
        <f>_xlfn.XLOOKUP(Burndata[[#This Row],[STATE_FULL]],'[1]State Regions'!$A:$A,'[1]State Regions'!$B:$B)</f>
        <v>West</v>
      </c>
    </row>
    <row r="396" spans="1:24" hidden="1" x14ac:dyDescent="0.2">
      <c r="A396" s="13" t="s">
        <v>1730</v>
      </c>
      <c r="B396" s="13" t="s">
        <v>1731</v>
      </c>
      <c r="C396" s="13" t="s">
        <v>1732</v>
      </c>
      <c r="D396" s="13" t="s">
        <v>1733</v>
      </c>
      <c r="E396" s="13" t="s">
        <v>1732</v>
      </c>
      <c r="F396" s="14">
        <v>12208</v>
      </c>
      <c r="G396" s="13">
        <v>6210030</v>
      </c>
      <c r="H396" s="13" t="s">
        <v>1734</v>
      </c>
      <c r="I396" s="13">
        <v>766</v>
      </c>
      <c r="K396" s="13">
        <v>1</v>
      </c>
      <c r="L396" s="13">
        <v>1</v>
      </c>
      <c r="O396" s="13" t="s">
        <v>28</v>
      </c>
      <c r="P396" s="13">
        <v>1</v>
      </c>
      <c r="S396" s="13">
        <v>1</v>
      </c>
      <c r="T396" s="13" t="s">
        <v>2798</v>
      </c>
      <c r="U396" s="13" t="s">
        <v>28</v>
      </c>
      <c r="W396" s="13" t="s">
        <v>1735</v>
      </c>
      <c r="X396" s="13" t="str">
        <f>_xlfn.XLOOKUP(Burndata[[#This Row],[STATE_FULL]],'[1]State Regions'!$A:$A,'[1]State Regions'!$B:$B)</f>
        <v>Northeast</v>
      </c>
    </row>
    <row r="397" spans="1:24" hidden="1" x14ac:dyDescent="0.2">
      <c r="A397" s="13" t="s">
        <v>1730</v>
      </c>
      <c r="B397" s="13" t="s">
        <v>1731</v>
      </c>
      <c r="C397" s="13" t="s">
        <v>1736</v>
      </c>
      <c r="D397" s="13" t="s">
        <v>1737</v>
      </c>
      <c r="E397" s="13" t="s">
        <v>1736</v>
      </c>
      <c r="F397" s="14">
        <v>10451</v>
      </c>
      <c r="G397" s="13">
        <v>6213010</v>
      </c>
      <c r="H397" s="13" t="s">
        <v>1738</v>
      </c>
      <c r="I397" s="13">
        <v>347</v>
      </c>
      <c r="K397" s="13">
        <v>1</v>
      </c>
      <c r="O397" s="13" t="s">
        <v>28</v>
      </c>
      <c r="P397" s="13">
        <v>1</v>
      </c>
      <c r="T397" s="13" t="s">
        <v>2798</v>
      </c>
      <c r="U397" s="13" t="s">
        <v>28</v>
      </c>
      <c r="W397" s="13" t="s">
        <v>1739</v>
      </c>
      <c r="X397" s="13" t="str">
        <f>_xlfn.XLOOKUP(Burndata[[#This Row],[STATE_FULL]],'[1]State Regions'!$A:$A,'[1]State Regions'!$B:$B)</f>
        <v>Northeast</v>
      </c>
    </row>
    <row r="398" spans="1:24" hidden="1" x14ac:dyDescent="0.2">
      <c r="A398" s="13" t="s">
        <v>1730</v>
      </c>
      <c r="B398" s="13" t="s">
        <v>1731</v>
      </c>
      <c r="C398" s="13" t="s">
        <v>1736</v>
      </c>
      <c r="D398" s="13" t="s">
        <v>1740</v>
      </c>
      <c r="E398" s="13" t="s">
        <v>1736</v>
      </c>
      <c r="F398" s="14">
        <v>10461</v>
      </c>
      <c r="G398" s="13">
        <v>6212700</v>
      </c>
      <c r="H398" s="13" t="s">
        <v>1741</v>
      </c>
      <c r="I398" s="13">
        <v>457</v>
      </c>
      <c r="J398" s="13">
        <v>16</v>
      </c>
      <c r="K398" s="13">
        <v>1</v>
      </c>
      <c r="M398" s="13">
        <v>1</v>
      </c>
      <c r="O398" s="13" t="s">
        <v>28</v>
      </c>
      <c r="P398" s="13">
        <v>1</v>
      </c>
      <c r="T398" s="13" t="s">
        <v>39</v>
      </c>
      <c r="U398" s="13" t="s">
        <v>28</v>
      </c>
      <c r="V398" s="13" t="s">
        <v>28</v>
      </c>
      <c r="W398" s="13" t="s">
        <v>1742</v>
      </c>
      <c r="X398" s="13" t="str">
        <f>_xlfn.XLOOKUP(Burndata[[#This Row],[STATE_FULL]],'[1]State Regions'!$A:$A,'[1]State Regions'!$B:$B)</f>
        <v>Northeast</v>
      </c>
    </row>
    <row r="399" spans="1:24" hidden="1" x14ac:dyDescent="0.2">
      <c r="A399" s="13" t="s">
        <v>1730</v>
      </c>
      <c r="B399" s="13" t="s">
        <v>1731</v>
      </c>
      <c r="C399" s="13" t="s">
        <v>1736</v>
      </c>
      <c r="D399" s="13" t="s">
        <v>1743</v>
      </c>
      <c r="E399" s="13" t="s">
        <v>1736</v>
      </c>
      <c r="F399" s="14">
        <v>10457</v>
      </c>
      <c r="G399" s="13">
        <v>6210034</v>
      </c>
      <c r="H399" s="13" t="s">
        <v>1744</v>
      </c>
      <c r="I399" s="13">
        <v>422</v>
      </c>
      <c r="K399" s="13">
        <v>1</v>
      </c>
      <c r="O399" s="13" t="s">
        <v>28</v>
      </c>
      <c r="Q399" s="13">
        <v>1</v>
      </c>
      <c r="T399" s="13" t="s">
        <v>2798</v>
      </c>
      <c r="U399" s="13" t="s">
        <v>28</v>
      </c>
      <c r="W399" s="13" t="s">
        <v>1745</v>
      </c>
      <c r="X399" s="13" t="str">
        <f>_xlfn.XLOOKUP(Burndata[[#This Row],[STATE_FULL]],'[1]State Regions'!$A:$A,'[1]State Regions'!$B:$B)</f>
        <v>Northeast</v>
      </c>
    </row>
    <row r="400" spans="1:24" hidden="1" x14ac:dyDescent="0.2">
      <c r="A400" s="13" t="s">
        <v>1730</v>
      </c>
      <c r="B400" s="13" t="s">
        <v>1731</v>
      </c>
      <c r="C400" s="13" t="s">
        <v>1746</v>
      </c>
      <c r="D400" s="13" t="s">
        <v>1747</v>
      </c>
      <c r="E400" s="13" t="s">
        <v>1748</v>
      </c>
      <c r="F400" s="14">
        <v>13790</v>
      </c>
      <c r="G400" s="13">
        <v>6212060</v>
      </c>
      <c r="H400" s="13" t="s">
        <v>1749</v>
      </c>
      <c r="I400" s="13">
        <v>280</v>
      </c>
      <c r="K400" s="13">
        <v>1</v>
      </c>
      <c r="O400" s="13" t="s">
        <v>28</v>
      </c>
      <c r="Q400" s="13">
        <v>1</v>
      </c>
      <c r="T400" s="13" t="s">
        <v>2798</v>
      </c>
      <c r="U400" s="13" t="s">
        <v>28</v>
      </c>
      <c r="W400" s="13" t="s">
        <v>1750</v>
      </c>
      <c r="X400" s="13" t="str">
        <f>_xlfn.XLOOKUP(Burndata[[#This Row],[STATE_FULL]],'[1]State Regions'!$A:$A,'[1]State Regions'!$B:$B)</f>
        <v>Northeast</v>
      </c>
    </row>
    <row r="401" spans="1:24" hidden="1" x14ac:dyDescent="0.2">
      <c r="A401" s="13" t="s">
        <v>1730</v>
      </c>
      <c r="B401" s="13" t="s">
        <v>1731</v>
      </c>
      <c r="C401" s="13" t="s">
        <v>1751</v>
      </c>
      <c r="D401" s="13" t="s">
        <v>1752</v>
      </c>
      <c r="E401" s="13" t="s">
        <v>1753</v>
      </c>
      <c r="F401" s="14">
        <v>12601</v>
      </c>
      <c r="G401" s="13">
        <v>6210295</v>
      </c>
      <c r="H401" s="13" t="s">
        <v>1754</v>
      </c>
      <c r="I401" s="13">
        <v>243</v>
      </c>
      <c r="K401" s="13">
        <v>1</v>
      </c>
      <c r="O401" s="13" t="s">
        <v>28</v>
      </c>
      <c r="Q401" s="13">
        <v>1</v>
      </c>
      <c r="T401" s="13" t="s">
        <v>2798</v>
      </c>
      <c r="U401" s="13" t="s">
        <v>28</v>
      </c>
      <c r="W401" s="13" t="s">
        <v>1755</v>
      </c>
      <c r="X401" s="13" t="str">
        <f>_xlfn.XLOOKUP(Burndata[[#This Row],[STATE_FULL]],'[1]State Regions'!$A:$A,'[1]State Regions'!$B:$B)</f>
        <v>Northeast</v>
      </c>
    </row>
    <row r="402" spans="1:24" hidden="1" x14ac:dyDescent="0.2">
      <c r="A402" s="13" t="s">
        <v>1730</v>
      </c>
      <c r="B402" s="13" t="s">
        <v>1731</v>
      </c>
      <c r="C402" s="13" t="s">
        <v>1751</v>
      </c>
      <c r="D402" s="13" t="s">
        <v>1756</v>
      </c>
      <c r="E402" s="13" t="s">
        <v>1753</v>
      </c>
      <c r="F402" s="14">
        <v>12601</v>
      </c>
      <c r="G402" s="13">
        <v>6214140</v>
      </c>
      <c r="H402" s="13" t="s">
        <v>1757</v>
      </c>
      <c r="I402" s="13">
        <v>350</v>
      </c>
      <c r="K402" s="13">
        <v>1</v>
      </c>
      <c r="O402" s="13" t="s">
        <v>28</v>
      </c>
      <c r="Q402" s="13">
        <v>1</v>
      </c>
      <c r="T402" s="13" t="s">
        <v>2798</v>
      </c>
      <c r="U402" s="13" t="s">
        <v>28</v>
      </c>
      <c r="W402" s="13" t="s">
        <v>1758</v>
      </c>
      <c r="X402" s="13" t="str">
        <f>_xlfn.XLOOKUP(Burndata[[#This Row],[STATE_FULL]],'[1]State Regions'!$A:$A,'[1]State Regions'!$B:$B)</f>
        <v>Northeast</v>
      </c>
    </row>
    <row r="403" spans="1:24" hidden="1" x14ac:dyDescent="0.2">
      <c r="A403" s="13" t="s">
        <v>1730</v>
      </c>
      <c r="B403" s="13" t="s">
        <v>1731</v>
      </c>
      <c r="C403" s="13" t="s">
        <v>1759</v>
      </c>
      <c r="D403" s="13" t="s">
        <v>1760</v>
      </c>
      <c r="E403" s="13" t="s">
        <v>1595</v>
      </c>
      <c r="F403" s="14">
        <v>14215</v>
      </c>
      <c r="G403" s="13">
        <v>6211070</v>
      </c>
      <c r="H403" s="13" t="s">
        <v>1761</v>
      </c>
      <c r="I403" s="13">
        <v>573</v>
      </c>
      <c r="J403" s="13">
        <v>8</v>
      </c>
      <c r="K403" s="13">
        <v>1</v>
      </c>
      <c r="M403" s="13">
        <v>1</v>
      </c>
      <c r="O403" s="13" t="s">
        <v>28</v>
      </c>
      <c r="P403" s="13">
        <v>1</v>
      </c>
      <c r="T403" s="13" t="s">
        <v>39</v>
      </c>
      <c r="U403" s="13" t="s">
        <v>28</v>
      </c>
      <c r="V403" s="13" t="s">
        <v>28</v>
      </c>
      <c r="W403" s="13" t="s">
        <v>1762</v>
      </c>
      <c r="X403" s="13" t="str">
        <f>_xlfn.XLOOKUP(Burndata[[#This Row],[STATE_FULL]],'[1]State Regions'!$A:$A,'[1]State Regions'!$B:$B)</f>
        <v>Northeast</v>
      </c>
    </row>
    <row r="404" spans="1:24" hidden="1" x14ac:dyDescent="0.2">
      <c r="A404" s="13" t="s">
        <v>1730</v>
      </c>
      <c r="B404" s="13" t="s">
        <v>1731</v>
      </c>
      <c r="C404" s="13" t="s">
        <v>1759</v>
      </c>
      <c r="D404" s="13" t="s">
        <v>1763</v>
      </c>
      <c r="E404" s="13" t="s">
        <v>1595</v>
      </c>
      <c r="F404" s="14">
        <v>14203</v>
      </c>
      <c r="G404" s="13">
        <v>6211025</v>
      </c>
      <c r="H404" s="13" t="s">
        <v>1764</v>
      </c>
      <c r="I404" s="13">
        <v>185</v>
      </c>
      <c r="L404" s="13">
        <v>1</v>
      </c>
      <c r="O404" s="13" t="s">
        <v>28</v>
      </c>
      <c r="R404" s="13">
        <v>1</v>
      </c>
      <c r="T404" s="13" t="s">
        <v>2798</v>
      </c>
      <c r="U404" s="13" t="s">
        <v>28</v>
      </c>
      <c r="W404" s="13" t="s">
        <v>1765</v>
      </c>
      <c r="X404" s="13" t="str">
        <f>_xlfn.XLOOKUP(Burndata[[#This Row],[STATE_FULL]],'[1]State Regions'!$A:$A,'[1]State Regions'!$B:$B)</f>
        <v>Northeast</v>
      </c>
    </row>
    <row r="405" spans="1:24" hidden="1" x14ac:dyDescent="0.2">
      <c r="A405" s="13" t="s">
        <v>1730</v>
      </c>
      <c r="B405" s="13" t="s">
        <v>1731</v>
      </c>
      <c r="C405" s="13" t="s">
        <v>1766</v>
      </c>
      <c r="D405" s="13" t="s">
        <v>1767</v>
      </c>
      <c r="E405" s="13" t="s">
        <v>1768</v>
      </c>
      <c r="F405" s="14">
        <v>11212</v>
      </c>
      <c r="G405" s="13">
        <v>6210440</v>
      </c>
      <c r="H405" s="13" t="s">
        <v>1769</v>
      </c>
      <c r="I405" s="13">
        <v>530</v>
      </c>
      <c r="K405" s="13">
        <v>1</v>
      </c>
      <c r="O405" s="13" t="s">
        <v>28</v>
      </c>
      <c r="Q405" s="13">
        <v>1</v>
      </c>
      <c r="T405" s="13" t="s">
        <v>2798</v>
      </c>
      <c r="U405" s="13" t="s">
        <v>28</v>
      </c>
      <c r="W405" s="13" t="s">
        <v>1770</v>
      </c>
      <c r="X405" s="13" t="str">
        <f>_xlfn.XLOOKUP(Burndata[[#This Row],[STATE_FULL]],'[1]State Regions'!$A:$A,'[1]State Regions'!$B:$B)</f>
        <v>Northeast</v>
      </c>
    </row>
    <row r="406" spans="1:24" hidden="1" x14ac:dyDescent="0.2">
      <c r="A406" s="13" t="s">
        <v>1730</v>
      </c>
      <c r="B406" s="13" t="s">
        <v>1731</v>
      </c>
      <c r="C406" s="13" t="s">
        <v>1766</v>
      </c>
      <c r="D406" s="13" t="s">
        <v>1771</v>
      </c>
      <c r="E406" s="13" t="s">
        <v>1768</v>
      </c>
      <c r="F406" s="14">
        <v>11219</v>
      </c>
      <c r="G406" s="13">
        <v>6210747</v>
      </c>
      <c r="H406" s="13" t="s">
        <v>1772</v>
      </c>
      <c r="I406" s="13">
        <v>711</v>
      </c>
      <c r="K406" s="13">
        <v>1</v>
      </c>
      <c r="L406" s="13">
        <v>1</v>
      </c>
      <c r="O406" s="13" t="s">
        <v>28</v>
      </c>
      <c r="P406" s="13">
        <v>1</v>
      </c>
      <c r="S406" s="13">
        <v>1</v>
      </c>
      <c r="T406" s="13" t="s">
        <v>2798</v>
      </c>
      <c r="U406" s="13" t="s">
        <v>28</v>
      </c>
      <c r="W406" s="13" t="s">
        <v>1773</v>
      </c>
      <c r="X406" s="13" t="str">
        <f>_xlfn.XLOOKUP(Burndata[[#This Row],[STATE_FULL]],'[1]State Regions'!$A:$A,'[1]State Regions'!$B:$B)</f>
        <v>Northeast</v>
      </c>
    </row>
    <row r="407" spans="1:24" hidden="1" x14ac:dyDescent="0.2">
      <c r="A407" s="13" t="s">
        <v>1730</v>
      </c>
      <c r="B407" s="13" t="s">
        <v>1731</v>
      </c>
      <c r="C407" s="13" t="s">
        <v>1766</v>
      </c>
      <c r="D407" s="13" t="s">
        <v>1774</v>
      </c>
      <c r="E407" s="13" t="s">
        <v>1768</v>
      </c>
      <c r="F407" s="14">
        <v>11215</v>
      </c>
      <c r="G407" s="13">
        <v>6210555</v>
      </c>
      <c r="H407" s="13" t="s">
        <v>1775</v>
      </c>
      <c r="I407" s="13">
        <v>591</v>
      </c>
      <c r="K407" s="13">
        <v>1</v>
      </c>
      <c r="O407" s="13" t="s">
        <v>28</v>
      </c>
      <c r="Q407" s="13">
        <v>1</v>
      </c>
      <c r="T407" s="13" t="s">
        <v>2798</v>
      </c>
      <c r="U407" s="13" t="s">
        <v>28</v>
      </c>
      <c r="W407" s="13" t="s">
        <v>1776</v>
      </c>
      <c r="X407" s="13" t="str">
        <f>_xlfn.XLOOKUP(Burndata[[#This Row],[STATE_FULL]],'[1]State Regions'!$A:$A,'[1]State Regions'!$B:$B)</f>
        <v>Northeast</v>
      </c>
    </row>
    <row r="408" spans="1:24" hidden="1" x14ac:dyDescent="0.2">
      <c r="A408" s="13" t="s">
        <v>1730</v>
      </c>
      <c r="B408" s="13" t="s">
        <v>1731</v>
      </c>
      <c r="C408" s="13" t="s">
        <v>1766</v>
      </c>
      <c r="D408" s="13" t="s">
        <v>1777</v>
      </c>
      <c r="E408" s="13" t="s">
        <v>1768</v>
      </c>
      <c r="F408" s="14">
        <v>11203</v>
      </c>
      <c r="G408" s="13">
        <v>6210690</v>
      </c>
      <c r="H408" s="13" t="s">
        <v>1778</v>
      </c>
      <c r="I408" s="13">
        <v>627</v>
      </c>
      <c r="K408" s="13">
        <v>1</v>
      </c>
      <c r="O408" s="13" t="s">
        <v>28</v>
      </c>
      <c r="P408" s="13">
        <v>1</v>
      </c>
      <c r="T408" s="13" t="s">
        <v>2798</v>
      </c>
      <c r="U408" s="13" t="s">
        <v>28</v>
      </c>
      <c r="W408" s="13" t="s">
        <v>1779</v>
      </c>
      <c r="X408" s="13" t="str">
        <f>_xlfn.XLOOKUP(Burndata[[#This Row],[STATE_FULL]],'[1]State Regions'!$A:$A,'[1]State Regions'!$B:$B)</f>
        <v>Northeast</v>
      </c>
    </row>
    <row r="409" spans="1:24" hidden="1" x14ac:dyDescent="0.2">
      <c r="A409" s="13" t="s">
        <v>1730</v>
      </c>
      <c r="B409" s="13" t="s">
        <v>1731</v>
      </c>
      <c r="C409" s="13" t="s">
        <v>1766</v>
      </c>
      <c r="D409" s="13" t="s">
        <v>1780</v>
      </c>
      <c r="E409" s="13" t="s">
        <v>1768</v>
      </c>
      <c r="F409" s="14">
        <v>11220</v>
      </c>
      <c r="G409" s="13">
        <v>6210770</v>
      </c>
      <c r="H409" s="13" t="s">
        <v>1781</v>
      </c>
      <c r="I409" s="13">
        <v>450</v>
      </c>
      <c r="K409" s="13">
        <v>1</v>
      </c>
      <c r="O409" s="13" t="s">
        <v>28</v>
      </c>
      <c r="P409" s="13">
        <v>1</v>
      </c>
      <c r="T409" s="13" t="s">
        <v>2798</v>
      </c>
      <c r="U409" s="13" t="s">
        <v>28</v>
      </c>
      <c r="W409" s="13" t="s">
        <v>1782</v>
      </c>
      <c r="X409" s="13" t="str">
        <f>_xlfn.XLOOKUP(Burndata[[#This Row],[STATE_FULL]],'[1]State Regions'!$A:$A,'[1]State Regions'!$B:$B)</f>
        <v>Northeast</v>
      </c>
    </row>
    <row r="410" spans="1:24" hidden="1" x14ac:dyDescent="0.2">
      <c r="A410" s="13" t="s">
        <v>1730</v>
      </c>
      <c r="B410" s="13" t="s">
        <v>1731</v>
      </c>
      <c r="C410" s="13" t="s">
        <v>1783</v>
      </c>
      <c r="D410" s="13" t="s">
        <v>1784</v>
      </c>
      <c r="E410" s="13" t="s">
        <v>1465</v>
      </c>
      <c r="F410" s="14">
        <v>14642</v>
      </c>
      <c r="G410" s="13">
        <v>6214330</v>
      </c>
      <c r="H410" s="13" t="s">
        <v>1785</v>
      </c>
      <c r="I410" s="13">
        <v>886</v>
      </c>
      <c r="J410" s="13">
        <v>50</v>
      </c>
      <c r="K410" s="13">
        <v>1</v>
      </c>
      <c r="L410" s="13">
        <v>1</v>
      </c>
      <c r="M410" s="13">
        <v>1</v>
      </c>
      <c r="N410" s="13">
        <v>1</v>
      </c>
      <c r="O410" s="13" t="s">
        <v>28</v>
      </c>
      <c r="P410" s="13">
        <v>1</v>
      </c>
      <c r="R410" s="13">
        <v>1</v>
      </c>
      <c r="T410" s="13" t="s">
        <v>28</v>
      </c>
      <c r="U410" s="13" t="s">
        <v>28</v>
      </c>
      <c r="V410" s="13" t="s">
        <v>28</v>
      </c>
      <c r="W410" s="13" t="s">
        <v>1786</v>
      </c>
      <c r="X410" s="13" t="str">
        <f>_xlfn.XLOOKUP(Burndata[[#This Row],[STATE_FULL]],'[1]State Regions'!$A:$A,'[1]State Regions'!$B:$B)</f>
        <v>Northeast</v>
      </c>
    </row>
    <row r="411" spans="1:24" hidden="1" x14ac:dyDescent="0.2">
      <c r="A411" s="13" t="s">
        <v>1730</v>
      </c>
      <c r="B411" s="13" t="s">
        <v>1731</v>
      </c>
      <c r="C411" s="13" t="s">
        <v>1787</v>
      </c>
      <c r="D411" s="13" t="s">
        <v>1788</v>
      </c>
      <c r="E411" s="13" t="s">
        <v>1789</v>
      </c>
      <c r="F411" s="14">
        <v>11572</v>
      </c>
      <c r="G411" s="13">
        <v>6213735</v>
      </c>
      <c r="H411" s="13" t="s">
        <v>1790</v>
      </c>
      <c r="I411" s="13">
        <v>455</v>
      </c>
      <c r="K411" s="13">
        <v>1</v>
      </c>
      <c r="O411" s="13" t="s">
        <v>28</v>
      </c>
      <c r="Q411" s="13">
        <v>1</v>
      </c>
      <c r="T411" s="13" t="s">
        <v>2798</v>
      </c>
      <c r="U411" s="13" t="s">
        <v>28</v>
      </c>
      <c r="W411" s="13" t="s">
        <v>1791</v>
      </c>
      <c r="X411" s="13" t="str">
        <f>_xlfn.XLOOKUP(Burndata[[#This Row],[STATE_FULL]],'[1]State Regions'!$A:$A,'[1]State Regions'!$B:$B)</f>
        <v>Northeast</v>
      </c>
    </row>
    <row r="412" spans="1:24" hidden="1" x14ac:dyDescent="0.2">
      <c r="A412" s="13" t="s">
        <v>1730</v>
      </c>
      <c r="B412" s="13" t="s">
        <v>1731</v>
      </c>
      <c r="C412" s="13" t="s">
        <v>1787</v>
      </c>
      <c r="D412" s="13" t="s">
        <v>1792</v>
      </c>
      <c r="E412" s="13" t="s">
        <v>1793</v>
      </c>
      <c r="F412" s="14">
        <v>11554</v>
      </c>
      <c r="G412" s="13">
        <v>6211810</v>
      </c>
      <c r="H412" s="13" t="s">
        <v>1794</v>
      </c>
      <c r="I412" s="13">
        <v>530</v>
      </c>
      <c r="J412" s="13">
        <v>10</v>
      </c>
      <c r="K412" s="13">
        <v>1</v>
      </c>
      <c r="M412" s="13">
        <v>1</v>
      </c>
      <c r="O412" s="13" t="s">
        <v>28</v>
      </c>
      <c r="P412" s="13">
        <v>1</v>
      </c>
      <c r="T412" s="13" t="s">
        <v>39</v>
      </c>
      <c r="U412" s="13" t="s">
        <v>28</v>
      </c>
      <c r="V412" s="13" t="s">
        <v>28</v>
      </c>
      <c r="W412" s="13" t="s">
        <v>1795</v>
      </c>
      <c r="X412" s="13" t="str">
        <f>_xlfn.XLOOKUP(Burndata[[#This Row],[STATE_FULL]],'[1]State Regions'!$A:$A,'[1]State Regions'!$B:$B)</f>
        <v>Northeast</v>
      </c>
    </row>
    <row r="413" spans="1:24" hidden="1" x14ac:dyDescent="0.2">
      <c r="A413" s="13" t="s">
        <v>1730</v>
      </c>
      <c r="B413" s="13" t="s">
        <v>1731</v>
      </c>
      <c r="C413" s="13" t="s">
        <v>1787</v>
      </c>
      <c r="D413" s="13" t="s">
        <v>1796</v>
      </c>
      <c r="E413" s="13" t="s">
        <v>1797</v>
      </c>
      <c r="F413" s="14">
        <v>11040</v>
      </c>
      <c r="G413" s="13">
        <v>6211675</v>
      </c>
      <c r="H413" s="13" t="s">
        <v>1798</v>
      </c>
      <c r="I413" s="13">
        <v>202</v>
      </c>
      <c r="L413" s="13">
        <v>1</v>
      </c>
      <c r="O413" s="13" t="s">
        <v>28</v>
      </c>
      <c r="R413" s="13">
        <v>1</v>
      </c>
      <c r="T413" s="13" t="s">
        <v>2798</v>
      </c>
      <c r="U413" s="13" t="s">
        <v>28</v>
      </c>
      <c r="W413" s="13" t="s">
        <v>1799</v>
      </c>
      <c r="X413" s="13" t="str">
        <f>_xlfn.XLOOKUP(Burndata[[#This Row],[STATE_FULL]],'[1]State Regions'!$A:$A,'[1]State Regions'!$B:$B)</f>
        <v>Northeast</v>
      </c>
    </row>
    <row r="414" spans="1:24" hidden="1" x14ac:dyDescent="0.2">
      <c r="A414" s="13" t="s">
        <v>1730</v>
      </c>
      <c r="B414" s="13" t="s">
        <v>1731</v>
      </c>
      <c r="C414" s="13" t="s">
        <v>1787</v>
      </c>
      <c r="D414" s="13" t="s">
        <v>1800</v>
      </c>
      <c r="E414" s="13" t="s">
        <v>1801</v>
      </c>
      <c r="F414" s="14">
        <v>11030</v>
      </c>
      <c r="G414" s="13">
        <v>6212357</v>
      </c>
      <c r="H414" s="13" t="s">
        <v>1802</v>
      </c>
      <c r="I414" s="13">
        <v>756</v>
      </c>
      <c r="K414" s="13">
        <v>1</v>
      </c>
      <c r="O414" s="13" t="s">
        <v>28</v>
      </c>
      <c r="P414" s="13">
        <v>1</v>
      </c>
      <c r="T414" s="13" t="s">
        <v>2798</v>
      </c>
      <c r="U414" s="13" t="s">
        <v>28</v>
      </c>
      <c r="W414" s="13" t="s">
        <v>1803</v>
      </c>
      <c r="X414" s="13" t="str">
        <f>_xlfn.XLOOKUP(Burndata[[#This Row],[STATE_FULL]],'[1]State Regions'!$A:$A,'[1]State Regions'!$B:$B)</f>
        <v>Northeast</v>
      </c>
    </row>
    <row r="415" spans="1:24" hidden="1" x14ac:dyDescent="0.2">
      <c r="A415" s="13" t="s">
        <v>1730</v>
      </c>
      <c r="B415" s="13" t="s">
        <v>1731</v>
      </c>
      <c r="C415" s="13" t="s">
        <v>1787</v>
      </c>
      <c r="D415" s="13" t="s">
        <v>1804</v>
      </c>
      <c r="E415" s="13" t="s">
        <v>1805</v>
      </c>
      <c r="F415" s="14">
        <v>11501</v>
      </c>
      <c r="G415" s="13">
        <v>6212450</v>
      </c>
      <c r="H415" s="13" t="s">
        <v>1806</v>
      </c>
      <c r="I415" s="13">
        <v>591</v>
      </c>
      <c r="K415" s="13">
        <v>1</v>
      </c>
      <c r="O415" s="13" t="s">
        <v>28</v>
      </c>
      <c r="P415" s="13">
        <v>1</v>
      </c>
      <c r="T415" s="13" t="s">
        <v>2798</v>
      </c>
      <c r="U415" s="13" t="s">
        <v>28</v>
      </c>
      <c r="W415" s="13" t="s">
        <v>1807</v>
      </c>
      <c r="X415" s="13" t="str">
        <f>_xlfn.XLOOKUP(Burndata[[#This Row],[STATE_FULL]],'[1]State Regions'!$A:$A,'[1]State Regions'!$B:$B)</f>
        <v>Northeast</v>
      </c>
    </row>
    <row r="416" spans="1:24" hidden="1" x14ac:dyDescent="0.2">
      <c r="A416" s="13" t="s">
        <v>1730</v>
      </c>
      <c r="B416" s="13" t="s">
        <v>1731</v>
      </c>
      <c r="C416" s="13" t="s">
        <v>1730</v>
      </c>
      <c r="D416" s="13" t="s">
        <v>1808</v>
      </c>
      <c r="E416" s="13" t="s">
        <v>1730</v>
      </c>
      <c r="F416" s="14">
        <v>10025</v>
      </c>
      <c r="G416" s="13">
        <v>6213335</v>
      </c>
      <c r="H416" s="13" t="s">
        <v>1809</v>
      </c>
      <c r="I416" s="13">
        <v>495</v>
      </c>
      <c r="K416" s="13">
        <v>1</v>
      </c>
      <c r="O416" s="13" t="s">
        <v>28</v>
      </c>
      <c r="Q416" s="13">
        <v>1</v>
      </c>
      <c r="T416" s="13" t="s">
        <v>2798</v>
      </c>
      <c r="U416" s="13" t="s">
        <v>28</v>
      </c>
      <c r="W416" s="13" t="s">
        <v>1810</v>
      </c>
      <c r="X416" s="13" t="str">
        <f>_xlfn.XLOOKUP(Burndata[[#This Row],[STATE_FULL]],'[1]State Regions'!$A:$A,'[1]State Regions'!$B:$B)</f>
        <v>Northeast</v>
      </c>
    </row>
    <row r="417" spans="1:24" hidden="1" x14ac:dyDescent="0.2">
      <c r="A417" s="13" t="s">
        <v>1730</v>
      </c>
      <c r="B417" s="13" t="s">
        <v>1731</v>
      </c>
      <c r="C417" s="13" t="s">
        <v>1730</v>
      </c>
      <c r="D417" s="13" t="s">
        <v>1811</v>
      </c>
      <c r="E417" s="13" t="s">
        <v>1730</v>
      </c>
      <c r="F417" s="14">
        <v>10032</v>
      </c>
      <c r="G417" s="13">
        <v>6210032</v>
      </c>
      <c r="H417" s="13" t="s">
        <v>1812</v>
      </c>
      <c r="I417" s="13">
        <v>269</v>
      </c>
      <c r="L417" s="13">
        <v>1</v>
      </c>
      <c r="O417" s="13" t="s">
        <v>28</v>
      </c>
      <c r="R417" s="13">
        <v>1</v>
      </c>
      <c r="T417" s="13" t="s">
        <v>2798</v>
      </c>
      <c r="U417" s="13" t="s">
        <v>28</v>
      </c>
      <c r="W417" s="13" t="s">
        <v>1813</v>
      </c>
      <c r="X417" s="13" t="str">
        <f>_xlfn.XLOOKUP(Burndata[[#This Row],[STATE_FULL]],'[1]State Regions'!$A:$A,'[1]State Regions'!$B:$B)</f>
        <v>Northeast</v>
      </c>
    </row>
    <row r="418" spans="1:24" hidden="1" x14ac:dyDescent="0.2">
      <c r="A418" s="13" t="s">
        <v>1730</v>
      </c>
      <c r="B418" s="13" t="s">
        <v>1731</v>
      </c>
      <c r="C418" s="13" t="s">
        <v>1730</v>
      </c>
      <c r="D418" s="13" t="s">
        <v>1814</v>
      </c>
      <c r="E418" s="13" t="s">
        <v>1730</v>
      </c>
      <c r="F418" s="14">
        <v>10016</v>
      </c>
      <c r="G418" s="13">
        <v>6212630</v>
      </c>
      <c r="H418" s="13" t="s">
        <v>1815</v>
      </c>
      <c r="I418" s="13">
        <v>912</v>
      </c>
      <c r="K418" s="13">
        <v>1</v>
      </c>
      <c r="O418" s="13" t="s">
        <v>28</v>
      </c>
      <c r="P418" s="13">
        <v>1</v>
      </c>
      <c r="T418" s="13" t="s">
        <v>2798</v>
      </c>
      <c r="U418" s="13" t="s">
        <v>28</v>
      </c>
      <c r="W418" s="13" t="s">
        <v>1816</v>
      </c>
      <c r="X418" s="13" t="str">
        <f>_xlfn.XLOOKUP(Burndata[[#This Row],[STATE_FULL]],'[1]State Regions'!$A:$A,'[1]State Regions'!$B:$B)</f>
        <v>Northeast</v>
      </c>
    </row>
    <row r="419" spans="1:24" hidden="1" x14ac:dyDescent="0.2">
      <c r="A419" s="13" t="s">
        <v>1730</v>
      </c>
      <c r="B419" s="13" t="s">
        <v>1731</v>
      </c>
      <c r="C419" s="13" t="s">
        <v>1817</v>
      </c>
      <c r="D419" s="13" t="s">
        <v>1818</v>
      </c>
      <c r="E419" s="13" t="s">
        <v>1730</v>
      </c>
      <c r="F419" s="14">
        <v>10065</v>
      </c>
      <c r="G419" s="13">
        <v>6213510</v>
      </c>
      <c r="H419" s="13" t="s">
        <v>1819</v>
      </c>
      <c r="I419" s="13">
        <v>862</v>
      </c>
      <c r="J419" s="13">
        <v>20</v>
      </c>
      <c r="K419" s="13">
        <v>1</v>
      </c>
      <c r="L419" s="13">
        <v>1</v>
      </c>
      <c r="M419" s="13">
        <v>1</v>
      </c>
      <c r="N419" s="13">
        <v>1</v>
      </c>
      <c r="O419" s="13" t="s">
        <v>28</v>
      </c>
      <c r="P419" s="13">
        <v>1</v>
      </c>
      <c r="S419" s="13">
        <v>1</v>
      </c>
      <c r="T419" s="13" t="s">
        <v>28</v>
      </c>
      <c r="U419" s="13" t="s">
        <v>28</v>
      </c>
      <c r="V419" s="13" t="s">
        <v>28</v>
      </c>
      <c r="W419" s="13" t="s">
        <v>1820</v>
      </c>
      <c r="X419" s="13" t="str">
        <f>_xlfn.XLOOKUP(Burndata[[#This Row],[STATE_FULL]],'[1]State Regions'!$A:$A,'[1]State Regions'!$B:$B)</f>
        <v>Northeast</v>
      </c>
    </row>
    <row r="420" spans="1:24" hidden="1" x14ac:dyDescent="0.2">
      <c r="A420" s="13" t="s">
        <v>1730</v>
      </c>
      <c r="B420" s="13" t="s">
        <v>1731</v>
      </c>
      <c r="C420" s="13" t="s">
        <v>1817</v>
      </c>
      <c r="D420" s="13" t="s">
        <v>1821</v>
      </c>
      <c r="E420" s="13" t="s">
        <v>1730</v>
      </c>
      <c r="F420" s="14">
        <v>10037</v>
      </c>
      <c r="G420" s="13">
        <v>6212830</v>
      </c>
      <c r="H420" s="13" t="s">
        <v>1822</v>
      </c>
      <c r="I420" s="13">
        <v>272</v>
      </c>
      <c r="J420" s="13">
        <v>5</v>
      </c>
      <c r="K420" s="13">
        <v>1</v>
      </c>
      <c r="M420" s="13">
        <v>1</v>
      </c>
      <c r="N420" s="13">
        <v>1</v>
      </c>
      <c r="O420" s="13" t="s">
        <v>28</v>
      </c>
      <c r="Q420" s="13">
        <v>1</v>
      </c>
      <c r="T420" s="13" t="s">
        <v>39</v>
      </c>
      <c r="U420" s="13" t="s">
        <v>28</v>
      </c>
      <c r="V420" s="13" t="s">
        <v>28</v>
      </c>
      <c r="W420" s="13" t="s">
        <v>1823</v>
      </c>
      <c r="X420" s="13" t="str">
        <f>_xlfn.XLOOKUP(Burndata[[#This Row],[STATE_FULL]],'[1]State Regions'!$A:$A,'[1]State Regions'!$B:$B)</f>
        <v>Northeast</v>
      </c>
    </row>
    <row r="421" spans="1:24" hidden="1" x14ac:dyDescent="0.2">
      <c r="A421" s="13" t="s">
        <v>1730</v>
      </c>
      <c r="B421" s="13" t="s">
        <v>1731</v>
      </c>
      <c r="C421" s="13" t="s">
        <v>1824</v>
      </c>
      <c r="D421" s="13" t="s">
        <v>1825</v>
      </c>
      <c r="E421" s="13" t="s">
        <v>1826</v>
      </c>
      <c r="F421" s="14">
        <v>13210</v>
      </c>
      <c r="G421" s="13">
        <v>6214885</v>
      </c>
      <c r="H421" s="13" t="s">
        <v>1827</v>
      </c>
      <c r="I421" s="13">
        <v>752</v>
      </c>
      <c r="J421" s="13">
        <v>6</v>
      </c>
      <c r="K421" s="13">
        <v>1</v>
      </c>
      <c r="L421" s="13">
        <v>1</v>
      </c>
      <c r="M421" s="13">
        <v>1</v>
      </c>
      <c r="N421" s="13">
        <v>1</v>
      </c>
      <c r="O421" s="13" t="s">
        <v>28</v>
      </c>
      <c r="P421" s="13">
        <v>1</v>
      </c>
      <c r="R421" s="13">
        <v>1</v>
      </c>
      <c r="T421" s="13" t="s">
        <v>28</v>
      </c>
      <c r="U421" s="13" t="s">
        <v>28</v>
      </c>
      <c r="V421" s="13" t="s">
        <v>28</v>
      </c>
      <c r="W421" s="13" t="s">
        <v>1828</v>
      </c>
      <c r="X421" s="13" t="str">
        <f>_xlfn.XLOOKUP(Burndata[[#This Row],[STATE_FULL]],'[1]State Regions'!$A:$A,'[1]State Regions'!$B:$B)</f>
        <v>Northeast</v>
      </c>
    </row>
    <row r="422" spans="1:24" hidden="1" x14ac:dyDescent="0.2">
      <c r="A422" s="13" t="s">
        <v>1730</v>
      </c>
      <c r="B422" s="13" t="s">
        <v>1731</v>
      </c>
      <c r="C422" s="13" t="s">
        <v>252</v>
      </c>
      <c r="D422" s="13" t="s">
        <v>1829</v>
      </c>
      <c r="E422" s="13" t="s">
        <v>1830</v>
      </c>
      <c r="F422" s="14">
        <v>10940</v>
      </c>
      <c r="G422" s="13">
        <v>6210041</v>
      </c>
      <c r="H422" s="13" t="s">
        <v>1831</v>
      </c>
      <c r="I422" s="13">
        <v>383</v>
      </c>
      <c r="K422" s="13">
        <v>1</v>
      </c>
      <c r="O422" s="13" t="s">
        <v>28</v>
      </c>
      <c r="Q422" s="13">
        <v>1</v>
      </c>
      <c r="T422" s="13" t="s">
        <v>2798</v>
      </c>
      <c r="U422" s="13" t="s">
        <v>28</v>
      </c>
      <c r="W422" s="13" t="s">
        <v>1832</v>
      </c>
      <c r="X422" s="13" t="str">
        <f>_xlfn.XLOOKUP(Burndata[[#This Row],[STATE_FULL]],'[1]State Regions'!$A:$A,'[1]State Regions'!$B:$B)</f>
        <v>Northeast</v>
      </c>
    </row>
    <row r="423" spans="1:24" hidden="1" x14ac:dyDescent="0.2">
      <c r="A423" s="13" t="s">
        <v>1730</v>
      </c>
      <c r="B423" s="13" t="s">
        <v>1731</v>
      </c>
      <c r="C423" s="13" t="s">
        <v>1833</v>
      </c>
      <c r="D423" s="13" t="s">
        <v>1834</v>
      </c>
      <c r="E423" s="13" t="s">
        <v>1835</v>
      </c>
      <c r="F423" s="14">
        <v>11418</v>
      </c>
      <c r="G423" s="13">
        <v>6211980</v>
      </c>
      <c r="H423" s="13" t="s">
        <v>1836</v>
      </c>
      <c r="I423" s="13">
        <v>404</v>
      </c>
      <c r="K423" s="13">
        <v>1</v>
      </c>
      <c r="O423" s="13" t="s">
        <v>28</v>
      </c>
      <c r="P423" s="13">
        <v>1</v>
      </c>
      <c r="T423" s="13" t="s">
        <v>2798</v>
      </c>
      <c r="U423" s="13" t="s">
        <v>28</v>
      </c>
      <c r="W423" s="13" t="s">
        <v>1837</v>
      </c>
      <c r="X423" s="13" t="str">
        <f>_xlfn.XLOOKUP(Burndata[[#This Row],[STATE_FULL]],'[1]State Regions'!$A:$A,'[1]State Regions'!$B:$B)</f>
        <v>Northeast</v>
      </c>
    </row>
    <row r="424" spans="1:24" hidden="1" x14ac:dyDescent="0.2">
      <c r="A424" s="13" t="s">
        <v>1730</v>
      </c>
      <c r="B424" s="13" t="s">
        <v>1731</v>
      </c>
      <c r="C424" s="13" t="s">
        <v>1833</v>
      </c>
      <c r="D424" s="13" t="s">
        <v>1838</v>
      </c>
      <c r="E424" s="13" t="s">
        <v>1839</v>
      </c>
      <c r="F424" s="14">
        <v>11355</v>
      </c>
      <c r="G424" s="13">
        <v>6211595</v>
      </c>
      <c r="H424" s="13" t="s">
        <v>1840</v>
      </c>
      <c r="I424" s="13">
        <v>535</v>
      </c>
      <c r="K424" s="13">
        <v>1</v>
      </c>
      <c r="O424" s="13" t="s">
        <v>28</v>
      </c>
      <c r="P424" s="13">
        <v>1</v>
      </c>
      <c r="T424" s="13" t="s">
        <v>2798</v>
      </c>
      <c r="U424" s="13" t="s">
        <v>28</v>
      </c>
      <c r="W424" s="13" t="s">
        <v>1841</v>
      </c>
      <c r="X424" s="13" t="str">
        <f>_xlfn.XLOOKUP(Burndata[[#This Row],[STATE_FULL]],'[1]State Regions'!$A:$A,'[1]State Regions'!$B:$B)</f>
        <v>Northeast</v>
      </c>
    </row>
    <row r="425" spans="1:24" hidden="1" x14ac:dyDescent="0.2">
      <c r="A425" s="13" t="s">
        <v>1730</v>
      </c>
      <c r="B425" s="13" t="s">
        <v>1731</v>
      </c>
      <c r="C425" s="13" t="s">
        <v>1833</v>
      </c>
      <c r="D425" s="13" t="s">
        <v>1842</v>
      </c>
      <c r="E425" s="13" t="s">
        <v>925</v>
      </c>
      <c r="F425" s="14">
        <v>11373</v>
      </c>
      <c r="G425" s="13">
        <v>6213180</v>
      </c>
      <c r="H425" s="13" t="s">
        <v>1843</v>
      </c>
      <c r="I425" s="13">
        <v>545</v>
      </c>
      <c r="K425" s="13">
        <v>1</v>
      </c>
      <c r="O425" s="13" t="s">
        <v>28</v>
      </c>
      <c r="P425" s="13">
        <v>1</v>
      </c>
      <c r="T425" s="13" t="s">
        <v>2798</v>
      </c>
      <c r="U425" s="13" t="s">
        <v>28</v>
      </c>
      <c r="W425" s="13" t="s">
        <v>1844</v>
      </c>
      <c r="X425" s="13" t="str">
        <f>_xlfn.XLOOKUP(Burndata[[#This Row],[STATE_FULL]],'[1]State Regions'!$A:$A,'[1]State Regions'!$B:$B)</f>
        <v>Northeast</v>
      </c>
    </row>
    <row r="426" spans="1:24" hidden="1" x14ac:dyDescent="0.2">
      <c r="A426" s="13" t="s">
        <v>1730</v>
      </c>
      <c r="B426" s="13" t="s">
        <v>1731</v>
      </c>
      <c r="C426" s="13" t="s">
        <v>745</v>
      </c>
      <c r="D426" s="13" t="s">
        <v>1845</v>
      </c>
      <c r="E426" s="13" t="s">
        <v>1846</v>
      </c>
      <c r="F426" s="14">
        <v>10305</v>
      </c>
      <c r="G426" s="13">
        <v>6214735</v>
      </c>
      <c r="H426" s="13" t="s">
        <v>1847</v>
      </c>
      <c r="I426" s="13">
        <v>472</v>
      </c>
      <c r="J426" s="13">
        <v>10</v>
      </c>
      <c r="K426" s="13">
        <v>1</v>
      </c>
      <c r="L426" s="13">
        <v>1</v>
      </c>
      <c r="M426" s="13">
        <v>1</v>
      </c>
      <c r="N426" s="13">
        <v>1</v>
      </c>
      <c r="O426" s="13" t="s">
        <v>28</v>
      </c>
      <c r="P426" s="13">
        <v>1</v>
      </c>
      <c r="S426" s="13">
        <v>1</v>
      </c>
      <c r="T426" s="13" t="s">
        <v>39</v>
      </c>
      <c r="U426" s="13" t="s">
        <v>28</v>
      </c>
      <c r="V426" s="13" t="s">
        <v>28</v>
      </c>
      <c r="W426" s="13" t="s">
        <v>1848</v>
      </c>
      <c r="X426" s="13" t="str">
        <f>_xlfn.XLOOKUP(Burndata[[#This Row],[STATE_FULL]],'[1]State Regions'!$A:$A,'[1]State Regions'!$B:$B)</f>
        <v>Northeast</v>
      </c>
    </row>
    <row r="427" spans="1:24" hidden="1" x14ac:dyDescent="0.2">
      <c r="A427" s="13" t="s">
        <v>1730</v>
      </c>
      <c r="B427" s="13" t="s">
        <v>1731</v>
      </c>
      <c r="C427" s="13" t="s">
        <v>745</v>
      </c>
      <c r="D427" s="13" t="s">
        <v>1849</v>
      </c>
      <c r="E427" s="13" t="s">
        <v>1846</v>
      </c>
      <c r="F427" s="14">
        <v>10310</v>
      </c>
      <c r="G427" s="13">
        <v>6210025</v>
      </c>
      <c r="H427" s="13" t="s">
        <v>1850</v>
      </c>
      <c r="I427" s="13">
        <v>470</v>
      </c>
      <c r="K427" s="13">
        <v>1</v>
      </c>
      <c r="L427" s="13">
        <v>1</v>
      </c>
      <c r="O427" s="13" t="s">
        <v>28</v>
      </c>
      <c r="P427" s="13">
        <v>1</v>
      </c>
      <c r="S427" s="13">
        <v>1</v>
      </c>
      <c r="T427" s="13" t="s">
        <v>2798</v>
      </c>
      <c r="U427" s="13" t="s">
        <v>28</v>
      </c>
      <c r="W427" s="13" t="s">
        <v>1851</v>
      </c>
      <c r="X427" s="13" t="str">
        <f>_xlfn.XLOOKUP(Burndata[[#This Row],[STATE_FULL]],'[1]State Regions'!$A:$A,'[1]State Regions'!$B:$B)</f>
        <v>Northeast</v>
      </c>
    </row>
    <row r="428" spans="1:24" hidden="1" x14ac:dyDescent="0.2">
      <c r="A428" s="13" t="s">
        <v>1730</v>
      </c>
      <c r="B428" s="13" t="s">
        <v>1731</v>
      </c>
      <c r="C428" s="13" t="s">
        <v>1257</v>
      </c>
      <c r="D428" s="13" t="s">
        <v>1852</v>
      </c>
      <c r="E428" s="13" t="s">
        <v>1853</v>
      </c>
      <c r="F428" s="14">
        <v>11795</v>
      </c>
      <c r="G428" s="13">
        <v>6215295</v>
      </c>
      <c r="H428" s="13" t="s">
        <v>1854</v>
      </c>
      <c r="I428" s="13">
        <v>537</v>
      </c>
      <c r="K428" s="13">
        <v>1</v>
      </c>
      <c r="L428" s="13">
        <v>1</v>
      </c>
      <c r="O428" s="13" t="s">
        <v>28</v>
      </c>
      <c r="Q428" s="13">
        <v>1</v>
      </c>
      <c r="S428" s="13">
        <v>1</v>
      </c>
      <c r="T428" s="13" t="s">
        <v>2798</v>
      </c>
      <c r="U428" s="13" t="s">
        <v>28</v>
      </c>
      <c r="W428" s="13" t="s">
        <v>1855</v>
      </c>
      <c r="X428" s="13" t="str">
        <f>_xlfn.XLOOKUP(Burndata[[#This Row],[STATE_FULL]],'[1]State Regions'!$A:$A,'[1]State Regions'!$B:$B)</f>
        <v>Northeast</v>
      </c>
    </row>
    <row r="429" spans="1:24" hidden="1" x14ac:dyDescent="0.2">
      <c r="A429" s="13" t="s">
        <v>1730</v>
      </c>
      <c r="B429" s="13" t="s">
        <v>1731</v>
      </c>
      <c r="C429" s="13" t="s">
        <v>1257</v>
      </c>
      <c r="D429" s="13" t="s">
        <v>1856</v>
      </c>
      <c r="E429" s="13" t="s">
        <v>1857</v>
      </c>
      <c r="F429" s="14">
        <v>11706</v>
      </c>
      <c r="G429" s="13">
        <v>6210280</v>
      </c>
      <c r="H429" s="13" t="s">
        <v>1858</v>
      </c>
      <c r="I429" s="13">
        <v>305</v>
      </c>
      <c r="K429" s="13">
        <v>1</v>
      </c>
      <c r="O429" s="13" t="s">
        <v>28</v>
      </c>
      <c r="Q429" s="13">
        <v>1</v>
      </c>
      <c r="T429" s="13" t="s">
        <v>2798</v>
      </c>
      <c r="U429" s="13" t="s">
        <v>28</v>
      </c>
      <c r="W429" s="13" t="s">
        <v>1859</v>
      </c>
      <c r="X429" s="13" t="str">
        <f>_xlfn.XLOOKUP(Burndata[[#This Row],[STATE_FULL]],'[1]State Regions'!$A:$A,'[1]State Regions'!$B:$B)</f>
        <v>Northeast</v>
      </c>
    </row>
    <row r="430" spans="1:24" hidden="1" x14ac:dyDescent="0.2">
      <c r="A430" s="13" t="s">
        <v>1730</v>
      </c>
      <c r="B430" s="13" t="s">
        <v>1731</v>
      </c>
      <c r="C430" s="13" t="s">
        <v>1257</v>
      </c>
      <c r="D430" s="13" t="s">
        <v>1860</v>
      </c>
      <c r="E430" s="13" t="s">
        <v>1861</v>
      </c>
      <c r="F430" s="14">
        <v>11794</v>
      </c>
      <c r="G430" s="13">
        <v>6214775</v>
      </c>
      <c r="H430" s="13" t="s">
        <v>1862</v>
      </c>
      <c r="I430" s="13">
        <v>624</v>
      </c>
      <c r="J430" s="13">
        <v>8</v>
      </c>
      <c r="K430" s="13">
        <v>1</v>
      </c>
      <c r="L430" s="13">
        <v>1</v>
      </c>
      <c r="M430" s="13">
        <v>1</v>
      </c>
      <c r="N430" s="13">
        <v>1</v>
      </c>
      <c r="O430" s="13" t="s">
        <v>28</v>
      </c>
      <c r="P430" s="13">
        <v>1</v>
      </c>
      <c r="R430" s="13">
        <v>1</v>
      </c>
      <c r="T430" s="13" t="s">
        <v>39</v>
      </c>
      <c r="U430" s="13" t="s">
        <v>28</v>
      </c>
      <c r="V430" s="13" t="s">
        <v>28</v>
      </c>
      <c r="W430" s="13" t="s">
        <v>1863</v>
      </c>
      <c r="X430" s="13" t="str">
        <f>_xlfn.XLOOKUP(Burndata[[#This Row],[STATE_FULL]],'[1]State Regions'!$A:$A,'[1]State Regions'!$B:$B)</f>
        <v>Northeast</v>
      </c>
    </row>
    <row r="431" spans="1:24" hidden="1" x14ac:dyDescent="0.2">
      <c r="A431" s="13" t="s">
        <v>1730</v>
      </c>
      <c r="B431" s="13" t="s">
        <v>1731</v>
      </c>
      <c r="C431" s="13" t="s">
        <v>1864</v>
      </c>
      <c r="D431" s="13" t="s">
        <v>1865</v>
      </c>
      <c r="E431" s="13" t="s">
        <v>1866</v>
      </c>
      <c r="F431" s="14">
        <v>10595</v>
      </c>
      <c r="G431" s="13">
        <v>6215150</v>
      </c>
      <c r="H431" s="13" t="s">
        <v>1867</v>
      </c>
      <c r="I431" s="13">
        <v>624</v>
      </c>
      <c r="J431" s="13">
        <v>10</v>
      </c>
      <c r="K431" s="13">
        <v>1</v>
      </c>
      <c r="L431" s="13">
        <v>1</v>
      </c>
      <c r="M431" s="13">
        <v>1</v>
      </c>
      <c r="N431" s="13">
        <v>1</v>
      </c>
      <c r="O431" s="13" t="s">
        <v>28</v>
      </c>
      <c r="P431" s="13">
        <v>1</v>
      </c>
      <c r="R431" s="13">
        <v>1</v>
      </c>
      <c r="T431" s="13" t="s">
        <v>39</v>
      </c>
      <c r="U431" s="13" t="s">
        <v>28</v>
      </c>
      <c r="V431" s="13" t="s">
        <v>28</v>
      </c>
      <c r="W431" s="13" t="s">
        <v>1868</v>
      </c>
      <c r="X431" s="13" t="str">
        <f>_xlfn.XLOOKUP(Burndata[[#This Row],[STATE_FULL]],'[1]State Regions'!$A:$A,'[1]State Regions'!$B:$B)</f>
        <v>Northeast</v>
      </c>
    </row>
    <row r="432" spans="1:24" hidden="1" x14ac:dyDescent="0.2">
      <c r="A432" s="13" t="s">
        <v>1869</v>
      </c>
      <c r="B432" s="13" t="s">
        <v>1870</v>
      </c>
      <c r="C432" s="13" t="s">
        <v>1871</v>
      </c>
      <c r="D432" s="13" t="s">
        <v>1872</v>
      </c>
      <c r="E432" s="13" t="s">
        <v>1873</v>
      </c>
      <c r="F432" s="14">
        <v>28801</v>
      </c>
      <c r="G432" s="13">
        <v>6360013</v>
      </c>
      <c r="H432" s="13" t="s">
        <v>1874</v>
      </c>
      <c r="I432" s="13">
        <v>770</v>
      </c>
      <c r="K432" s="13">
        <v>1</v>
      </c>
      <c r="O432" s="13" t="s">
        <v>39</v>
      </c>
      <c r="Q432" s="13">
        <v>1</v>
      </c>
      <c r="T432" s="13" t="s">
        <v>2798</v>
      </c>
      <c r="U432" s="13" t="s">
        <v>28</v>
      </c>
      <c r="W432" s="13" t="s">
        <v>1875</v>
      </c>
      <c r="X432" s="13" t="str">
        <f>_xlfn.XLOOKUP(Burndata[[#This Row],[STATE_FULL]],'[1]State Regions'!$A:$A,'[1]State Regions'!$B:$B)</f>
        <v>South</v>
      </c>
    </row>
    <row r="433" spans="1:24" hidden="1" x14ac:dyDescent="0.2">
      <c r="A433" s="13" t="s">
        <v>1869</v>
      </c>
      <c r="B433" s="13" t="s">
        <v>1870</v>
      </c>
      <c r="C433" s="13" t="s">
        <v>1876</v>
      </c>
      <c r="D433" s="13" t="s">
        <v>1877</v>
      </c>
      <c r="E433" s="13" t="s">
        <v>1876</v>
      </c>
      <c r="F433" s="14">
        <v>27710</v>
      </c>
      <c r="G433" s="13">
        <v>6360355</v>
      </c>
      <c r="H433" s="13" t="s">
        <v>1878</v>
      </c>
      <c r="I433" s="13">
        <v>957</v>
      </c>
      <c r="K433" s="13">
        <v>1</v>
      </c>
      <c r="O433" s="13" t="s">
        <v>28</v>
      </c>
      <c r="P433" s="13">
        <v>1</v>
      </c>
      <c r="T433" s="13" t="s">
        <v>2798</v>
      </c>
      <c r="U433" s="13" t="s">
        <v>28</v>
      </c>
      <c r="W433" s="13" t="s">
        <v>1879</v>
      </c>
      <c r="X433" s="13" t="str">
        <f>_xlfn.XLOOKUP(Burndata[[#This Row],[STATE_FULL]],'[1]State Regions'!$A:$A,'[1]State Regions'!$B:$B)</f>
        <v>South</v>
      </c>
    </row>
    <row r="434" spans="1:24" hidden="1" x14ac:dyDescent="0.2">
      <c r="A434" s="13" t="s">
        <v>1869</v>
      </c>
      <c r="B434" s="13" t="s">
        <v>1870</v>
      </c>
      <c r="C434" s="13" t="s">
        <v>1880</v>
      </c>
      <c r="D434" s="13" t="s">
        <v>1881</v>
      </c>
      <c r="E434" s="13" t="s">
        <v>1882</v>
      </c>
      <c r="F434" s="14">
        <v>27157</v>
      </c>
      <c r="G434" s="13">
        <v>6361700</v>
      </c>
      <c r="H434" s="13" t="s">
        <v>1883</v>
      </c>
      <c r="I434" s="13">
        <v>885</v>
      </c>
      <c r="J434" s="13">
        <v>24</v>
      </c>
      <c r="K434" s="13">
        <v>1</v>
      </c>
      <c r="L434" s="13">
        <v>1</v>
      </c>
      <c r="M434" s="13">
        <v>1</v>
      </c>
      <c r="N434" s="13">
        <v>1</v>
      </c>
      <c r="O434" s="13" t="s">
        <v>28</v>
      </c>
      <c r="P434" s="13">
        <v>1</v>
      </c>
      <c r="R434" s="13">
        <v>1</v>
      </c>
      <c r="T434" s="13" t="s">
        <v>28</v>
      </c>
      <c r="U434" s="13" t="s">
        <v>28</v>
      </c>
      <c r="V434" s="13" t="s">
        <v>39</v>
      </c>
      <c r="W434" s="13" t="s">
        <v>1884</v>
      </c>
      <c r="X434" s="13" t="str">
        <f>_xlfn.XLOOKUP(Burndata[[#This Row],[STATE_FULL]],'[1]State Regions'!$A:$A,'[1]State Regions'!$B:$B)</f>
        <v>South</v>
      </c>
    </row>
    <row r="435" spans="1:24" hidden="1" x14ac:dyDescent="0.2">
      <c r="A435" s="13" t="s">
        <v>1869</v>
      </c>
      <c r="B435" s="13" t="s">
        <v>1870</v>
      </c>
      <c r="C435" s="13" t="s">
        <v>1885</v>
      </c>
      <c r="D435" s="13" t="s">
        <v>1886</v>
      </c>
      <c r="E435" s="13" t="s">
        <v>1887</v>
      </c>
      <c r="F435" s="14">
        <v>27401</v>
      </c>
      <c r="G435" s="13">
        <v>6360002</v>
      </c>
      <c r="H435" s="13" t="s">
        <v>1888</v>
      </c>
      <c r="I435" s="13">
        <v>628</v>
      </c>
      <c r="K435" s="13">
        <v>1</v>
      </c>
      <c r="O435" s="13" t="s">
        <v>28</v>
      </c>
      <c r="Q435" s="13">
        <v>1</v>
      </c>
      <c r="T435" s="13" t="s">
        <v>2798</v>
      </c>
      <c r="U435" s="13" t="s">
        <v>28</v>
      </c>
      <c r="W435" s="13" t="s">
        <v>1889</v>
      </c>
      <c r="X435" s="13" t="str">
        <f>_xlfn.XLOOKUP(Burndata[[#This Row],[STATE_FULL]],'[1]State Regions'!$A:$A,'[1]State Regions'!$B:$B)</f>
        <v>South</v>
      </c>
    </row>
    <row r="436" spans="1:24" hidden="1" x14ac:dyDescent="0.2">
      <c r="A436" s="13" t="s">
        <v>1869</v>
      </c>
      <c r="B436" s="13" t="s">
        <v>1870</v>
      </c>
      <c r="C436" s="13" t="s">
        <v>1890</v>
      </c>
      <c r="D436" s="13" t="s">
        <v>1891</v>
      </c>
      <c r="E436" s="13" t="s">
        <v>1892</v>
      </c>
      <c r="F436" s="14">
        <v>28203</v>
      </c>
      <c r="G436" s="13">
        <v>6360280</v>
      </c>
      <c r="H436" s="13" t="s">
        <v>1893</v>
      </c>
      <c r="I436" s="13">
        <v>874</v>
      </c>
      <c r="K436" s="13">
        <v>1</v>
      </c>
      <c r="L436" s="13">
        <v>1</v>
      </c>
      <c r="O436" s="13" t="s">
        <v>28</v>
      </c>
      <c r="P436" s="13">
        <v>1</v>
      </c>
      <c r="R436" s="13">
        <v>1</v>
      </c>
      <c r="T436" s="13" t="s">
        <v>2798</v>
      </c>
      <c r="U436" s="13" t="s">
        <v>28</v>
      </c>
      <c r="W436" s="13" t="s">
        <v>1894</v>
      </c>
      <c r="X436" s="13" t="str">
        <f>_xlfn.XLOOKUP(Burndata[[#This Row],[STATE_FULL]],'[1]State Regions'!$A:$A,'[1]State Regions'!$B:$B)</f>
        <v>South</v>
      </c>
    </row>
    <row r="437" spans="1:24" hidden="1" x14ac:dyDescent="0.2">
      <c r="A437" s="13" t="s">
        <v>1869</v>
      </c>
      <c r="B437" s="13" t="s">
        <v>1870</v>
      </c>
      <c r="C437" s="13" t="s">
        <v>1895</v>
      </c>
      <c r="D437" s="13" t="s">
        <v>1896</v>
      </c>
      <c r="E437" s="13" t="s">
        <v>545</v>
      </c>
      <c r="F437" s="14">
        <v>28401</v>
      </c>
      <c r="G437" s="13">
        <v>6360019</v>
      </c>
      <c r="H437" s="13" t="s">
        <v>1897</v>
      </c>
      <c r="I437" s="13">
        <v>800</v>
      </c>
      <c r="K437" s="13">
        <v>1</v>
      </c>
      <c r="O437" s="13" t="s">
        <v>28</v>
      </c>
      <c r="Q437" s="13">
        <v>1</v>
      </c>
      <c r="T437" s="13" t="s">
        <v>2798</v>
      </c>
      <c r="U437" s="13" t="s">
        <v>28</v>
      </c>
      <c r="W437" s="13" t="s">
        <v>1898</v>
      </c>
      <c r="X437" s="13" t="str">
        <f>_xlfn.XLOOKUP(Burndata[[#This Row],[STATE_FULL]],'[1]State Regions'!$A:$A,'[1]State Regions'!$B:$B)</f>
        <v>South</v>
      </c>
    </row>
    <row r="438" spans="1:24" hidden="1" x14ac:dyDescent="0.2">
      <c r="A438" s="13" t="s">
        <v>1869</v>
      </c>
      <c r="B438" s="13" t="s">
        <v>1870</v>
      </c>
      <c r="C438" s="13" t="s">
        <v>252</v>
      </c>
      <c r="D438" s="13" t="s">
        <v>1899</v>
      </c>
      <c r="E438" s="13" t="s">
        <v>1900</v>
      </c>
      <c r="F438" s="14">
        <v>27514</v>
      </c>
      <c r="G438" s="13">
        <v>6360260</v>
      </c>
      <c r="H438" s="13" t="s">
        <v>1901</v>
      </c>
      <c r="I438" s="13">
        <v>905</v>
      </c>
      <c r="J438" s="13">
        <v>36</v>
      </c>
      <c r="K438" s="13">
        <v>1</v>
      </c>
      <c r="L438" s="13">
        <v>1</v>
      </c>
      <c r="M438" s="13">
        <v>1</v>
      </c>
      <c r="N438" s="13">
        <v>1</v>
      </c>
      <c r="O438" s="13" t="s">
        <v>28</v>
      </c>
      <c r="P438" s="13">
        <v>1</v>
      </c>
      <c r="R438" s="13">
        <v>1</v>
      </c>
      <c r="T438" s="13" t="s">
        <v>28</v>
      </c>
      <c r="U438" s="13" t="s">
        <v>28</v>
      </c>
      <c r="V438" s="13" t="s">
        <v>39</v>
      </c>
      <c r="W438" s="13" t="s">
        <v>1902</v>
      </c>
      <c r="X438" s="13" t="str">
        <f>_xlfn.XLOOKUP(Burndata[[#This Row],[STATE_FULL]],'[1]State Regions'!$A:$A,'[1]State Regions'!$B:$B)</f>
        <v>South</v>
      </c>
    </row>
    <row r="439" spans="1:24" hidden="1" x14ac:dyDescent="0.2">
      <c r="A439" s="13" t="s">
        <v>1869</v>
      </c>
      <c r="B439" s="13" t="s">
        <v>1870</v>
      </c>
      <c r="C439" s="13" t="s">
        <v>1903</v>
      </c>
      <c r="D439" s="13" t="s">
        <v>1904</v>
      </c>
      <c r="E439" s="13" t="s">
        <v>1905</v>
      </c>
      <c r="F439" s="14">
        <v>27835</v>
      </c>
      <c r="G439" s="13">
        <v>6360690</v>
      </c>
      <c r="H439" s="13" t="s">
        <v>1906</v>
      </c>
      <c r="I439" s="13">
        <v>974</v>
      </c>
      <c r="K439" s="13">
        <v>1</v>
      </c>
      <c r="L439" s="13">
        <v>1</v>
      </c>
      <c r="O439" s="13" t="s">
        <v>28</v>
      </c>
      <c r="P439" s="13">
        <v>1</v>
      </c>
      <c r="S439" s="13">
        <v>1</v>
      </c>
      <c r="T439" s="13" t="s">
        <v>2798</v>
      </c>
      <c r="U439" s="13" t="s">
        <v>28</v>
      </c>
      <c r="W439" s="13" t="s">
        <v>1907</v>
      </c>
      <c r="X439" s="13" t="str">
        <f>_xlfn.XLOOKUP(Burndata[[#This Row],[STATE_FULL]],'[1]State Regions'!$A:$A,'[1]State Regions'!$B:$B)</f>
        <v>South</v>
      </c>
    </row>
    <row r="440" spans="1:24" hidden="1" x14ac:dyDescent="0.2">
      <c r="A440" s="13" t="s">
        <v>1869</v>
      </c>
      <c r="B440" s="13" t="s">
        <v>1870</v>
      </c>
      <c r="C440" s="13" t="s">
        <v>1908</v>
      </c>
      <c r="D440" s="13" t="s">
        <v>1909</v>
      </c>
      <c r="E440" s="13" t="s">
        <v>1910</v>
      </c>
      <c r="F440" s="14">
        <v>27610</v>
      </c>
      <c r="G440" s="13">
        <v>6360001</v>
      </c>
      <c r="H440" s="13" t="s">
        <v>1911</v>
      </c>
      <c r="I440" s="13">
        <v>567</v>
      </c>
      <c r="K440" s="13">
        <v>1</v>
      </c>
      <c r="O440" s="13" t="s">
        <v>28</v>
      </c>
      <c r="P440" s="13">
        <v>1</v>
      </c>
      <c r="T440" s="13" t="s">
        <v>2798</v>
      </c>
      <c r="U440" s="13" t="s">
        <v>28</v>
      </c>
      <c r="W440" s="13" t="s">
        <v>1912</v>
      </c>
      <c r="X440" s="13" t="str">
        <f>_xlfn.XLOOKUP(Burndata[[#This Row],[STATE_FULL]],'[1]State Regions'!$A:$A,'[1]State Regions'!$B:$B)</f>
        <v>South</v>
      </c>
    </row>
    <row r="441" spans="1:24" hidden="1" x14ac:dyDescent="0.2">
      <c r="A441" s="13" t="s">
        <v>1913</v>
      </c>
      <c r="B441" s="13" t="s">
        <v>1914</v>
      </c>
      <c r="C441" s="13" t="s">
        <v>1915</v>
      </c>
      <c r="D441" s="13" t="s">
        <v>1916</v>
      </c>
      <c r="E441" s="13" t="s">
        <v>1917</v>
      </c>
      <c r="F441" s="14">
        <v>58501</v>
      </c>
      <c r="G441" s="13">
        <v>6640040</v>
      </c>
      <c r="H441" s="13" t="s">
        <v>1918</v>
      </c>
      <c r="I441" s="13">
        <v>286</v>
      </c>
      <c r="K441" s="13">
        <v>1</v>
      </c>
      <c r="O441" s="13" t="s">
        <v>28</v>
      </c>
      <c r="Q441" s="13">
        <v>1</v>
      </c>
      <c r="T441" s="13" t="s">
        <v>39</v>
      </c>
      <c r="U441" s="13" t="s">
        <v>28</v>
      </c>
      <c r="W441" s="13" t="s">
        <v>1919</v>
      </c>
      <c r="X441" s="13" t="str">
        <f>_xlfn.XLOOKUP(Burndata[[#This Row],[STATE_FULL]],'[1]State Regions'!$A:$A,'[1]State Regions'!$B:$B)</f>
        <v>Midwest</v>
      </c>
    </row>
    <row r="442" spans="1:24" hidden="1" x14ac:dyDescent="0.2">
      <c r="A442" s="13" t="s">
        <v>1913</v>
      </c>
      <c r="B442" s="13" t="s">
        <v>1914</v>
      </c>
      <c r="C442" s="13" t="s">
        <v>1915</v>
      </c>
      <c r="D442" s="13" t="s">
        <v>1920</v>
      </c>
      <c r="E442" s="13" t="s">
        <v>1917</v>
      </c>
      <c r="F442" s="14">
        <v>58501</v>
      </c>
      <c r="G442" s="13">
        <v>6640020</v>
      </c>
      <c r="H442" s="13" t="s">
        <v>1921</v>
      </c>
      <c r="I442" s="13">
        <v>242</v>
      </c>
      <c r="K442" s="13">
        <v>1</v>
      </c>
      <c r="O442" s="13" t="s">
        <v>28</v>
      </c>
      <c r="Q442" s="13">
        <v>1</v>
      </c>
      <c r="T442" s="13" t="s">
        <v>39</v>
      </c>
      <c r="U442" s="13" t="s">
        <v>28</v>
      </c>
      <c r="W442" s="13" t="s">
        <v>1922</v>
      </c>
      <c r="X442" s="13" t="str">
        <f>_xlfn.XLOOKUP(Burndata[[#This Row],[STATE_FULL]],'[1]State Regions'!$A:$A,'[1]State Regions'!$B:$B)</f>
        <v>Midwest</v>
      </c>
    </row>
    <row r="443" spans="1:24" hidden="1" x14ac:dyDescent="0.2">
      <c r="A443" s="13" t="s">
        <v>1913</v>
      </c>
      <c r="B443" s="13" t="s">
        <v>1914</v>
      </c>
      <c r="C443" s="13" t="s">
        <v>1923</v>
      </c>
      <c r="D443" s="13" t="s">
        <v>1924</v>
      </c>
      <c r="E443" s="13" t="s">
        <v>1925</v>
      </c>
      <c r="F443" s="14">
        <v>58103</v>
      </c>
      <c r="G443" s="13">
        <v>6640003</v>
      </c>
      <c r="H443" s="13" t="s">
        <v>1926</v>
      </c>
      <c r="I443" s="13">
        <v>133</v>
      </c>
      <c r="K443" s="13">
        <v>1</v>
      </c>
      <c r="O443" s="13" t="s">
        <v>28</v>
      </c>
      <c r="Q443" s="13">
        <v>1</v>
      </c>
      <c r="T443" s="13" t="s">
        <v>39</v>
      </c>
      <c r="U443" s="13" t="s">
        <v>28</v>
      </c>
      <c r="W443" s="13" t="s">
        <v>1927</v>
      </c>
      <c r="X443" s="13" t="str">
        <f>_xlfn.XLOOKUP(Burndata[[#This Row],[STATE_FULL]],'[1]State Regions'!$A:$A,'[1]State Regions'!$B:$B)</f>
        <v>Midwest</v>
      </c>
    </row>
    <row r="444" spans="1:24" hidden="1" x14ac:dyDescent="0.2">
      <c r="A444" s="13" t="s">
        <v>1913</v>
      </c>
      <c r="B444" s="13" t="s">
        <v>1914</v>
      </c>
      <c r="C444" s="13" t="s">
        <v>1923</v>
      </c>
      <c r="D444" s="13" t="s">
        <v>1928</v>
      </c>
      <c r="E444" s="13" t="s">
        <v>1925</v>
      </c>
      <c r="F444" s="14">
        <v>58104</v>
      </c>
      <c r="G444" s="13">
        <v>6640180</v>
      </c>
      <c r="H444" s="13" t="s">
        <v>1929</v>
      </c>
      <c r="I444" s="13">
        <v>284</v>
      </c>
      <c r="K444" s="13">
        <v>1</v>
      </c>
      <c r="L444" s="13">
        <v>1</v>
      </c>
      <c r="O444" s="13" t="s">
        <v>28</v>
      </c>
      <c r="P444" s="13">
        <v>1</v>
      </c>
      <c r="S444" s="13">
        <v>1</v>
      </c>
      <c r="T444" s="13" t="s">
        <v>39</v>
      </c>
      <c r="U444" s="13" t="s">
        <v>28</v>
      </c>
      <c r="W444" s="13" t="s">
        <v>1930</v>
      </c>
      <c r="X444" s="13" t="str">
        <f>_xlfn.XLOOKUP(Burndata[[#This Row],[STATE_FULL]],'[1]State Regions'!$A:$A,'[1]State Regions'!$B:$B)</f>
        <v>Midwest</v>
      </c>
    </row>
    <row r="445" spans="1:24" hidden="1" x14ac:dyDescent="0.2">
      <c r="A445" s="13" t="s">
        <v>1913</v>
      </c>
      <c r="B445" s="13" t="s">
        <v>1914</v>
      </c>
      <c r="C445" s="13" t="s">
        <v>1931</v>
      </c>
      <c r="D445" s="13" t="s">
        <v>1932</v>
      </c>
      <c r="E445" s="13" t="s">
        <v>1931</v>
      </c>
      <c r="F445" s="14">
        <v>58201</v>
      </c>
      <c r="G445" s="13">
        <v>6640001</v>
      </c>
      <c r="H445" s="13" t="s">
        <v>1933</v>
      </c>
      <c r="I445" s="13">
        <v>257</v>
      </c>
      <c r="K445" s="13">
        <v>1</v>
      </c>
      <c r="O445" s="13" t="s">
        <v>28</v>
      </c>
      <c r="Q445" s="13">
        <v>1</v>
      </c>
      <c r="T445" s="13" t="s">
        <v>39</v>
      </c>
      <c r="U445" s="13" t="s">
        <v>28</v>
      </c>
      <c r="W445" s="13" t="s">
        <v>1934</v>
      </c>
      <c r="X445" s="13" t="str">
        <f>_xlfn.XLOOKUP(Burndata[[#This Row],[STATE_FULL]],'[1]State Regions'!$A:$A,'[1]State Regions'!$B:$B)</f>
        <v>Midwest</v>
      </c>
    </row>
    <row r="446" spans="1:24" hidden="1" x14ac:dyDescent="0.2">
      <c r="A446" s="13" t="s">
        <v>1913</v>
      </c>
      <c r="B446" s="13" t="s">
        <v>1914</v>
      </c>
      <c r="C446" s="13" t="s">
        <v>1935</v>
      </c>
      <c r="D446" s="13" t="s">
        <v>1936</v>
      </c>
      <c r="E446" s="13" t="s">
        <v>1937</v>
      </c>
      <c r="F446" s="14">
        <v>58701</v>
      </c>
      <c r="G446" s="13">
        <v>6640004</v>
      </c>
      <c r="H446" s="13" t="s">
        <v>1938</v>
      </c>
      <c r="I446" s="13">
        <v>251</v>
      </c>
      <c r="K446" s="13">
        <v>1</v>
      </c>
      <c r="O446" s="13" t="s">
        <v>28</v>
      </c>
      <c r="Q446" s="13">
        <v>1</v>
      </c>
      <c r="T446" s="13" t="s">
        <v>39</v>
      </c>
      <c r="U446" s="13" t="s">
        <v>28</v>
      </c>
      <c r="W446" s="13" t="s">
        <v>1939</v>
      </c>
      <c r="X446" s="13" t="str">
        <f>_xlfn.XLOOKUP(Burndata[[#This Row],[STATE_FULL]],'[1]State Regions'!$A:$A,'[1]State Regions'!$B:$B)</f>
        <v>Midwest</v>
      </c>
    </row>
    <row r="447" spans="1:24" hidden="1" x14ac:dyDescent="0.2">
      <c r="A447" s="13" t="s">
        <v>1940</v>
      </c>
      <c r="B447" s="13" t="s">
        <v>1941</v>
      </c>
      <c r="C447" s="13" t="s">
        <v>1054</v>
      </c>
      <c r="D447" s="13" t="s">
        <v>1942</v>
      </c>
      <c r="E447" s="13" t="s">
        <v>1943</v>
      </c>
      <c r="F447" s="14">
        <v>45804</v>
      </c>
      <c r="G447" s="13">
        <v>6411540</v>
      </c>
      <c r="H447" s="13" t="s">
        <v>1944</v>
      </c>
      <c r="I447" s="13">
        <v>329</v>
      </c>
      <c r="K447" s="13">
        <v>1</v>
      </c>
      <c r="O447" s="13" t="s">
        <v>28</v>
      </c>
      <c r="Q447" s="13">
        <v>1</v>
      </c>
      <c r="T447" s="13" t="s">
        <v>2798</v>
      </c>
      <c r="U447" s="13" t="s">
        <v>28</v>
      </c>
      <c r="W447" s="13" t="s">
        <v>1945</v>
      </c>
      <c r="X447" s="13" t="str">
        <f>_xlfn.XLOOKUP(Burndata[[#This Row],[STATE_FULL]],'[1]State Regions'!$A:$A,'[1]State Regions'!$B:$B)</f>
        <v>Midwest</v>
      </c>
    </row>
    <row r="448" spans="1:24" hidden="1" x14ac:dyDescent="0.2">
      <c r="A448" s="13" t="s">
        <v>1940</v>
      </c>
      <c r="B448" s="13" t="s">
        <v>1941</v>
      </c>
      <c r="C448" s="13" t="s">
        <v>1054</v>
      </c>
      <c r="D448" s="13" t="s">
        <v>1946</v>
      </c>
      <c r="E448" s="13" t="s">
        <v>1943</v>
      </c>
      <c r="F448" s="14">
        <v>45801</v>
      </c>
      <c r="G448" s="13">
        <v>6411560</v>
      </c>
      <c r="H448" s="13" t="s">
        <v>1947</v>
      </c>
      <c r="I448" s="13">
        <v>425</v>
      </c>
      <c r="K448" s="13">
        <v>1</v>
      </c>
      <c r="O448" s="13" t="s">
        <v>28</v>
      </c>
      <c r="Q448" s="13">
        <v>1</v>
      </c>
      <c r="T448" s="13" t="s">
        <v>2798</v>
      </c>
      <c r="U448" s="13" t="s">
        <v>28</v>
      </c>
      <c r="W448" s="13" t="s">
        <v>1948</v>
      </c>
      <c r="X448" s="13" t="str">
        <f>_xlfn.XLOOKUP(Burndata[[#This Row],[STATE_FULL]],'[1]State Regions'!$A:$A,'[1]State Regions'!$B:$B)</f>
        <v>Midwest</v>
      </c>
    </row>
    <row r="449" spans="1:24" hidden="1" x14ac:dyDescent="0.2">
      <c r="A449" s="13" t="s">
        <v>1940</v>
      </c>
      <c r="B449" s="13" t="s">
        <v>1941</v>
      </c>
      <c r="C449" s="13" t="s">
        <v>1949</v>
      </c>
      <c r="D449" s="13" t="s">
        <v>1950</v>
      </c>
      <c r="E449" s="13" t="s">
        <v>1951</v>
      </c>
      <c r="F449" s="14">
        <v>44124</v>
      </c>
      <c r="G449" s="13">
        <v>6410945</v>
      </c>
      <c r="H449" s="13" t="s">
        <v>1952</v>
      </c>
      <c r="I449" s="13">
        <v>500</v>
      </c>
      <c r="K449" s="13">
        <v>1</v>
      </c>
      <c r="O449" s="13" t="s">
        <v>28</v>
      </c>
      <c r="Q449" s="13">
        <v>1</v>
      </c>
      <c r="T449" s="13" t="s">
        <v>2798</v>
      </c>
      <c r="U449" s="13" t="s">
        <v>28</v>
      </c>
      <c r="W449" s="13" t="s">
        <v>1953</v>
      </c>
      <c r="X449" s="13" t="str">
        <f>_xlfn.XLOOKUP(Burndata[[#This Row],[STATE_FULL]],'[1]State Regions'!$A:$A,'[1]State Regions'!$B:$B)</f>
        <v>Midwest</v>
      </c>
    </row>
    <row r="450" spans="1:24" hidden="1" x14ac:dyDescent="0.2">
      <c r="A450" s="13" t="s">
        <v>1940</v>
      </c>
      <c r="B450" s="13" t="s">
        <v>1941</v>
      </c>
      <c r="C450" s="13" t="s">
        <v>1949</v>
      </c>
      <c r="D450" s="13" t="s">
        <v>1954</v>
      </c>
      <c r="E450" s="13" t="s">
        <v>1955</v>
      </c>
      <c r="F450" s="14">
        <v>44111</v>
      </c>
      <c r="G450" s="13">
        <v>6410710</v>
      </c>
      <c r="H450" s="13" t="s">
        <v>1956</v>
      </c>
      <c r="I450" s="13">
        <v>488</v>
      </c>
      <c r="K450" s="13">
        <v>1</v>
      </c>
      <c r="O450" s="13" t="s">
        <v>28</v>
      </c>
      <c r="Q450" s="13">
        <v>1</v>
      </c>
      <c r="T450" s="13" t="s">
        <v>2798</v>
      </c>
      <c r="U450" s="13" t="s">
        <v>28</v>
      </c>
      <c r="W450" s="13" t="s">
        <v>1957</v>
      </c>
      <c r="X450" s="13" t="str">
        <f>_xlfn.XLOOKUP(Burndata[[#This Row],[STATE_FULL]],'[1]State Regions'!$A:$A,'[1]State Regions'!$B:$B)</f>
        <v>Midwest</v>
      </c>
    </row>
    <row r="451" spans="1:24" hidden="1" x14ac:dyDescent="0.2">
      <c r="A451" s="13" t="s">
        <v>1940</v>
      </c>
      <c r="B451" s="13" t="s">
        <v>1941</v>
      </c>
      <c r="C451" s="13" t="s">
        <v>1949</v>
      </c>
      <c r="D451" s="13" t="s">
        <v>1958</v>
      </c>
      <c r="E451" s="13" t="s">
        <v>1955</v>
      </c>
      <c r="F451" s="14">
        <v>44109</v>
      </c>
      <c r="G451" s="13">
        <v>6410655</v>
      </c>
      <c r="H451" s="13" t="s">
        <v>1959</v>
      </c>
      <c r="I451" s="13">
        <v>626</v>
      </c>
      <c r="J451" s="13">
        <v>14</v>
      </c>
      <c r="K451" s="13">
        <v>1</v>
      </c>
      <c r="L451" s="13">
        <v>1</v>
      </c>
      <c r="M451" s="13">
        <v>1</v>
      </c>
      <c r="N451" s="13">
        <v>1</v>
      </c>
      <c r="O451" s="13" t="s">
        <v>28</v>
      </c>
      <c r="P451" s="13">
        <v>1</v>
      </c>
      <c r="S451" s="13">
        <v>1</v>
      </c>
      <c r="T451" s="13" t="s">
        <v>28</v>
      </c>
      <c r="U451" s="13" t="s">
        <v>28</v>
      </c>
      <c r="V451" s="13" t="s">
        <v>28</v>
      </c>
      <c r="W451" s="13" t="s">
        <v>1960</v>
      </c>
      <c r="X451" s="13" t="str">
        <f>_xlfn.XLOOKUP(Burndata[[#This Row],[STATE_FULL]],'[1]State Regions'!$A:$A,'[1]State Regions'!$B:$B)</f>
        <v>Midwest</v>
      </c>
    </row>
    <row r="452" spans="1:24" hidden="1" x14ac:dyDescent="0.2">
      <c r="A452" s="13" t="s">
        <v>1940</v>
      </c>
      <c r="B452" s="13" t="s">
        <v>1941</v>
      </c>
      <c r="C452" s="13" t="s">
        <v>1949</v>
      </c>
      <c r="D452" s="13" t="s">
        <v>1961</v>
      </c>
      <c r="E452" s="13" t="s">
        <v>1955</v>
      </c>
      <c r="F452" s="14">
        <v>44106</v>
      </c>
      <c r="G452" s="13">
        <v>6410922</v>
      </c>
      <c r="H452" s="13" t="s">
        <v>1962</v>
      </c>
      <c r="I452" s="13">
        <v>244</v>
      </c>
      <c r="L452" s="13">
        <v>1</v>
      </c>
      <c r="O452" s="13" t="s">
        <v>28</v>
      </c>
      <c r="R452" s="13">
        <v>1</v>
      </c>
      <c r="T452" s="13" t="s">
        <v>2798</v>
      </c>
      <c r="U452" s="13" t="s">
        <v>28</v>
      </c>
      <c r="W452" s="13" t="s">
        <v>1963</v>
      </c>
      <c r="X452" s="13" t="str">
        <f>_xlfn.XLOOKUP(Burndata[[#This Row],[STATE_FULL]],'[1]State Regions'!$A:$A,'[1]State Regions'!$B:$B)</f>
        <v>Midwest</v>
      </c>
    </row>
    <row r="453" spans="1:24" hidden="1" x14ac:dyDescent="0.2">
      <c r="A453" s="13" t="s">
        <v>1940</v>
      </c>
      <c r="B453" s="13" t="s">
        <v>1941</v>
      </c>
      <c r="C453" s="13" t="s">
        <v>1949</v>
      </c>
      <c r="D453" s="13" t="s">
        <v>1964</v>
      </c>
      <c r="E453" s="13" t="s">
        <v>1955</v>
      </c>
      <c r="F453" s="14">
        <v>44106</v>
      </c>
      <c r="G453" s="13">
        <v>6410920</v>
      </c>
      <c r="H453" s="13" t="s">
        <v>1965</v>
      </c>
      <c r="I453" s="13">
        <v>1032</v>
      </c>
      <c r="K453" s="13">
        <v>1</v>
      </c>
      <c r="O453" s="13" t="s">
        <v>28</v>
      </c>
      <c r="P453" s="13">
        <v>1</v>
      </c>
      <c r="T453" s="13" t="s">
        <v>2798</v>
      </c>
      <c r="U453" s="13" t="s">
        <v>28</v>
      </c>
      <c r="W453" s="13" t="s">
        <v>1966</v>
      </c>
      <c r="X453" s="13" t="str">
        <f>_xlfn.XLOOKUP(Burndata[[#This Row],[STATE_FULL]],'[1]State Regions'!$A:$A,'[1]State Regions'!$B:$B)</f>
        <v>Midwest</v>
      </c>
    </row>
    <row r="454" spans="1:24" hidden="1" x14ac:dyDescent="0.2">
      <c r="A454" s="13" t="s">
        <v>1940</v>
      </c>
      <c r="B454" s="13" t="s">
        <v>1941</v>
      </c>
      <c r="C454" s="13" t="s">
        <v>1967</v>
      </c>
      <c r="D454" s="13" t="s">
        <v>1968</v>
      </c>
      <c r="E454" s="13" t="s">
        <v>760</v>
      </c>
      <c r="F454" s="14">
        <v>43215</v>
      </c>
      <c r="G454" s="13">
        <v>6411010</v>
      </c>
      <c r="H454" s="13" t="s">
        <v>1969</v>
      </c>
      <c r="I454" s="13">
        <v>434</v>
      </c>
      <c r="K454" s="13">
        <v>1</v>
      </c>
      <c r="O454" s="13" t="s">
        <v>28</v>
      </c>
      <c r="P454" s="13">
        <v>1</v>
      </c>
      <c r="T454" s="13" t="s">
        <v>2798</v>
      </c>
      <c r="U454" s="13" t="s">
        <v>28</v>
      </c>
      <c r="W454" s="13" t="s">
        <v>1970</v>
      </c>
      <c r="X454" s="13" t="str">
        <f>_xlfn.XLOOKUP(Burndata[[#This Row],[STATE_FULL]],'[1]State Regions'!$A:$A,'[1]State Regions'!$B:$B)</f>
        <v>Midwest</v>
      </c>
    </row>
    <row r="455" spans="1:24" hidden="1" x14ac:dyDescent="0.2">
      <c r="A455" s="13" t="s">
        <v>1940</v>
      </c>
      <c r="B455" s="13" t="s">
        <v>1941</v>
      </c>
      <c r="C455" s="13" t="s">
        <v>1967</v>
      </c>
      <c r="D455" s="13" t="s">
        <v>1971</v>
      </c>
      <c r="E455" s="13" t="s">
        <v>760</v>
      </c>
      <c r="F455" s="14">
        <v>43205</v>
      </c>
      <c r="G455" s="13">
        <v>6410950</v>
      </c>
      <c r="H455" s="13" t="s">
        <v>1972</v>
      </c>
      <c r="I455" s="13">
        <v>527</v>
      </c>
      <c r="J455" s="13">
        <v>15</v>
      </c>
      <c r="L455" s="13">
        <v>1</v>
      </c>
      <c r="N455" s="13">
        <v>1</v>
      </c>
      <c r="O455" s="13" t="s">
        <v>28</v>
      </c>
      <c r="R455" s="13">
        <v>1</v>
      </c>
      <c r="T455" s="13" t="s">
        <v>28</v>
      </c>
      <c r="U455" s="13" t="s">
        <v>28</v>
      </c>
      <c r="V455" s="13" t="s">
        <v>28</v>
      </c>
      <c r="W455" s="13" t="s">
        <v>1973</v>
      </c>
      <c r="X455" s="13" t="str">
        <f>_xlfn.XLOOKUP(Burndata[[#This Row],[STATE_FULL]],'[1]State Regions'!$A:$A,'[1]State Regions'!$B:$B)</f>
        <v>Midwest</v>
      </c>
    </row>
    <row r="456" spans="1:24" hidden="1" x14ac:dyDescent="0.2">
      <c r="A456" s="13" t="s">
        <v>1940</v>
      </c>
      <c r="B456" s="13" t="s">
        <v>1941</v>
      </c>
      <c r="C456" s="13" t="s">
        <v>1967</v>
      </c>
      <c r="D456" s="13" t="s">
        <v>1974</v>
      </c>
      <c r="E456" s="13" t="s">
        <v>760</v>
      </c>
      <c r="F456" s="14">
        <v>43210</v>
      </c>
      <c r="G456" s="13">
        <v>6411100</v>
      </c>
      <c r="H456" s="13" t="s">
        <v>1975</v>
      </c>
      <c r="I456" s="13">
        <v>900</v>
      </c>
      <c r="J456" s="13">
        <v>18</v>
      </c>
      <c r="K456" s="13">
        <v>1</v>
      </c>
      <c r="M456" s="13">
        <v>1</v>
      </c>
      <c r="O456" s="13" t="s">
        <v>28</v>
      </c>
      <c r="P456" s="13">
        <v>1</v>
      </c>
      <c r="T456" s="13" t="s">
        <v>28</v>
      </c>
      <c r="U456" s="13" t="s">
        <v>28</v>
      </c>
      <c r="V456" s="13" t="s">
        <v>28</v>
      </c>
      <c r="W456" s="13" t="s">
        <v>1976</v>
      </c>
      <c r="X456" s="13" t="str">
        <f>_xlfn.XLOOKUP(Burndata[[#This Row],[STATE_FULL]],'[1]State Regions'!$A:$A,'[1]State Regions'!$B:$B)</f>
        <v>Midwest</v>
      </c>
    </row>
    <row r="457" spans="1:24" hidden="1" x14ac:dyDescent="0.2">
      <c r="A457" s="13" t="s">
        <v>1940</v>
      </c>
      <c r="B457" s="13" t="s">
        <v>1941</v>
      </c>
      <c r="C457" s="13" t="s">
        <v>1967</v>
      </c>
      <c r="D457" s="13" t="s">
        <v>1977</v>
      </c>
      <c r="E457" s="13" t="s">
        <v>760</v>
      </c>
      <c r="F457" s="14">
        <v>43213</v>
      </c>
      <c r="G457" s="13">
        <v>6418083</v>
      </c>
      <c r="H457" s="13" t="s">
        <v>1978</v>
      </c>
      <c r="I457" s="13">
        <v>233</v>
      </c>
      <c r="K457" s="13">
        <v>1</v>
      </c>
      <c r="O457" s="13" t="s">
        <v>28</v>
      </c>
      <c r="Q457" s="13">
        <v>1</v>
      </c>
      <c r="T457" s="13" t="s">
        <v>2798</v>
      </c>
      <c r="U457" s="13" t="s">
        <v>28</v>
      </c>
      <c r="W457" s="13" t="s">
        <v>1979</v>
      </c>
      <c r="X457" s="13" t="str">
        <f>_xlfn.XLOOKUP(Burndata[[#This Row],[STATE_FULL]],'[1]State Regions'!$A:$A,'[1]State Regions'!$B:$B)</f>
        <v>Midwest</v>
      </c>
    </row>
    <row r="458" spans="1:24" hidden="1" x14ac:dyDescent="0.2">
      <c r="A458" s="13" t="s">
        <v>1940</v>
      </c>
      <c r="B458" s="13" t="s">
        <v>1941</v>
      </c>
      <c r="C458" s="13" t="s">
        <v>1967</v>
      </c>
      <c r="D458" s="13" t="s">
        <v>1980</v>
      </c>
      <c r="E458" s="13" t="s">
        <v>760</v>
      </c>
      <c r="F458" s="14">
        <v>43214</v>
      </c>
      <c r="G458" s="13">
        <v>6411110</v>
      </c>
      <c r="H458" s="13" t="s">
        <v>1981</v>
      </c>
      <c r="I458" s="13">
        <v>1059</v>
      </c>
      <c r="K458" s="13">
        <v>1</v>
      </c>
      <c r="O458" s="13" t="s">
        <v>28</v>
      </c>
      <c r="Q458" s="13">
        <v>1</v>
      </c>
      <c r="T458" s="13" t="s">
        <v>2798</v>
      </c>
      <c r="U458" s="13" t="s">
        <v>28</v>
      </c>
      <c r="W458" s="13" t="s">
        <v>1982</v>
      </c>
      <c r="X458" s="13" t="str">
        <f>_xlfn.XLOOKUP(Burndata[[#This Row],[STATE_FULL]],'[1]State Regions'!$A:$A,'[1]State Regions'!$B:$B)</f>
        <v>Midwest</v>
      </c>
    </row>
    <row r="459" spans="1:24" hidden="1" x14ac:dyDescent="0.2">
      <c r="A459" s="13" t="s">
        <v>1940</v>
      </c>
      <c r="B459" s="13" t="s">
        <v>1941</v>
      </c>
      <c r="C459" s="13" t="s">
        <v>1983</v>
      </c>
      <c r="D459" s="13" t="s">
        <v>1984</v>
      </c>
      <c r="E459" s="13" t="s">
        <v>1985</v>
      </c>
      <c r="F459" s="14">
        <v>45229</v>
      </c>
      <c r="G459" s="13">
        <v>6410391</v>
      </c>
      <c r="H459" s="13" t="s">
        <v>1986</v>
      </c>
      <c r="I459" s="13">
        <v>670</v>
      </c>
      <c r="L459" s="13">
        <v>1</v>
      </c>
      <c r="O459" s="13" t="s">
        <v>28</v>
      </c>
      <c r="R459" s="13">
        <v>1</v>
      </c>
      <c r="T459" s="13" t="s">
        <v>2798</v>
      </c>
      <c r="U459" s="13" t="s">
        <v>28</v>
      </c>
      <c r="W459" s="13" t="s">
        <v>1987</v>
      </c>
      <c r="X459" s="13" t="str">
        <f>_xlfn.XLOOKUP(Burndata[[#This Row],[STATE_FULL]],'[1]State Regions'!$A:$A,'[1]State Regions'!$B:$B)</f>
        <v>Midwest</v>
      </c>
    </row>
    <row r="460" spans="1:24" hidden="1" x14ac:dyDescent="0.2">
      <c r="A460" s="13" t="s">
        <v>1940</v>
      </c>
      <c r="B460" s="13" t="s">
        <v>1941</v>
      </c>
      <c r="C460" s="13" t="s">
        <v>1983</v>
      </c>
      <c r="D460" s="13" t="s">
        <v>1988</v>
      </c>
      <c r="E460" s="13" t="s">
        <v>1985</v>
      </c>
      <c r="F460" s="14">
        <v>45219</v>
      </c>
      <c r="G460" s="13">
        <v>6410435</v>
      </c>
      <c r="H460" s="13" t="s">
        <v>1989</v>
      </c>
      <c r="I460" s="13">
        <v>726</v>
      </c>
      <c r="J460" s="13">
        <v>10</v>
      </c>
      <c r="K460" s="13">
        <v>1</v>
      </c>
      <c r="M460" s="13">
        <v>1</v>
      </c>
      <c r="O460" s="13" t="s">
        <v>28</v>
      </c>
      <c r="P460" s="13">
        <v>1</v>
      </c>
      <c r="T460" s="13" t="s">
        <v>39</v>
      </c>
      <c r="U460" s="13" t="s">
        <v>28</v>
      </c>
      <c r="V460" s="13" t="s">
        <v>28</v>
      </c>
      <c r="W460" s="13" t="s">
        <v>1990</v>
      </c>
      <c r="X460" s="13" t="str">
        <f>_xlfn.XLOOKUP(Burndata[[#This Row],[STATE_FULL]],'[1]State Regions'!$A:$A,'[1]State Regions'!$B:$B)</f>
        <v>Midwest</v>
      </c>
    </row>
    <row r="461" spans="1:24" hidden="1" x14ac:dyDescent="0.2">
      <c r="A461" s="13" t="s">
        <v>1940</v>
      </c>
      <c r="B461" s="13" t="s">
        <v>1941</v>
      </c>
      <c r="C461" s="13" t="s">
        <v>1991</v>
      </c>
      <c r="D461" s="13" t="s">
        <v>1992</v>
      </c>
      <c r="E461" s="13" t="s">
        <v>1993</v>
      </c>
      <c r="F461" s="14">
        <v>43608</v>
      </c>
      <c r="G461" s="13">
        <v>6412170</v>
      </c>
      <c r="H461" s="13" t="s">
        <v>1994</v>
      </c>
      <c r="I461" s="13">
        <v>332</v>
      </c>
      <c r="J461" s="13">
        <v>10</v>
      </c>
      <c r="K461" s="13">
        <v>1</v>
      </c>
      <c r="L461" s="13">
        <v>1</v>
      </c>
      <c r="M461" s="13">
        <v>1</v>
      </c>
      <c r="O461" s="13" t="s">
        <v>28</v>
      </c>
      <c r="P461" s="13">
        <v>1</v>
      </c>
      <c r="S461" s="13">
        <v>1</v>
      </c>
      <c r="T461" s="13" t="s">
        <v>39</v>
      </c>
      <c r="U461" s="13" t="s">
        <v>28</v>
      </c>
      <c r="V461" s="13" t="s">
        <v>28</v>
      </c>
      <c r="W461" s="13" t="s">
        <v>1995</v>
      </c>
      <c r="X461" s="13" t="str">
        <f>_xlfn.XLOOKUP(Burndata[[#This Row],[STATE_FULL]],'[1]State Regions'!$A:$A,'[1]State Regions'!$B:$B)</f>
        <v>Midwest</v>
      </c>
    </row>
    <row r="462" spans="1:24" hidden="1" x14ac:dyDescent="0.2">
      <c r="A462" s="13" t="s">
        <v>1940</v>
      </c>
      <c r="B462" s="13" t="s">
        <v>1941</v>
      </c>
      <c r="C462" s="13" t="s">
        <v>1991</v>
      </c>
      <c r="D462" s="13" t="s">
        <v>1996</v>
      </c>
      <c r="E462" s="13" t="s">
        <v>1993</v>
      </c>
      <c r="F462" s="14">
        <v>43606</v>
      </c>
      <c r="G462" s="13">
        <v>6412180</v>
      </c>
      <c r="H462" s="13" t="s">
        <v>1997</v>
      </c>
      <c r="I462" s="13">
        <v>794</v>
      </c>
      <c r="K462" s="13">
        <v>1</v>
      </c>
      <c r="L462" s="13">
        <v>1</v>
      </c>
      <c r="O462" s="13" t="s">
        <v>28</v>
      </c>
      <c r="P462" s="13">
        <v>1</v>
      </c>
      <c r="S462" s="13">
        <v>1</v>
      </c>
      <c r="T462" s="13" t="s">
        <v>2798</v>
      </c>
      <c r="U462" s="13" t="s">
        <v>28</v>
      </c>
      <c r="W462" s="13" t="s">
        <v>1998</v>
      </c>
      <c r="X462" s="13" t="str">
        <f>_xlfn.XLOOKUP(Burndata[[#This Row],[STATE_FULL]],'[1]State Regions'!$A:$A,'[1]State Regions'!$B:$B)</f>
        <v>Midwest</v>
      </c>
    </row>
    <row r="463" spans="1:24" hidden="1" x14ac:dyDescent="0.2">
      <c r="A463" s="13" t="s">
        <v>1940</v>
      </c>
      <c r="B463" s="13" t="s">
        <v>1941</v>
      </c>
      <c r="C463" s="13" t="s">
        <v>1999</v>
      </c>
      <c r="D463" s="13" t="s">
        <v>2000</v>
      </c>
      <c r="E463" s="13" t="s">
        <v>2001</v>
      </c>
      <c r="F463" s="14">
        <v>44501</v>
      </c>
      <c r="G463" s="13">
        <v>6412440</v>
      </c>
      <c r="H463" s="13" t="s">
        <v>2002</v>
      </c>
      <c r="I463" s="13">
        <v>224</v>
      </c>
      <c r="K463" s="13">
        <v>1</v>
      </c>
      <c r="O463" s="13" t="s">
        <v>28</v>
      </c>
      <c r="P463" s="13">
        <v>1</v>
      </c>
      <c r="T463" s="13" t="s">
        <v>2798</v>
      </c>
      <c r="U463" s="13" t="s">
        <v>28</v>
      </c>
      <c r="W463" s="13" t="s">
        <v>2003</v>
      </c>
      <c r="X463" s="13" t="str">
        <f>_xlfn.XLOOKUP(Burndata[[#This Row],[STATE_FULL]],'[1]State Regions'!$A:$A,'[1]State Regions'!$B:$B)</f>
        <v>Midwest</v>
      </c>
    </row>
    <row r="464" spans="1:24" hidden="1" x14ac:dyDescent="0.2">
      <c r="A464" s="13" t="s">
        <v>1940</v>
      </c>
      <c r="B464" s="13" t="s">
        <v>1941</v>
      </c>
      <c r="C464" s="13" t="s">
        <v>59</v>
      </c>
      <c r="D464" s="13" t="s">
        <v>2004</v>
      </c>
      <c r="E464" s="13" t="s">
        <v>2005</v>
      </c>
      <c r="F464" s="14">
        <v>45404</v>
      </c>
      <c r="G464" s="13">
        <v>6411160</v>
      </c>
      <c r="H464" s="13" t="s">
        <v>2006</v>
      </c>
      <c r="I464" s="13">
        <v>155</v>
      </c>
      <c r="J464" s="13">
        <v>7</v>
      </c>
      <c r="L464" s="13">
        <v>1</v>
      </c>
      <c r="N464" s="13">
        <v>1</v>
      </c>
      <c r="O464" s="13" t="s">
        <v>28</v>
      </c>
      <c r="R464" s="13">
        <v>1</v>
      </c>
      <c r="T464" s="13" t="s">
        <v>28</v>
      </c>
      <c r="U464" s="13" t="s">
        <v>28</v>
      </c>
      <c r="V464" s="13" t="s">
        <v>28</v>
      </c>
      <c r="W464" s="13" t="s">
        <v>2007</v>
      </c>
      <c r="X464" s="13" t="str">
        <f>_xlfn.XLOOKUP(Burndata[[#This Row],[STATE_FULL]],'[1]State Regions'!$A:$A,'[1]State Regions'!$B:$B)</f>
        <v>Midwest</v>
      </c>
    </row>
    <row r="465" spans="1:24" hidden="1" x14ac:dyDescent="0.2">
      <c r="A465" s="13" t="s">
        <v>1940</v>
      </c>
      <c r="B465" s="13" t="s">
        <v>1941</v>
      </c>
      <c r="C465" s="13" t="s">
        <v>59</v>
      </c>
      <c r="D465" s="13" t="s">
        <v>2008</v>
      </c>
      <c r="E465" s="13" t="s">
        <v>2009</v>
      </c>
      <c r="F465" s="14">
        <v>45429</v>
      </c>
      <c r="G465" s="13">
        <v>6411466</v>
      </c>
      <c r="H465" s="13" t="s">
        <v>2010</v>
      </c>
      <c r="I465" s="13">
        <v>403</v>
      </c>
      <c r="K465" s="13">
        <v>1</v>
      </c>
      <c r="O465" s="13" t="s">
        <v>28</v>
      </c>
      <c r="Q465" s="13">
        <v>1</v>
      </c>
      <c r="T465" s="13" t="s">
        <v>2798</v>
      </c>
      <c r="U465" s="13" t="s">
        <v>28</v>
      </c>
      <c r="W465" s="13" t="s">
        <v>2011</v>
      </c>
      <c r="X465" s="13" t="str">
        <f>_xlfn.XLOOKUP(Burndata[[#This Row],[STATE_FULL]],'[1]State Regions'!$A:$A,'[1]State Regions'!$B:$B)</f>
        <v>Midwest</v>
      </c>
    </row>
    <row r="466" spans="1:24" hidden="1" x14ac:dyDescent="0.2">
      <c r="A466" s="13" t="s">
        <v>1940</v>
      </c>
      <c r="B466" s="13" t="s">
        <v>1941</v>
      </c>
      <c r="C466" s="13" t="s">
        <v>59</v>
      </c>
      <c r="D466" s="13" t="s">
        <v>2012</v>
      </c>
      <c r="E466" s="13" t="s">
        <v>2005</v>
      </c>
      <c r="F466" s="14">
        <v>45409</v>
      </c>
      <c r="G466" s="13">
        <v>6411190</v>
      </c>
      <c r="H466" s="13" t="s">
        <v>2013</v>
      </c>
      <c r="I466" s="13">
        <v>970</v>
      </c>
      <c r="J466" s="13">
        <v>8</v>
      </c>
      <c r="K466" s="13">
        <v>1</v>
      </c>
      <c r="M466" s="13">
        <v>1</v>
      </c>
      <c r="O466" s="13" t="s">
        <v>28</v>
      </c>
      <c r="P466" s="13">
        <v>1</v>
      </c>
      <c r="T466" s="13" t="s">
        <v>39</v>
      </c>
      <c r="U466" s="13" t="s">
        <v>28</v>
      </c>
      <c r="V466" s="13" t="s">
        <v>28</v>
      </c>
      <c r="W466" s="13" t="s">
        <v>2014</v>
      </c>
      <c r="X466" s="13" t="str">
        <f>_xlfn.XLOOKUP(Burndata[[#This Row],[STATE_FULL]],'[1]State Regions'!$A:$A,'[1]State Regions'!$B:$B)</f>
        <v>Midwest</v>
      </c>
    </row>
    <row r="467" spans="1:24" hidden="1" x14ac:dyDescent="0.2">
      <c r="A467" s="13" t="s">
        <v>1940</v>
      </c>
      <c r="B467" s="13" t="s">
        <v>1941</v>
      </c>
      <c r="C467" s="13" t="s">
        <v>2015</v>
      </c>
      <c r="D467" s="13" t="s">
        <v>2016</v>
      </c>
      <c r="E467" s="13" t="s">
        <v>2017</v>
      </c>
      <c r="F467" s="14">
        <v>44903</v>
      </c>
      <c r="G467" s="13">
        <v>6410016</v>
      </c>
      <c r="H467" s="13" t="s">
        <v>2018</v>
      </c>
      <c r="I467" s="13">
        <v>326</v>
      </c>
      <c r="K467" s="13">
        <v>1</v>
      </c>
      <c r="O467" s="13" t="s">
        <v>28</v>
      </c>
      <c r="Q467" s="13">
        <v>1</v>
      </c>
      <c r="T467" s="13" t="s">
        <v>2798</v>
      </c>
      <c r="U467" s="13" t="s">
        <v>28</v>
      </c>
      <c r="W467" s="13" t="s">
        <v>2019</v>
      </c>
      <c r="X467" s="13" t="str">
        <f>_xlfn.XLOOKUP(Burndata[[#This Row],[STATE_FULL]],'[1]State Regions'!$A:$A,'[1]State Regions'!$B:$B)</f>
        <v>Midwest</v>
      </c>
    </row>
    <row r="468" spans="1:24" hidden="1" x14ac:dyDescent="0.2">
      <c r="A468" s="13" t="s">
        <v>1940</v>
      </c>
      <c r="B468" s="13" t="s">
        <v>1941</v>
      </c>
      <c r="C468" s="13" t="s">
        <v>2020</v>
      </c>
      <c r="D468" s="13" t="s">
        <v>2021</v>
      </c>
      <c r="E468" s="13" t="s">
        <v>2022</v>
      </c>
      <c r="F468" s="14">
        <v>44710</v>
      </c>
      <c r="G468" s="13">
        <v>6410280</v>
      </c>
      <c r="H468" s="13" t="s">
        <v>2023</v>
      </c>
      <c r="I468" s="13">
        <v>1032</v>
      </c>
      <c r="K468" s="13">
        <v>1</v>
      </c>
      <c r="O468" s="13" t="s">
        <v>28</v>
      </c>
      <c r="Q468" s="13">
        <v>1</v>
      </c>
      <c r="T468" s="13" t="s">
        <v>2798</v>
      </c>
      <c r="U468" s="13" t="s">
        <v>28</v>
      </c>
      <c r="W468" s="13" t="s">
        <v>2024</v>
      </c>
      <c r="X468" s="13" t="str">
        <f>_xlfn.XLOOKUP(Burndata[[#This Row],[STATE_FULL]],'[1]State Regions'!$A:$A,'[1]State Regions'!$B:$B)</f>
        <v>Midwest</v>
      </c>
    </row>
    <row r="469" spans="1:24" hidden="1" x14ac:dyDescent="0.2">
      <c r="A469" s="13" t="s">
        <v>1940</v>
      </c>
      <c r="B469" s="13" t="s">
        <v>1941</v>
      </c>
      <c r="C469" s="13" t="s">
        <v>2020</v>
      </c>
      <c r="D469" s="13" t="s">
        <v>2025</v>
      </c>
      <c r="E469" s="13" t="s">
        <v>2022</v>
      </c>
      <c r="F469" s="14">
        <v>44708</v>
      </c>
      <c r="G469" s="13">
        <v>6410290</v>
      </c>
      <c r="H469" s="13" t="s">
        <v>2026</v>
      </c>
      <c r="I469" s="13">
        <v>476</v>
      </c>
      <c r="K469" s="13">
        <v>1</v>
      </c>
      <c r="O469" s="13" t="s">
        <v>28</v>
      </c>
      <c r="Q469" s="13">
        <v>1</v>
      </c>
      <c r="T469" s="13" t="s">
        <v>2798</v>
      </c>
      <c r="U469" s="13" t="s">
        <v>28</v>
      </c>
      <c r="W469" s="13" t="s">
        <v>2027</v>
      </c>
      <c r="X469" s="13" t="str">
        <f>_xlfn.XLOOKUP(Burndata[[#This Row],[STATE_FULL]],'[1]State Regions'!$A:$A,'[1]State Regions'!$B:$B)</f>
        <v>Midwest</v>
      </c>
    </row>
    <row r="470" spans="1:24" hidden="1" x14ac:dyDescent="0.2">
      <c r="A470" s="13" t="s">
        <v>1940</v>
      </c>
      <c r="B470" s="13" t="s">
        <v>1941</v>
      </c>
      <c r="C470" s="13" t="s">
        <v>2028</v>
      </c>
      <c r="D470" s="13" t="s">
        <v>2029</v>
      </c>
      <c r="E470" s="13" t="s">
        <v>2030</v>
      </c>
      <c r="F470" s="14">
        <v>44308</v>
      </c>
      <c r="G470" s="13">
        <v>6410055</v>
      </c>
      <c r="H470" s="13" t="s">
        <v>2031</v>
      </c>
      <c r="I470" s="13">
        <v>289</v>
      </c>
      <c r="J470" s="13">
        <v>12</v>
      </c>
      <c r="L470" s="13">
        <v>1</v>
      </c>
      <c r="M470" s="13">
        <v>1</v>
      </c>
      <c r="N470" s="13">
        <v>1</v>
      </c>
      <c r="O470" s="13" t="s">
        <v>28</v>
      </c>
      <c r="S470" s="13">
        <v>1</v>
      </c>
      <c r="T470" s="13" t="s">
        <v>28</v>
      </c>
      <c r="U470" s="13" t="s">
        <v>28</v>
      </c>
      <c r="V470" s="13" t="s">
        <v>28</v>
      </c>
      <c r="W470" s="13" t="s">
        <v>2032</v>
      </c>
      <c r="X470" s="13" t="str">
        <f>_xlfn.XLOOKUP(Burndata[[#This Row],[STATE_FULL]],'[1]State Regions'!$A:$A,'[1]State Regions'!$B:$B)</f>
        <v>Midwest</v>
      </c>
    </row>
    <row r="471" spans="1:24" hidden="1" x14ac:dyDescent="0.2">
      <c r="A471" s="13" t="s">
        <v>1940</v>
      </c>
      <c r="B471" s="13" t="s">
        <v>1941</v>
      </c>
      <c r="C471" s="13" t="s">
        <v>2028</v>
      </c>
      <c r="D471" s="13" t="s">
        <v>2033</v>
      </c>
      <c r="E471" s="13" t="s">
        <v>2030</v>
      </c>
      <c r="F471" s="14">
        <v>44307</v>
      </c>
      <c r="G471" s="13">
        <v>6410010</v>
      </c>
      <c r="H471" s="13" t="s">
        <v>2034</v>
      </c>
      <c r="I471" s="13">
        <v>532</v>
      </c>
      <c r="K471" s="13">
        <v>1</v>
      </c>
      <c r="O471" s="13" t="s">
        <v>28</v>
      </c>
      <c r="P471" s="13">
        <v>1</v>
      </c>
      <c r="T471" s="13" t="s">
        <v>2798</v>
      </c>
      <c r="U471" s="13" t="s">
        <v>28</v>
      </c>
      <c r="W471" s="13" t="s">
        <v>2035</v>
      </c>
      <c r="X471" s="13" t="str">
        <f>_xlfn.XLOOKUP(Burndata[[#This Row],[STATE_FULL]],'[1]State Regions'!$A:$A,'[1]State Regions'!$B:$B)</f>
        <v>Midwest</v>
      </c>
    </row>
    <row r="472" spans="1:24" hidden="1" x14ac:dyDescent="0.2">
      <c r="A472" s="13" t="s">
        <v>1940</v>
      </c>
      <c r="B472" s="13" t="s">
        <v>1941</v>
      </c>
      <c r="C472" s="13" t="s">
        <v>2028</v>
      </c>
      <c r="D472" s="13" t="s">
        <v>2036</v>
      </c>
      <c r="E472" s="13" t="s">
        <v>2030</v>
      </c>
      <c r="F472" s="14">
        <v>44309</v>
      </c>
      <c r="G472" s="13">
        <v>6410030</v>
      </c>
      <c r="H472" s="13" t="s">
        <v>2037</v>
      </c>
      <c r="I472" s="13">
        <v>680</v>
      </c>
      <c r="K472" s="13">
        <v>1</v>
      </c>
      <c r="O472" s="13" t="s">
        <v>28</v>
      </c>
      <c r="P472" s="13">
        <v>1</v>
      </c>
      <c r="T472" s="13" t="s">
        <v>2798</v>
      </c>
      <c r="U472" s="13" t="s">
        <v>28</v>
      </c>
      <c r="W472" s="13" t="s">
        <v>2038</v>
      </c>
      <c r="X472" s="13" t="str">
        <f>_xlfn.XLOOKUP(Burndata[[#This Row],[STATE_FULL]],'[1]State Regions'!$A:$A,'[1]State Regions'!$B:$B)</f>
        <v>Midwest</v>
      </c>
    </row>
    <row r="473" spans="1:24" hidden="1" x14ac:dyDescent="0.2">
      <c r="A473" s="13" t="s">
        <v>2039</v>
      </c>
      <c r="B473" s="13" t="s">
        <v>2040</v>
      </c>
      <c r="C473" s="13" t="s">
        <v>2039</v>
      </c>
      <c r="D473" s="13" t="s">
        <v>2041</v>
      </c>
      <c r="E473" s="13" t="s">
        <v>2042</v>
      </c>
      <c r="F473" s="14">
        <v>73104</v>
      </c>
      <c r="G473" s="13">
        <v>6730024</v>
      </c>
      <c r="H473" s="13" t="s">
        <v>2043</v>
      </c>
      <c r="I473" s="13">
        <v>749</v>
      </c>
      <c r="K473" s="13">
        <v>1</v>
      </c>
      <c r="L473" s="13">
        <v>1</v>
      </c>
      <c r="O473" s="13" t="s">
        <v>28</v>
      </c>
      <c r="P473" s="13">
        <v>1</v>
      </c>
      <c r="R473" s="13">
        <v>1</v>
      </c>
      <c r="T473" s="13" t="s">
        <v>2798</v>
      </c>
      <c r="U473" s="13" t="s">
        <v>28</v>
      </c>
      <c r="W473" s="13" t="s">
        <v>2044</v>
      </c>
      <c r="X473" s="13" t="str">
        <f>_xlfn.XLOOKUP(Burndata[[#This Row],[STATE_FULL]],'[1]State Regions'!$A:$A,'[1]State Regions'!$B:$B)</f>
        <v>South</v>
      </c>
    </row>
    <row r="474" spans="1:24" hidden="1" x14ac:dyDescent="0.2">
      <c r="A474" s="13" t="s">
        <v>2039</v>
      </c>
      <c r="B474" s="13" t="s">
        <v>2040</v>
      </c>
      <c r="C474" s="13" t="s">
        <v>2039</v>
      </c>
      <c r="D474" s="13" t="s">
        <v>2045</v>
      </c>
      <c r="E474" s="13" t="s">
        <v>2042</v>
      </c>
      <c r="F474" s="14">
        <v>73112</v>
      </c>
      <c r="G474" s="13">
        <v>6730728</v>
      </c>
      <c r="H474" s="13" t="s">
        <v>2046</v>
      </c>
      <c r="I474" s="13">
        <v>20</v>
      </c>
      <c r="J474" s="13">
        <v>20</v>
      </c>
      <c r="M474" s="13">
        <v>1</v>
      </c>
      <c r="T474" s="13" t="s">
        <v>39</v>
      </c>
      <c r="V474" s="13" t="s">
        <v>28</v>
      </c>
      <c r="W474" s="13" t="s">
        <v>2047</v>
      </c>
      <c r="X474" s="13" t="str">
        <f>_xlfn.XLOOKUP(Burndata[[#This Row],[STATE_FULL]],'[1]State Regions'!$A:$A,'[1]State Regions'!$B:$B)</f>
        <v>South</v>
      </c>
    </row>
    <row r="475" spans="1:24" hidden="1" x14ac:dyDescent="0.2">
      <c r="A475" s="13" t="s">
        <v>2039</v>
      </c>
      <c r="B475" s="13" t="s">
        <v>2040</v>
      </c>
      <c r="C475" s="13" t="s">
        <v>2048</v>
      </c>
      <c r="D475" s="13" t="s">
        <v>2049</v>
      </c>
      <c r="E475" s="13" t="s">
        <v>2048</v>
      </c>
      <c r="F475" s="14">
        <v>74104</v>
      </c>
      <c r="G475" s="13">
        <v>6731220</v>
      </c>
      <c r="H475" s="13" t="s">
        <v>2050</v>
      </c>
      <c r="I475" s="13">
        <v>495</v>
      </c>
      <c r="J475" s="13">
        <v>13</v>
      </c>
      <c r="K475" s="13">
        <v>1</v>
      </c>
      <c r="M475" s="13">
        <v>1</v>
      </c>
      <c r="N475" s="13">
        <v>1</v>
      </c>
      <c r="O475" s="13" t="s">
        <v>28</v>
      </c>
      <c r="Q475" s="13">
        <v>1</v>
      </c>
      <c r="T475" s="13" t="s">
        <v>39</v>
      </c>
      <c r="U475" s="13" t="s">
        <v>28</v>
      </c>
      <c r="V475" s="13" t="s">
        <v>28</v>
      </c>
      <c r="W475" s="13" t="s">
        <v>2051</v>
      </c>
      <c r="X475" s="13" t="str">
        <f>_xlfn.XLOOKUP(Burndata[[#This Row],[STATE_FULL]],'[1]State Regions'!$A:$A,'[1]State Regions'!$B:$B)</f>
        <v>South</v>
      </c>
    </row>
    <row r="476" spans="1:24" hidden="1" x14ac:dyDescent="0.2">
      <c r="A476" s="13" t="s">
        <v>2052</v>
      </c>
      <c r="B476" s="13" t="s">
        <v>2053</v>
      </c>
      <c r="C476" s="13" t="s">
        <v>2054</v>
      </c>
      <c r="D476" s="13" t="s">
        <v>2055</v>
      </c>
      <c r="E476" s="13" t="s">
        <v>2056</v>
      </c>
      <c r="F476" s="14">
        <v>97330</v>
      </c>
      <c r="G476" s="13">
        <v>6920110</v>
      </c>
      <c r="H476" s="13" t="s">
        <v>2057</v>
      </c>
      <c r="I476" s="13">
        <v>188</v>
      </c>
      <c r="K476" s="13">
        <v>1</v>
      </c>
      <c r="O476" s="13" t="s">
        <v>39</v>
      </c>
      <c r="Q476" s="13">
        <v>1</v>
      </c>
      <c r="T476" s="13" t="s">
        <v>2798</v>
      </c>
      <c r="U476" s="13" t="s">
        <v>28</v>
      </c>
      <c r="W476" s="13" t="s">
        <v>2058</v>
      </c>
      <c r="X476" s="13" t="str">
        <f>_xlfn.XLOOKUP(Burndata[[#This Row],[STATE_FULL]],'[1]State Regions'!$A:$A,'[1]State Regions'!$B:$B)</f>
        <v>West</v>
      </c>
    </row>
    <row r="477" spans="1:24" hidden="1" x14ac:dyDescent="0.2">
      <c r="A477" s="13" t="s">
        <v>2052</v>
      </c>
      <c r="B477" s="13" t="s">
        <v>2053</v>
      </c>
      <c r="C477" s="13" t="s">
        <v>2059</v>
      </c>
      <c r="D477" s="13" t="s">
        <v>2060</v>
      </c>
      <c r="E477" s="13" t="s">
        <v>2061</v>
      </c>
      <c r="F477" s="14">
        <v>97701</v>
      </c>
      <c r="G477" s="13">
        <v>6920070</v>
      </c>
      <c r="H477" s="13" t="s">
        <v>2062</v>
      </c>
      <c r="I477" s="13">
        <v>226</v>
      </c>
      <c r="K477" s="13">
        <v>1</v>
      </c>
      <c r="O477" s="13" t="s">
        <v>39</v>
      </c>
      <c r="Q477" s="13">
        <v>1</v>
      </c>
      <c r="T477" s="13" t="s">
        <v>2798</v>
      </c>
      <c r="U477" s="13" t="s">
        <v>28</v>
      </c>
      <c r="W477" s="13" t="s">
        <v>2063</v>
      </c>
      <c r="X477" s="13" t="str">
        <f>_xlfn.XLOOKUP(Burndata[[#This Row],[STATE_FULL]],'[1]State Regions'!$A:$A,'[1]State Regions'!$B:$B)</f>
        <v>West</v>
      </c>
    </row>
    <row r="478" spans="1:24" hidden="1" x14ac:dyDescent="0.2">
      <c r="A478" s="13" t="s">
        <v>2052</v>
      </c>
      <c r="B478" s="13" t="s">
        <v>2053</v>
      </c>
      <c r="C478" s="13" t="s">
        <v>928</v>
      </c>
      <c r="D478" s="13" t="s">
        <v>2064</v>
      </c>
      <c r="E478" s="13" t="s">
        <v>2065</v>
      </c>
      <c r="F478" s="14">
        <v>97504</v>
      </c>
      <c r="G478" s="13">
        <v>6920280</v>
      </c>
      <c r="H478" s="13" t="s">
        <v>2066</v>
      </c>
      <c r="I478" s="13">
        <v>378</v>
      </c>
      <c r="K478" s="13">
        <v>1</v>
      </c>
      <c r="O478" s="13" t="s">
        <v>39</v>
      </c>
      <c r="Q478" s="13">
        <v>1</v>
      </c>
      <c r="T478" s="13" t="s">
        <v>2798</v>
      </c>
      <c r="U478" s="13" t="s">
        <v>28</v>
      </c>
      <c r="W478" s="13" t="s">
        <v>2067</v>
      </c>
      <c r="X478" s="13" t="str">
        <f>_xlfn.XLOOKUP(Burndata[[#This Row],[STATE_FULL]],'[1]State Regions'!$A:$A,'[1]State Regions'!$B:$B)</f>
        <v>West</v>
      </c>
    </row>
    <row r="479" spans="1:24" hidden="1" x14ac:dyDescent="0.2">
      <c r="A479" s="13" t="s">
        <v>2052</v>
      </c>
      <c r="B479" s="13" t="s">
        <v>2053</v>
      </c>
      <c r="C479" s="13" t="s">
        <v>2068</v>
      </c>
      <c r="D479" s="13" t="s">
        <v>2069</v>
      </c>
      <c r="E479" s="13" t="s">
        <v>1022</v>
      </c>
      <c r="F479" s="14">
        <v>97477</v>
      </c>
      <c r="G479" s="13">
        <v>6920051</v>
      </c>
      <c r="H479" s="13" t="s">
        <v>2070</v>
      </c>
      <c r="I479" s="13">
        <v>392</v>
      </c>
      <c r="K479" s="13">
        <v>1</v>
      </c>
      <c r="O479" s="13" t="s">
        <v>28</v>
      </c>
      <c r="Q479" s="13">
        <v>1</v>
      </c>
      <c r="T479" s="13" t="s">
        <v>2798</v>
      </c>
      <c r="U479" s="13" t="s">
        <v>28</v>
      </c>
      <c r="W479" s="13" t="s">
        <v>2071</v>
      </c>
      <c r="X479" s="13" t="str">
        <f>_xlfn.XLOOKUP(Burndata[[#This Row],[STATE_FULL]],'[1]State Regions'!$A:$A,'[1]State Regions'!$B:$B)</f>
        <v>West</v>
      </c>
    </row>
    <row r="480" spans="1:24" hidden="1" x14ac:dyDescent="0.2">
      <c r="A480" s="13" t="s">
        <v>2052</v>
      </c>
      <c r="B480" s="13" t="s">
        <v>2053</v>
      </c>
      <c r="C480" s="13" t="s">
        <v>636</v>
      </c>
      <c r="D480" s="13" t="s">
        <v>2072</v>
      </c>
      <c r="E480" s="13" t="s">
        <v>2073</v>
      </c>
      <c r="F480" s="14">
        <v>97301</v>
      </c>
      <c r="G480" s="13">
        <v>6920708</v>
      </c>
      <c r="H480" s="13" t="s">
        <v>2074</v>
      </c>
      <c r="I480" s="13">
        <v>454</v>
      </c>
      <c r="K480" s="13">
        <v>1</v>
      </c>
      <c r="O480" s="13" t="s">
        <v>39</v>
      </c>
      <c r="Q480" s="13">
        <v>1</v>
      </c>
      <c r="T480" s="13" t="s">
        <v>2798</v>
      </c>
      <c r="U480" s="13" t="s">
        <v>28</v>
      </c>
      <c r="W480" s="13" t="s">
        <v>2075</v>
      </c>
      <c r="X480" s="13" t="str">
        <f>_xlfn.XLOOKUP(Burndata[[#This Row],[STATE_FULL]],'[1]State Regions'!$A:$A,'[1]State Regions'!$B:$B)</f>
        <v>West</v>
      </c>
    </row>
    <row r="481" spans="1:24" hidden="1" x14ac:dyDescent="0.2">
      <c r="A481" s="13" t="s">
        <v>2052</v>
      </c>
      <c r="B481" s="13" t="s">
        <v>2053</v>
      </c>
      <c r="C481" s="13" t="s">
        <v>2076</v>
      </c>
      <c r="D481" s="13" t="s">
        <v>2077</v>
      </c>
      <c r="E481" s="13" t="s">
        <v>1197</v>
      </c>
      <c r="F481" s="14">
        <v>97227</v>
      </c>
      <c r="G481" s="13">
        <v>6920003</v>
      </c>
      <c r="H481" s="13" t="s">
        <v>2078</v>
      </c>
      <c r="I481" s="13">
        <v>554</v>
      </c>
      <c r="J481" s="13">
        <v>16</v>
      </c>
      <c r="K481" s="13">
        <v>1</v>
      </c>
      <c r="L481" s="13">
        <v>1</v>
      </c>
      <c r="M481" s="13">
        <v>1</v>
      </c>
      <c r="N481" s="13">
        <v>1</v>
      </c>
      <c r="O481" s="13" t="s">
        <v>28</v>
      </c>
      <c r="P481" s="13">
        <v>1</v>
      </c>
      <c r="R481" s="13">
        <v>1</v>
      </c>
      <c r="T481" s="13" t="s">
        <v>28</v>
      </c>
      <c r="U481" s="13" t="s">
        <v>28</v>
      </c>
      <c r="V481" s="13" t="s">
        <v>28</v>
      </c>
      <c r="W481" s="13" t="s">
        <v>2079</v>
      </c>
      <c r="X481" s="13" t="str">
        <f>_xlfn.XLOOKUP(Burndata[[#This Row],[STATE_FULL]],'[1]State Regions'!$A:$A,'[1]State Regions'!$B:$B)</f>
        <v>West</v>
      </c>
    </row>
    <row r="482" spans="1:24" hidden="1" x14ac:dyDescent="0.2">
      <c r="A482" s="13" t="s">
        <v>2052</v>
      </c>
      <c r="B482" s="13" t="s">
        <v>2053</v>
      </c>
      <c r="C482" s="13" t="s">
        <v>2076</v>
      </c>
      <c r="D482" s="13" t="s">
        <v>2080</v>
      </c>
      <c r="E482" s="13" t="s">
        <v>1197</v>
      </c>
      <c r="F482" s="14">
        <v>97239</v>
      </c>
      <c r="G482" s="13">
        <v>6920570</v>
      </c>
      <c r="H482" s="13" t="s">
        <v>2081</v>
      </c>
      <c r="I482" s="13">
        <v>576</v>
      </c>
      <c r="K482" s="13">
        <v>1</v>
      </c>
      <c r="L482" s="13">
        <v>1</v>
      </c>
      <c r="O482" s="13" t="s">
        <v>28</v>
      </c>
      <c r="P482" s="13">
        <v>1</v>
      </c>
      <c r="R482" s="13">
        <v>1</v>
      </c>
      <c r="T482" s="13" t="s">
        <v>2798</v>
      </c>
      <c r="U482" s="13" t="s">
        <v>28</v>
      </c>
      <c r="W482" s="13" t="s">
        <v>2082</v>
      </c>
      <c r="X482" s="13" t="str">
        <f>_xlfn.XLOOKUP(Burndata[[#This Row],[STATE_FULL]],'[1]State Regions'!$A:$A,'[1]State Regions'!$B:$B)</f>
        <v>West</v>
      </c>
    </row>
    <row r="483" spans="1:24" hidden="1" x14ac:dyDescent="0.2">
      <c r="A483" s="13" t="s">
        <v>2083</v>
      </c>
      <c r="B483" s="13" t="s">
        <v>2084</v>
      </c>
      <c r="C483" s="13" t="s">
        <v>2085</v>
      </c>
      <c r="D483" s="13" t="s">
        <v>2086</v>
      </c>
      <c r="E483" s="13" t="s">
        <v>2087</v>
      </c>
      <c r="F483" s="14">
        <v>15212</v>
      </c>
      <c r="G483" s="13">
        <v>6230041</v>
      </c>
      <c r="H483" s="13" t="s">
        <v>2088</v>
      </c>
      <c r="I483" s="13">
        <v>576</v>
      </c>
      <c r="K483" s="13">
        <v>1</v>
      </c>
      <c r="O483" s="13" t="s">
        <v>39</v>
      </c>
      <c r="P483" s="13">
        <v>1</v>
      </c>
      <c r="T483" s="13" t="s">
        <v>2798</v>
      </c>
      <c r="U483" s="13" t="s">
        <v>28</v>
      </c>
      <c r="W483" s="13" t="s">
        <v>2089</v>
      </c>
      <c r="X483" s="13" t="str">
        <f>_xlfn.XLOOKUP(Burndata[[#This Row],[STATE_FULL]],'[1]State Regions'!$A:$A,'[1]State Regions'!$B:$B)</f>
        <v>Northeast</v>
      </c>
    </row>
    <row r="484" spans="1:24" hidden="1" x14ac:dyDescent="0.2">
      <c r="A484" s="13" t="s">
        <v>2083</v>
      </c>
      <c r="B484" s="13" t="s">
        <v>2084</v>
      </c>
      <c r="C484" s="13" t="s">
        <v>2085</v>
      </c>
      <c r="D484" s="13" t="s">
        <v>2090</v>
      </c>
      <c r="E484" s="13" t="s">
        <v>2087</v>
      </c>
      <c r="F484" s="14">
        <v>15219</v>
      </c>
      <c r="G484" s="13">
        <v>6232510</v>
      </c>
      <c r="H484" s="13" t="s">
        <v>2091</v>
      </c>
      <c r="I484" s="13">
        <v>404</v>
      </c>
      <c r="J484" s="13">
        <v>9</v>
      </c>
      <c r="K484" s="13">
        <v>1</v>
      </c>
      <c r="M484" s="13">
        <v>1</v>
      </c>
      <c r="O484" s="13" t="s">
        <v>39</v>
      </c>
      <c r="P484" s="13">
        <v>1</v>
      </c>
      <c r="T484" s="13" t="s">
        <v>28</v>
      </c>
      <c r="U484" s="13" t="s">
        <v>28</v>
      </c>
      <c r="W484" s="13" t="s">
        <v>2092</v>
      </c>
      <c r="X484" s="13" t="str">
        <f>_xlfn.XLOOKUP(Burndata[[#This Row],[STATE_FULL]],'[1]State Regions'!$A:$A,'[1]State Regions'!$B:$B)</f>
        <v>Northeast</v>
      </c>
    </row>
    <row r="485" spans="1:24" hidden="1" x14ac:dyDescent="0.2">
      <c r="A485" s="13" t="s">
        <v>2083</v>
      </c>
      <c r="B485" s="13" t="s">
        <v>2084</v>
      </c>
      <c r="C485" s="13" t="s">
        <v>2085</v>
      </c>
      <c r="D485" s="13" t="s">
        <v>2093</v>
      </c>
      <c r="E485" s="13" t="s">
        <v>2087</v>
      </c>
      <c r="F485" s="14">
        <v>15213</v>
      </c>
      <c r="G485" s="13">
        <v>6230029</v>
      </c>
      <c r="H485" s="13" t="s">
        <v>2094</v>
      </c>
      <c r="I485" s="13">
        <v>900</v>
      </c>
      <c r="K485" s="13">
        <v>1</v>
      </c>
      <c r="O485" s="13" t="s">
        <v>39</v>
      </c>
      <c r="P485" s="13">
        <v>1</v>
      </c>
      <c r="T485" s="13" t="s">
        <v>2798</v>
      </c>
      <c r="U485" s="13" t="s">
        <v>28</v>
      </c>
      <c r="W485" s="13" t="s">
        <v>2095</v>
      </c>
      <c r="X485" s="13" t="str">
        <f>_xlfn.XLOOKUP(Burndata[[#This Row],[STATE_FULL]],'[1]State Regions'!$A:$A,'[1]State Regions'!$B:$B)</f>
        <v>Northeast</v>
      </c>
    </row>
    <row r="486" spans="1:24" hidden="1" x14ac:dyDescent="0.2">
      <c r="A486" s="13" t="s">
        <v>2083</v>
      </c>
      <c r="B486" s="13" t="s">
        <v>2084</v>
      </c>
      <c r="C486" s="13" t="s">
        <v>2085</v>
      </c>
      <c r="D486" s="13" t="s">
        <v>2096</v>
      </c>
      <c r="E486" s="13" t="s">
        <v>2087</v>
      </c>
      <c r="F486" s="14">
        <v>15224</v>
      </c>
      <c r="G486" s="13">
        <v>6232430</v>
      </c>
      <c r="H486" s="13" t="s">
        <v>2097</v>
      </c>
      <c r="I486" s="13">
        <v>296</v>
      </c>
      <c r="L486" s="13">
        <v>1</v>
      </c>
      <c r="O486" s="13" t="s">
        <v>39</v>
      </c>
      <c r="R486" s="13">
        <v>1</v>
      </c>
      <c r="T486" s="13" t="s">
        <v>2798</v>
      </c>
      <c r="U486" s="13" t="s">
        <v>28</v>
      </c>
      <c r="W486" s="13" t="s">
        <v>2098</v>
      </c>
      <c r="X486" s="13" t="str">
        <f>_xlfn.XLOOKUP(Burndata[[#This Row],[STATE_FULL]],'[1]State Regions'!$A:$A,'[1]State Regions'!$B:$B)</f>
        <v>Northeast</v>
      </c>
    </row>
    <row r="487" spans="1:24" hidden="1" x14ac:dyDescent="0.2">
      <c r="A487" s="13" t="s">
        <v>2083</v>
      </c>
      <c r="B487" s="13" t="s">
        <v>2084</v>
      </c>
      <c r="C487" s="13" t="s">
        <v>2085</v>
      </c>
      <c r="D487" s="13" t="s">
        <v>2099</v>
      </c>
      <c r="E487" s="13" t="s">
        <v>2100</v>
      </c>
      <c r="F487" s="14">
        <v>15146</v>
      </c>
      <c r="G487" s="13">
        <v>6232551</v>
      </c>
      <c r="H487" s="13" t="s">
        <v>2101</v>
      </c>
      <c r="I487" s="13">
        <v>349</v>
      </c>
      <c r="K487" s="13">
        <v>1</v>
      </c>
      <c r="O487" s="13" t="s">
        <v>39</v>
      </c>
      <c r="Q487" s="13">
        <v>1</v>
      </c>
      <c r="T487" s="13" t="s">
        <v>2798</v>
      </c>
      <c r="U487" s="13" t="s">
        <v>28</v>
      </c>
      <c r="W487" s="13" t="s">
        <v>2102</v>
      </c>
      <c r="X487" s="13" t="str">
        <f>_xlfn.XLOOKUP(Burndata[[#This Row],[STATE_FULL]],'[1]State Regions'!$A:$A,'[1]State Regions'!$B:$B)</f>
        <v>Northeast</v>
      </c>
    </row>
    <row r="488" spans="1:24" hidden="1" x14ac:dyDescent="0.2">
      <c r="A488" s="13" t="s">
        <v>2083</v>
      </c>
      <c r="B488" s="13" t="s">
        <v>2084</v>
      </c>
      <c r="C488" s="13" t="s">
        <v>2085</v>
      </c>
      <c r="D488" s="13" t="s">
        <v>2103</v>
      </c>
      <c r="E488" s="13" t="s">
        <v>2087</v>
      </c>
      <c r="F488" s="14">
        <v>15224</v>
      </c>
      <c r="G488" s="13">
        <v>6232690</v>
      </c>
      <c r="H488" s="13" t="s">
        <v>2104</v>
      </c>
      <c r="I488" s="13">
        <v>14</v>
      </c>
      <c r="J488" s="13">
        <v>14</v>
      </c>
      <c r="M488" s="13">
        <v>1</v>
      </c>
      <c r="N488" s="13">
        <v>1</v>
      </c>
      <c r="T488" s="13" t="s">
        <v>28</v>
      </c>
      <c r="W488" s="13" t="s">
        <v>2105</v>
      </c>
      <c r="X488" s="13" t="str">
        <f>_xlfn.XLOOKUP(Burndata[[#This Row],[STATE_FULL]],'[1]State Regions'!$A:$A,'[1]State Regions'!$B:$B)</f>
        <v>Northeast</v>
      </c>
    </row>
    <row r="489" spans="1:24" hidden="1" x14ac:dyDescent="0.2">
      <c r="A489" s="13" t="s">
        <v>2083</v>
      </c>
      <c r="B489" s="13" t="s">
        <v>2084</v>
      </c>
      <c r="C489" s="13" t="s">
        <v>2106</v>
      </c>
      <c r="D489" s="13" t="s">
        <v>2107</v>
      </c>
      <c r="E489" s="13" t="s">
        <v>2108</v>
      </c>
      <c r="F489" s="14">
        <v>19611</v>
      </c>
      <c r="G489" s="13">
        <v>6233443</v>
      </c>
      <c r="H489" s="13" t="s">
        <v>2109</v>
      </c>
      <c r="I489" s="13">
        <v>714</v>
      </c>
      <c r="K489" s="13">
        <v>1</v>
      </c>
      <c r="O489" s="13" t="s">
        <v>39</v>
      </c>
      <c r="P489" s="13">
        <v>1</v>
      </c>
      <c r="T489" s="13" t="s">
        <v>2798</v>
      </c>
      <c r="U489" s="13" t="s">
        <v>28</v>
      </c>
      <c r="W489" s="13" t="s">
        <v>2110</v>
      </c>
      <c r="X489" s="13" t="str">
        <f>_xlfn.XLOOKUP(Burndata[[#This Row],[STATE_FULL]],'[1]State Regions'!$A:$A,'[1]State Regions'!$B:$B)</f>
        <v>Northeast</v>
      </c>
    </row>
    <row r="490" spans="1:24" hidden="1" x14ac:dyDescent="0.2">
      <c r="A490" s="13" t="s">
        <v>2083</v>
      </c>
      <c r="B490" s="13" t="s">
        <v>2084</v>
      </c>
      <c r="C490" s="13" t="s">
        <v>2111</v>
      </c>
      <c r="D490" s="13" t="s">
        <v>2112</v>
      </c>
      <c r="E490" s="13" t="s">
        <v>2113</v>
      </c>
      <c r="F490" s="14">
        <v>16601</v>
      </c>
      <c r="G490" s="13">
        <v>6230086</v>
      </c>
      <c r="H490" s="13" t="s">
        <v>2114</v>
      </c>
      <c r="I490" s="13">
        <v>380</v>
      </c>
      <c r="K490" s="13">
        <v>1</v>
      </c>
      <c r="O490" s="13" t="s">
        <v>39</v>
      </c>
      <c r="Q490" s="13">
        <v>1</v>
      </c>
      <c r="T490" s="13" t="s">
        <v>2798</v>
      </c>
      <c r="U490" s="13" t="s">
        <v>28</v>
      </c>
      <c r="W490" s="13" t="s">
        <v>2115</v>
      </c>
      <c r="X490" s="13" t="str">
        <f>_xlfn.XLOOKUP(Burndata[[#This Row],[STATE_FULL]],'[1]State Regions'!$A:$A,'[1]State Regions'!$B:$B)</f>
        <v>Northeast</v>
      </c>
    </row>
    <row r="491" spans="1:24" hidden="1" x14ac:dyDescent="0.2">
      <c r="A491" s="13" t="s">
        <v>2083</v>
      </c>
      <c r="B491" s="13" t="s">
        <v>2084</v>
      </c>
      <c r="C491" s="13" t="s">
        <v>2116</v>
      </c>
      <c r="D491" s="13" t="s">
        <v>2117</v>
      </c>
      <c r="E491" s="13" t="s">
        <v>2118</v>
      </c>
      <c r="F491" s="14">
        <v>18840</v>
      </c>
      <c r="G491" s="13">
        <v>6232970</v>
      </c>
      <c r="H491" s="13" t="s">
        <v>2119</v>
      </c>
      <c r="I491" s="13">
        <v>254</v>
      </c>
      <c r="K491" s="13">
        <v>1</v>
      </c>
      <c r="O491" s="13" t="s">
        <v>39</v>
      </c>
      <c r="Q491" s="13">
        <v>1</v>
      </c>
      <c r="T491" s="13" t="s">
        <v>2798</v>
      </c>
      <c r="U491" s="13" t="s">
        <v>28</v>
      </c>
      <c r="W491" s="13" t="s">
        <v>2120</v>
      </c>
      <c r="X491" s="13" t="str">
        <f>_xlfn.XLOOKUP(Burndata[[#This Row],[STATE_FULL]],'[1]State Regions'!$A:$A,'[1]State Regions'!$B:$B)</f>
        <v>Northeast</v>
      </c>
    </row>
    <row r="492" spans="1:24" hidden="1" x14ac:dyDescent="0.2">
      <c r="A492" s="13" t="s">
        <v>2083</v>
      </c>
      <c r="B492" s="13" t="s">
        <v>2084</v>
      </c>
      <c r="C492" s="13" t="s">
        <v>2121</v>
      </c>
      <c r="D492" s="13" t="s">
        <v>2122</v>
      </c>
      <c r="E492" s="13" t="s">
        <v>2123</v>
      </c>
      <c r="F492" s="14">
        <v>19047</v>
      </c>
      <c r="G492" s="13">
        <v>6231130</v>
      </c>
      <c r="H492" s="13" t="s">
        <v>2124</v>
      </c>
      <c r="I492" s="13">
        <v>374</v>
      </c>
      <c r="K492" s="13">
        <v>1</v>
      </c>
      <c r="O492" s="13" t="s">
        <v>39</v>
      </c>
      <c r="Q492" s="13">
        <v>1</v>
      </c>
      <c r="T492" s="13" t="s">
        <v>2798</v>
      </c>
      <c r="U492" s="13" t="s">
        <v>28</v>
      </c>
      <c r="W492" s="13" t="s">
        <v>2125</v>
      </c>
      <c r="X492" s="13" t="str">
        <f>_xlfn.XLOOKUP(Burndata[[#This Row],[STATE_FULL]],'[1]State Regions'!$A:$A,'[1]State Regions'!$B:$B)</f>
        <v>Northeast</v>
      </c>
    </row>
    <row r="493" spans="1:24" hidden="1" x14ac:dyDescent="0.2">
      <c r="A493" s="13" t="s">
        <v>2083</v>
      </c>
      <c r="B493" s="13" t="s">
        <v>2084</v>
      </c>
      <c r="C493" s="13" t="s">
        <v>2121</v>
      </c>
      <c r="D493" s="13" t="s">
        <v>2126</v>
      </c>
      <c r="E493" s="13" t="s">
        <v>2127</v>
      </c>
      <c r="F493" s="14">
        <v>18960</v>
      </c>
      <c r="G493" s="13">
        <v>6233090</v>
      </c>
      <c r="H493" s="13" t="s">
        <v>2128</v>
      </c>
      <c r="I493" s="13">
        <v>169</v>
      </c>
      <c r="K493" s="13">
        <v>1</v>
      </c>
      <c r="O493" s="13" t="s">
        <v>39</v>
      </c>
      <c r="Q493" s="13">
        <v>1</v>
      </c>
      <c r="T493" s="13" t="s">
        <v>2798</v>
      </c>
      <c r="U493" s="13" t="s">
        <v>28</v>
      </c>
      <c r="W493" s="13" t="s">
        <v>2129</v>
      </c>
      <c r="X493" s="13" t="str">
        <f>_xlfn.XLOOKUP(Burndata[[#This Row],[STATE_FULL]],'[1]State Regions'!$A:$A,'[1]State Regions'!$B:$B)</f>
        <v>Northeast</v>
      </c>
    </row>
    <row r="494" spans="1:24" hidden="1" x14ac:dyDescent="0.2">
      <c r="A494" s="13" t="s">
        <v>2083</v>
      </c>
      <c r="B494" s="13" t="s">
        <v>2084</v>
      </c>
      <c r="C494" s="13" t="s">
        <v>2130</v>
      </c>
      <c r="D494" s="13" t="s">
        <v>2131</v>
      </c>
      <c r="E494" s="13" t="s">
        <v>2132</v>
      </c>
      <c r="F494" s="14">
        <v>15905</v>
      </c>
      <c r="G494" s="13">
        <v>6230052</v>
      </c>
      <c r="H494" s="13" t="s">
        <v>2133</v>
      </c>
      <c r="I494" s="13">
        <v>537</v>
      </c>
      <c r="K494" s="13">
        <v>1</v>
      </c>
      <c r="O494" s="13" t="s">
        <v>39</v>
      </c>
      <c r="P494" s="13">
        <v>1</v>
      </c>
      <c r="T494" s="13" t="s">
        <v>2798</v>
      </c>
      <c r="U494" s="13" t="s">
        <v>28</v>
      </c>
      <c r="W494" s="13" t="s">
        <v>2134</v>
      </c>
      <c r="X494" s="13" t="str">
        <f>_xlfn.XLOOKUP(Burndata[[#This Row],[STATE_FULL]],'[1]State Regions'!$A:$A,'[1]State Regions'!$B:$B)</f>
        <v>Northeast</v>
      </c>
    </row>
    <row r="495" spans="1:24" hidden="1" x14ac:dyDescent="0.2">
      <c r="A495" s="13" t="s">
        <v>2083</v>
      </c>
      <c r="B495" s="13" t="s">
        <v>2084</v>
      </c>
      <c r="C495" s="13" t="s">
        <v>2135</v>
      </c>
      <c r="D495" s="13" t="s">
        <v>2136</v>
      </c>
      <c r="E495" s="13" t="s">
        <v>2137</v>
      </c>
      <c r="F495" s="14">
        <v>19301</v>
      </c>
      <c r="G495" s="13">
        <v>6233430</v>
      </c>
      <c r="H495" s="13" t="s">
        <v>2138</v>
      </c>
      <c r="I495" s="13">
        <v>226</v>
      </c>
      <c r="K495" s="13">
        <v>1</v>
      </c>
      <c r="O495" s="13" t="s">
        <v>39</v>
      </c>
      <c r="Q495" s="13">
        <v>1</v>
      </c>
      <c r="T495" s="13" t="s">
        <v>2798</v>
      </c>
      <c r="U495" s="13" t="s">
        <v>28</v>
      </c>
      <c r="W495" s="13" t="s">
        <v>2139</v>
      </c>
      <c r="X495" s="13" t="str">
        <f>_xlfn.XLOOKUP(Burndata[[#This Row],[STATE_FULL]],'[1]State Regions'!$A:$A,'[1]State Regions'!$B:$B)</f>
        <v>Northeast</v>
      </c>
    </row>
    <row r="496" spans="1:24" hidden="1" x14ac:dyDescent="0.2">
      <c r="A496" s="13" t="s">
        <v>2083</v>
      </c>
      <c r="B496" s="13" t="s">
        <v>2084</v>
      </c>
      <c r="C496" s="13" t="s">
        <v>1195</v>
      </c>
      <c r="D496" s="13" t="s">
        <v>2140</v>
      </c>
      <c r="E496" s="13" t="s">
        <v>2141</v>
      </c>
      <c r="F496" s="14">
        <v>17011</v>
      </c>
      <c r="G496" s="13">
        <v>6230297</v>
      </c>
      <c r="H496" s="13" t="s">
        <v>2142</v>
      </c>
      <c r="I496" s="13">
        <v>307</v>
      </c>
      <c r="K496" s="13">
        <v>1</v>
      </c>
      <c r="O496" s="13" t="s">
        <v>39</v>
      </c>
      <c r="Q496" s="13">
        <v>1</v>
      </c>
      <c r="T496" s="13" t="s">
        <v>2798</v>
      </c>
      <c r="U496" s="13" t="s">
        <v>28</v>
      </c>
      <c r="W496" s="13" t="s">
        <v>2143</v>
      </c>
      <c r="X496" s="13" t="str">
        <f>_xlfn.XLOOKUP(Burndata[[#This Row],[STATE_FULL]],'[1]State Regions'!$A:$A,'[1]State Regions'!$B:$B)</f>
        <v>Northeast</v>
      </c>
    </row>
    <row r="497" spans="1:24" hidden="1" x14ac:dyDescent="0.2">
      <c r="A497" s="13" t="s">
        <v>2083</v>
      </c>
      <c r="B497" s="13" t="s">
        <v>2084</v>
      </c>
      <c r="C497" s="13" t="s">
        <v>2144</v>
      </c>
      <c r="D497" s="13" t="s">
        <v>2145</v>
      </c>
      <c r="E497" s="13" t="s">
        <v>2146</v>
      </c>
      <c r="F497" s="14">
        <v>17033</v>
      </c>
      <c r="G497" s="13">
        <v>6230705</v>
      </c>
      <c r="H497" s="13" t="s">
        <v>2147</v>
      </c>
      <c r="I497" s="13">
        <v>625</v>
      </c>
      <c r="K497" s="13">
        <v>1</v>
      </c>
      <c r="L497" s="13">
        <v>1</v>
      </c>
      <c r="O497" s="13" t="s">
        <v>39</v>
      </c>
      <c r="P497" s="13">
        <v>1</v>
      </c>
      <c r="R497" s="13">
        <v>1</v>
      </c>
      <c r="T497" s="13" t="s">
        <v>2798</v>
      </c>
      <c r="U497" s="13" t="s">
        <v>28</v>
      </c>
      <c r="W497" s="13" t="s">
        <v>2148</v>
      </c>
      <c r="X497" s="13" t="str">
        <f>_xlfn.XLOOKUP(Burndata[[#This Row],[STATE_FULL]],'[1]State Regions'!$A:$A,'[1]State Regions'!$B:$B)</f>
        <v>Northeast</v>
      </c>
    </row>
    <row r="498" spans="1:24" hidden="1" x14ac:dyDescent="0.2">
      <c r="A498" s="13" t="s">
        <v>2083</v>
      </c>
      <c r="B498" s="13" t="s">
        <v>2084</v>
      </c>
      <c r="C498" s="13" t="s">
        <v>537</v>
      </c>
      <c r="D498" s="13" t="s">
        <v>1881</v>
      </c>
      <c r="E498" s="13" t="s">
        <v>2135</v>
      </c>
      <c r="F498" s="14">
        <v>19013</v>
      </c>
      <c r="G498" s="13">
        <v>6230400</v>
      </c>
      <c r="H498" s="13" t="s">
        <v>2149</v>
      </c>
      <c r="I498" s="13">
        <v>300</v>
      </c>
      <c r="J498" s="13">
        <v>14</v>
      </c>
      <c r="K498" s="13">
        <v>1</v>
      </c>
      <c r="M498" s="13">
        <v>1</v>
      </c>
      <c r="O498" s="13" t="s">
        <v>39</v>
      </c>
      <c r="Q498" s="13">
        <v>1</v>
      </c>
      <c r="T498" s="13" t="s">
        <v>28</v>
      </c>
      <c r="U498" s="13" t="s">
        <v>28</v>
      </c>
      <c r="W498" s="13" t="s">
        <v>2150</v>
      </c>
      <c r="X498" s="13" t="str">
        <f>_xlfn.XLOOKUP(Burndata[[#This Row],[STATE_FULL]],'[1]State Regions'!$A:$A,'[1]State Regions'!$B:$B)</f>
        <v>Northeast</v>
      </c>
    </row>
    <row r="499" spans="1:24" hidden="1" x14ac:dyDescent="0.2">
      <c r="A499" s="13" t="s">
        <v>2083</v>
      </c>
      <c r="B499" s="13" t="s">
        <v>2084</v>
      </c>
      <c r="C499" s="13" t="s">
        <v>1759</v>
      </c>
      <c r="D499" s="13" t="s">
        <v>2151</v>
      </c>
      <c r="E499" s="13" t="s">
        <v>2152</v>
      </c>
      <c r="F499" s="14">
        <v>16550</v>
      </c>
      <c r="G499" s="13">
        <v>6230760</v>
      </c>
      <c r="H499" s="13" t="s">
        <v>2153</v>
      </c>
      <c r="I499" s="13">
        <v>412</v>
      </c>
      <c r="K499" s="13">
        <v>1</v>
      </c>
      <c r="O499" s="13" t="s">
        <v>39</v>
      </c>
      <c r="Q499" s="13">
        <v>1</v>
      </c>
      <c r="T499" s="13" t="s">
        <v>2798</v>
      </c>
      <c r="U499" s="13" t="s">
        <v>28</v>
      </c>
      <c r="W499" s="13" t="s">
        <v>2154</v>
      </c>
      <c r="X499" s="13" t="str">
        <f>_xlfn.XLOOKUP(Burndata[[#This Row],[STATE_FULL]],'[1]State Regions'!$A:$A,'[1]State Regions'!$B:$B)</f>
        <v>Northeast</v>
      </c>
    </row>
    <row r="500" spans="1:24" hidden="1" x14ac:dyDescent="0.2">
      <c r="A500" s="13" t="s">
        <v>2083</v>
      </c>
      <c r="B500" s="13" t="s">
        <v>2084</v>
      </c>
      <c r="C500" s="13" t="s">
        <v>2155</v>
      </c>
      <c r="D500" s="13" t="s">
        <v>2156</v>
      </c>
      <c r="E500" s="13" t="s">
        <v>2157</v>
      </c>
      <c r="F500" s="14">
        <v>18510</v>
      </c>
      <c r="G500" s="13">
        <v>6232980</v>
      </c>
      <c r="H500" s="13" t="s">
        <v>2158</v>
      </c>
      <c r="I500" s="13">
        <v>297</v>
      </c>
      <c r="K500" s="13">
        <v>1</v>
      </c>
      <c r="O500" s="13" t="s">
        <v>39</v>
      </c>
      <c r="Q500" s="13">
        <v>1</v>
      </c>
      <c r="T500" s="13" t="s">
        <v>2798</v>
      </c>
      <c r="U500" s="13" t="s">
        <v>28</v>
      </c>
      <c r="W500" s="13" t="s">
        <v>2159</v>
      </c>
      <c r="X500" s="13" t="str">
        <f>_xlfn.XLOOKUP(Burndata[[#This Row],[STATE_FULL]],'[1]State Regions'!$A:$A,'[1]State Regions'!$B:$B)</f>
        <v>Northeast</v>
      </c>
    </row>
    <row r="501" spans="1:24" hidden="1" x14ac:dyDescent="0.2">
      <c r="A501" s="13" t="s">
        <v>2083</v>
      </c>
      <c r="B501" s="13" t="s">
        <v>2084</v>
      </c>
      <c r="C501" s="13" t="s">
        <v>181</v>
      </c>
      <c r="D501" s="13" t="s">
        <v>2160</v>
      </c>
      <c r="E501" s="13" t="s">
        <v>2161</v>
      </c>
      <c r="F501" s="14">
        <v>17602</v>
      </c>
      <c r="G501" s="13">
        <v>6231120</v>
      </c>
      <c r="H501" s="13" t="s">
        <v>2162</v>
      </c>
      <c r="I501" s="13">
        <v>525</v>
      </c>
      <c r="K501" s="13">
        <v>1</v>
      </c>
      <c r="O501" s="13" t="s">
        <v>39</v>
      </c>
      <c r="P501" s="13">
        <v>1</v>
      </c>
      <c r="T501" s="13" t="s">
        <v>2798</v>
      </c>
      <c r="U501" s="13" t="s">
        <v>28</v>
      </c>
      <c r="W501" s="13" t="s">
        <v>2163</v>
      </c>
      <c r="X501" s="13" t="str">
        <f>_xlfn.XLOOKUP(Burndata[[#This Row],[STATE_FULL]],'[1]State Regions'!$A:$A,'[1]State Regions'!$B:$B)</f>
        <v>Northeast</v>
      </c>
    </row>
    <row r="502" spans="1:24" hidden="1" x14ac:dyDescent="0.2">
      <c r="A502" s="13" t="s">
        <v>2083</v>
      </c>
      <c r="B502" s="13" t="s">
        <v>2084</v>
      </c>
      <c r="C502" s="13" t="s">
        <v>2164</v>
      </c>
      <c r="D502" s="13" t="s">
        <v>2165</v>
      </c>
      <c r="E502" s="13" t="s">
        <v>2166</v>
      </c>
      <c r="F502" s="14">
        <v>18103</v>
      </c>
      <c r="G502" s="13">
        <v>6230013</v>
      </c>
      <c r="H502" s="13" t="s">
        <v>2167</v>
      </c>
      <c r="I502" s="13">
        <v>779</v>
      </c>
      <c r="J502" s="13">
        <v>18</v>
      </c>
      <c r="K502" s="13">
        <v>1</v>
      </c>
      <c r="L502" s="13">
        <v>1</v>
      </c>
      <c r="M502" s="13">
        <v>1</v>
      </c>
      <c r="N502" s="13">
        <v>1</v>
      </c>
      <c r="O502" s="13" t="s">
        <v>39</v>
      </c>
      <c r="P502" s="13">
        <v>1</v>
      </c>
      <c r="S502" s="13">
        <v>1</v>
      </c>
      <c r="T502" s="13" t="s">
        <v>28</v>
      </c>
      <c r="U502" s="13" t="s">
        <v>28</v>
      </c>
      <c r="W502" s="13" t="s">
        <v>2168</v>
      </c>
      <c r="X502" s="13" t="str">
        <f>_xlfn.XLOOKUP(Burndata[[#This Row],[STATE_FULL]],'[1]State Regions'!$A:$A,'[1]State Regions'!$B:$B)</f>
        <v>Northeast</v>
      </c>
    </row>
    <row r="503" spans="1:24" hidden="1" x14ac:dyDescent="0.2">
      <c r="A503" s="13" t="s">
        <v>2083</v>
      </c>
      <c r="B503" s="13" t="s">
        <v>2084</v>
      </c>
      <c r="C503" s="13" t="s">
        <v>2169</v>
      </c>
      <c r="D503" s="13" t="s">
        <v>2170</v>
      </c>
      <c r="E503" s="13" t="s">
        <v>2171</v>
      </c>
      <c r="F503" s="14">
        <v>18711</v>
      </c>
      <c r="G503" s="13">
        <v>6232725</v>
      </c>
      <c r="H503" s="13" t="s">
        <v>2172</v>
      </c>
      <c r="I503" s="13">
        <v>291</v>
      </c>
      <c r="K503" s="13">
        <v>1</v>
      </c>
      <c r="O503" s="13" t="s">
        <v>39</v>
      </c>
      <c r="Q503" s="13">
        <v>1</v>
      </c>
      <c r="T503" s="13" t="s">
        <v>2798</v>
      </c>
      <c r="U503" s="13" t="s">
        <v>28</v>
      </c>
      <c r="W503" s="13" t="s">
        <v>2173</v>
      </c>
      <c r="X503" s="13" t="str">
        <f>_xlfn.XLOOKUP(Burndata[[#This Row],[STATE_FULL]],'[1]State Regions'!$A:$A,'[1]State Regions'!$B:$B)</f>
        <v>Northeast</v>
      </c>
    </row>
    <row r="504" spans="1:24" hidden="1" x14ac:dyDescent="0.2">
      <c r="A504" s="13" t="s">
        <v>2083</v>
      </c>
      <c r="B504" s="13" t="s">
        <v>2084</v>
      </c>
      <c r="C504" s="13" t="s">
        <v>59</v>
      </c>
      <c r="D504" s="13" t="s">
        <v>2174</v>
      </c>
      <c r="E504" s="13" t="s">
        <v>2175</v>
      </c>
      <c r="F504" s="14">
        <v>19001</v>
      </c>
      <c r="G504" s="13">
        <v>6230010</v>
      </c>
      <c r="H504" s="13" t="s">
        <v>2176</v>
      </c>
      <c r="I504" s="13">
        <v>665</v>
      </c>
      <c r="K504" s="13">
        <v>1</v>
      </c>
      <c r="O504" s="13" t="s">
        <v>39</v>
      </c>
      <c r="Q504" s="13">
        <v>1</v>
      </c>
      <c r="T504" s="13" t="s">
        <v>2798</v>
      </c>
      <c r="U504" s="13" t="s">
        <v>28</v>
      </c>
      <c r="W504" s="13" t="s">
        <v>2177</v>
      </c>
      <c r="X504" s="13" t="str">
        <f>_xlfn.XLOOKUP(Burndata[[#This Row],[STATE_FULL]],'[1]State Regions'!$A:$A,'[1]State Regions'!$B:$B)</f>
        <v>Northeast</v>
      </c>
    </row>
    <row r="505" spans="1:24" hidden="1" x14ac:dyDescent="0.2">
      <c r="A505" s="13" t="s">
        <v>2083</v>
      </c>
      <c r="B505" s="13" t="s">
        <v>2084</v>
      </c>
      <c r="C505" s="13" t="s">
        <v>59</v>
      </c>
      <c r="D505" s="13" t="s">
        <v>2178</v>
      </c>
      <c r="E505" s="13" t="s">
        <v>2179</v>
      </c>
      <c r="F505" s="14">
        <v>19096</v>
      </c>
      <c r="G505" s="13">
        <v>6231970</v>
      </c>
      <c r="H505" s="13" t="s">
        <v>2180</v>
      </c>
      <c r="I505" s="13">
        <v>331</v>
      </c>
      <c r="K505" s="13">
        <v>1</v>
      </c>
      <c r="O505" s="13" t="s">
        <v>39</v>
      </c>
      <c r="Q505" s="13">
        <v>1</v>
      </c>
      <c r="T505" s="13" t="s">
        <v>2798</v>
      </c>
      <c r="U505" s="13" t="s">
        <v>28</v>
      </c>
      <c r="W505" s="13" t="s">
        <v>2181</v>
      </c>
      <c r="X505" s="13" t="str">
        <f>_xlfn.XLOOKUP(Burndata[[#This Row],[STATE_FULL]],'[1]State Regions'!$A:$A,'[1]State Regions'!$B:$B)</f>
        <v>Northeast</v>
      </c>
    </row>
    <row r="506" spans="1:24" hidden="1" x14ac:dyDescent="0.2">
      <c r="A506" s="13" t="s">
        <v>2083</v>
      </c>
      <c r="B506" s="13" t="s">
        <v>2084</v>
      </c>
      <c r="C506" s="13" t="s">
        <v>2182</v>
      </c>
      <c r="D506" s="13" t="s">
        <v>2183</v>
      </c>
      <c r="E506" s="13" t="s">
        <v>2184</v>
      </c>
      <c r="F506" s="14">
        <v>17822</v>
      </c>
      <c r="G506" s="13">
        <v>6230550</v>
      </c>
      <c r="H506" s="13" t="s">
        <v>2185</v>
      </c>
      <c r="I506" s="13">
        <v>370</v>
      </c>
      <c r="K506" s="13">
        <v>1</v>
      </c>
      <c r="L506" s="13">
        <v>1</v>
      </c>
      <c r="O506" s="13" t="s">
        <v>39</v>
      </c>
      <c r="P506" s="13">
        <v>1</v>
      </c>
      <c r="S506" s="13">
        <v>1</v>
      </c>
      <c r="T506" s="13" t="s">
        <v>2798</v>
      </c>
      <c r="U506" s="13" t="s">
        <v>28</v>
      </c>
      <c r="W506" s="13" t="s">
        <v>2186</v>
      </c>
      <c r="X506" s="13" t="str">
        <f>_xlfn.XLOOKUP(Burndata[[#This Row],[STATE_FULL]],'[1]State Regions'!$A:$A,'[1]State Regions'!$B:$B)</f>
        <v>Northeast</v>
      </c>
    </row>
    <row r="507" spans="1:24" hidden="1" x14ac:dyDescent="0.2">
      <c r="A507" s="13" t="s">
        <v>2083</v>
      </c>
      <c r="B507" s="13" t="s">
        <v>2084</v>
      </c>
      <c r="C507" s="13" t="s">
        <v>2187</v>
      </c>
      <c r="D507" s="13" t="s">
        <v>2188</v>
      </c>
      <c r="E507" s="13" t="s">
        <v>2189</v>
      </c>
      <c r="F507" s="14">
        <v>18015</v>
      </c>
      <c r="G507" s="13">
        <v>6230049</v>
      </c>
      <c r="H507" s="13" t="s">
        <v>2190</v>
      </c>
      <c r="I507" s="13">
        <v>400</v>
      </c>
      <c r="K507" s="13">
        <v>1</v>
      </c>
      <c r="O507" s="13" t="s">
        <v>39</v>
      </c>
      <c r="P507" s="13">
        <v>1</v>
      </c>
      <c r="T507" s="13" t="s">
        <v>2798</v>
      </c>
      <c r="U507" s="13" t="s">
        <v>28</v>
      </c>
      <c r="W507" s="13" t="s">
        <v>2191</v>
      </c>
      <c r="X507" s="13" t="str">
        <f>_xlfn.XLOOKUP(Burndata[[#This Row],[STATE_FULL]],'[1]State Regions'!$A:$A,'[1]State Regions'!$B:$B)</f>
        <v>Northeast</v>
      </c>
    </row>
    <row r="508" spans="1:24" hidden="1" x14ac:dyDescent="0.2">
      <c r="A508" s="13" t="s">
        <v>2083</v>
      </c>
      <c r="B508" s="13" t="s">
        <v>2084</v>
      </c>
      <c r="C508" s="13" t="s">
        <v>2187</v>
      </c>
      <c r="D508" s="13" t="s">
        <v>2192</v>
      </c>
      <c r="E508" s="13" t="s">
        <v>2189</v>
      </c>
      <c r="F508" s="14">
        <v>18017</v>
      </c>
      <c r="G508" s="13">
        <v>6230035</v>
      </c>
      <c r="H508" s="13" t="s">
        <v>2193</v>
      </c>
      <c r="I508" s="13">
        <v>195</v>
      </c>
      <c r="K508" s="13">
        <v>1</v>
      </c>
      <c r="O508" s="13" t="s">
        <v>39</v>
      </c>
      <c r="Q508" s="13">
        <v>1</v>
      </c>
      <c r="T508" s="13" t="s">
        <v>2798</v>
      </c>
      <c r="U508" s="13" t="s">
        <v>28</v>
      </c>
      <c r="W508" s="13" t="s">
        <v>2168</v>
      </c>
      <c r="X508" s="13" t="str">
        <f>_xlfn.XLOOKUP(Burndata[[#This Row],[STATE_FULL]],'[1]State Regions'!$A:$A,'[1]State Regions'!$B:$B)</f>
        <v>Northeast</v>
      </c>
    </row>
    <row r="509" spans="1:24" hidden="1" x14ac:dyDescent="0.2">
      <c r="A509" s="13" t="s">
        <v>2083</v>
      </c>
      <c r="B509" s="13" t="s">
        <v>2084</v>
      </c>
      <c r="C509" s="13" t="s">
        <v>2187</v>
      </c>
      <c r="D509" s="13" t="s">
        <v>2194</v>
      </c>
      <c r="E509" s="13" t="s">
        <v>2195</v>
      </c>
      <c r="F509" s="14">
        <v>18045</v>
      </c>
      <c r="G509" s="13">
        <v>6230456</v>
      </c>
      <c r="H509" s="13" t="s">
        <v>2196</v>
      </c>
      <c r="I509" s="13">
        <v>108</v>
      </c>
      <c r="K509" s="13">
        <v>1</v>
      </c>
      <c r="O509" s="13" t="s">
        <v>39</v>
      </c>
      <c r="Q509" s="13">
        <v>1</v>
      </c>
      <c r="T509" s="13" t="s">
        <v>2798</v>
      </c>
      <c r="U509" s="13" t="s">
        <v>28</v>
      </c>
      <c r="W509" s="13" t="s">
        <v>2197</v>
      </c>
      <c r="X509" s="13" t="str">
        <f>_xlfn.XLOOKUP(Burndata[[#This Row],[STATE_FULL]],'[1]State Regions'!$A:$A,'[1]State Regions'!$B:$B)</f>
        <v>Northeast</v>
      </c>
    </row>
    <row r="510" spans="1:24" hidden="1" x14ac:dyDescent="0.2">
      <c r="A510" s="13" t="s">
        <v>2083</v>
      </c>
      <c r="B510" s="13" t="s">
        <v>2084</v>
      </c>
      <c r="C510" s="13" t="s">
        <v>2198</v>
      </c>
      <c r="D510" s="13" t="s">
        <v>2199</v>
      </c>
      <c r="E510" s="13" t="s">
        <v>2200</v>
      </c>
      <c r="F510" s="14">
        <v>19141</v>
      </c>
      <c r="G510" s="13">
        <v>6231634</v>
      </c>
      <c r="H510" s="13" t="s">
        <v>2201</v>
      </c>
      <c r="I510" s="13">
        <v>548</v>
      </c>
      <c r="K510" s="13">
        <v>1</v>
      </c>
      <c r="O510" s="13" t="s">
        <v>39</v>
      </c>
      <c r="P510" s="13">
        <v>1</v>
      </c>
      <c r="T510" s="13" t="s">
        <v>2798</v>
      </c>
      <c r="U510" s="13" t="s">
        <v>28</v>
      </c>
      <c r="W510" s="13" t="s">
        <v>2202</v>
      </c>
      <c r="X510" s="13" t="str">
        <f>_xlfn.XLOOKUP(Burndata[[#This Row],[STATE_FULL]],'[1]State Regions'!$A:$A,'[1]State Regions'!$B:$B)</f>
        <v>Northeast</v>
      </c>
    </row>
    <row r="511" spans="1:24" hidden="1" x14ac:dyDescent="0.2">
      <c r="A511" s="13" t="s">
        <v>2083</v>
      </c>
      <c r="B511" s="13" t="s">
        <v>2084</v>
      </c>
      <c r="C511" s="13" t="s">
        <v>2198</v>
      </c>
      <c r="D511" s="13" t="s">
        <v>2203</v>
      </c>
      <c r="E511" s="13" t="s">
        <v>2200</v>
      </c>
      <c r="F511" s="14">
        <v>19140</v>
      </c>
      <c r="G511" s="13">
        <v>6232300</v>
      </c>
      <c r="H511" s="13" t="s">
        <v>2204</v>
      </c>
      <c r="I511" s="13">
        <v>714</v>
      </c>
      <c r="J511" s="13">
        <v>10</v>
      </c>
      <c r="K511" s="13">
        <v>1</v>
      </c>
      <c r="M511" s="13">
        <v>1</v>
      </c>
      <c r="O511" s="13" t="s">
        <v>39</v>
      </c>
      <c r="P511" s="13">
        <v>1</v>
      </c>
      <c r="T511" s="13" t="s">
        <v>28</v>
      </c>
      <c r="U511" s="13" t="s">
        <v>28</v>
      </c>
      <c r="W511" s="13" t="s">
        <v>2205</v>
      </c>
      <c r="X511" s="13" t="str">
        <f>_xlfn.XLOOKUP(Burndata[[#This Row],[STATE_FULL]],'[1]State Regions'!$A:$A,'[1]State Regions'!$B:$B)</f>
        <v>Northeast</v>
      </c>
    </row>
    <row r="512" spans="1:24" hidden="1" x14ac:dyDescent="0.2">
      <c r="A512" s="13" t="s">
        <v>2083</v>
      </c>
      <c r="B512" s="13" t="s">
        <v>2084</v>
      </c>
      <c r="C512" s="13" t="s">
        <v>2198</v>
      </c>
      <c r="D512" s="13" t="s">
        <v>2206</v>
      </c>
      <c r="E512" s="13" t="s">
        <v>2200</v>
      </c>
      <c r="F512" s="14">
        <v>19107</v>
      </c>
      <c r="G512" s="13">
        <v>6230043</v>
      </c>
      <c r="H512" s="13" t="s">
        <v>2207</v>
      </c>
      <c r="I512" s="13">
        <v>926</v>
      </c>
      <c r="K512" s="13">
        <v>1</v>
      </c>
      <c r="M512" s="13">
        <v>1</v>
      </c>
      <c r="O512" s="13" t="s">
        <v>39</v>
      </c>
      <c r="P512" s="13">
        <v>1</v>
      </c>
      <c r="T512" s="13" t="s">
        <v>39</v>
      </c>
      <c r="U512" s="13" t="s">
        <v>28</v>
      </c>
      <c r="W512" s="13" t="s">
        <v>2208</v>
      </c>
      <c r="X512" s="13" t="str">
        <f>_xlfn.XLOOKUP(Burndata[[#This Row],[STATE_FULL]],'[1]State Regions'!$A:$A,'[1]State Regions'!$B:$B)</f>
        <v>Northeast</v>
      </c>
    </row>
    <row r="513" spans="1:24" hidden="1" x14ac:dyDescent="0.2">
      <c r="A513" s="13" t="s">
        <v>2083</v>
      </c>
      <c r="B513" s="13" t="s">
        <v>2084</v>
      </c>
      <c r="C513" s="13" t="s">
        <v>2198</v>
      </c>
      <c r="D513" s="13" t="s">
        <v>2209</v>
      </c>
      <c r="E513" s="13" t="s">
        <v>2200</v>
      </c>
      <c r="F513" s="14">
        <v>19104</v>
      </c>
      <c r="G513" s="13">
        <v>6232170</v>
      </c>
      <c r="H513" s="13" t="s">
        <v>2210</v>
      </c>
      <c r="I513" s="13">
        <v>344</v>
      </c>
      <c r="K513" s="13">
        <v>1</v>
      </c>
      <c r="O513" s="13" t="s">
        <v>39</v>
      </c>
      <c r="P513" s="13">
        <v>1</v>
      </c>
      <c r="T513" s="13" t="s">
        <v>2798</v>
      </c>
      <c r="U513" s="13" t="s">
        <v>28</v>
      </c>
      <c r="W513" s="13" t="s">
        <v>2211</v>
      </c>
      <c r="X513" s="13" t="str">
        <f>_xlfn.XLOOKUP(Burndata[[#This Row],[STATE_FULL]],'[1]State Regions'!$A:$A,'[1]State Regions'!$B:$B)</f>
        <v>Northeast</v>
      </c>
    </row>
    <row r="514" spans="1:24" hidden="1" x14ac:dyDescent="0.2">
      <c r="A514" s="13" t="s">
        <v>2083</v>
      </c>
      <c r="B514" s="13" t="s">
        <v>2084</v>
      </c>
      <c r="C514" s="13" t="s">
        <v>2198</v>
      </c>
      <c r="D514" s="13" t="s">
        <v>2212</v>
      </c>
      <c r="E514" s="13" t="s">
        <v>2200</v>
      </c>
      <c r="F514" s="14">
        <v>19134</v>
      </c>
      <c r="G514" s="13">
        <v>6232210</v>
      </c>
      <c r="H514" s="13" t="s">
        <v>2213</v>
      </c>
      <c r="I514" s="13">
        <v>189</v>
      </c>
      <c r="J514" s="13">
        <v>18</v>
      </c>
      <c r="L514" s="13">
        <v>1</v>
      </c>
      <c r="N514" s="13">
        <v>1</v>
      </c>
      <c r="O514" s="13" t="s">
        <v>39</v>
      </c>
      <c r="R514" s="13">
        <v>1</v>
      </c>
      <c r="T514" s="13" t="s">
        <v>28</v>
      </c>
      <c r="U514" s="13" t="s">
        <v>28</v>
      </c>
      <c r="W514" s="13" t="s">
        <v>2214</v>
      </c>
      <c r="X514" s="13" t="str">
        <f>_xlfn.XLOOKUP(Burndata[[#This Row],[STATE_FULL]],'[1]State Regions'!$A:$A,'[1]State Regions'!$B:$B)</f>
        <v>Northeast</v>
      </c>
    </row>
    <row r="515" spans="1:24" hidden="1" x14ac:dyDescent="0.2">
      <c r="A515" s="13" t="s">
        <v>2083</v>
      </c>
      <c r="B515" s="13" t="s">
        <v>2084</v>
      </c>
      <c r="C515" s="13" t="s">
        <v>2198</v>
      </c>
      <c r="D515" s="13" t="s">
        <v>2215</v>
      </c>
      <c r="E515" s="13" t="s">
        <v>2200</v>
      </c>
      <c r="F515" s="14">
        <v>19104</v>
      </c>
      <c r="G515" s="13">
        <v>6231730</v>
      </c>
      <c r="H515" s="13" t="s">
        <v>2216</v>
      </c>
      <c r="I515" s="13">
        <v>594</v>
      </c>
      <c r="L515" s="13">
        <v>1</v>
      </c>
      <c r="O515" s="13" t="s">
        <v>39</v>
      </c>
      <c r="R515" s="13">
        <v>1</v>
      </c>
      <c r="T515" s="13" t="s">
        <v>2798</v>
      </c>
      <c r="U515" s="13" t="s">
        <v>28</v>
      </c>
      <c r="W515" s="13" t="s">
        <v>2217</v>
      </c>
      <c r="X515" s="13" t="str">
        <f>_xlfn.XLOOKUP(Burndata[[#This Row],[STATE_FULL]],'[1]State Regions'!$A:$A,'[1]State Regions'!$B:$B)</f>
        <v>Northeast</v>
      </c>
    </row>
    <row r="516" spans="1:24" hidden="1" x14ac:dyDescent="0.2">
      <c r="A516" s="13" t="s">
        <v>2083</v>
      </c>
      <c r="B516" s="13" t="s">
        <v>2084</v>
      </c>
      <c r="C516" s="13" t="s">
        <v>2198</v>
      </c>
      <c r="D516" s="13" t="s">
        <v>2218</v>
      </c>
      <c r="E516" s="13" t="s">
        <v>2200</v>
      </c>
      <c r="F516" s="14">
        <v>19114</v>
      </c>
      <c r="G516" s="13">
        <v>6230054</v>
      </c>
      <c r="H516" s="13" t="s">
        <v>2219</v>
      </c>
      <c r="I516" s="13">
        <v>258</v>
      </c>
      <c r="K516" s="13">
        <v>1</v>
      </c>
      <c r="O516" s="13" t="s">
        <v>39</v>
      </c>
      <c r="Q516" s="13">
        <v>1</v>
      </c>
      <c r="T516" s="13" t="s">
        <v>2798</v>
      </c>
      <c r="U516" s="13" t="s">
        <v>28</v>
      </c>
      <c r="W516" s="13" t="s">
        <v>2220</v>
      </c>
      <c r="X516" s="13" t="str">
        <f>_xlfn.XLOOKUP(Burndata[[#This Row],[STATE_FULL]],'[1]State Regions'!$A:$A,'[1]State Regions'!$B:$B)</f>
        <v>Northeast</v>
      </c>
    </row>
    <row r="517" spans="1:24" hidden="1" x14ac:dyDescent="0.2">
      <c r="A517" s="13" t="s">
        <v>2083</v>
      </c>
      <c r="B517" s="13" t="s">
        <v>2084</v>
      </c>
      <c r="C517" s="13" t="s">
        <v>2221</v>
      </c>
      <c r="D517" s="13" t="s">
        <v>2222</v>
      </c>
      <c r="E517" s="13" t="s">
        <v>2223</v>
      </c>
      <c r="F517" s="14">
        <v>17701</v>
      </c>
      <c r="G517" s="13">
        <v>6233500</v>
      </c>
      <c r="H517" s="13" t="s">
        <v>2224</v>
      </c>
      <c r="I517" s="13">
        <v>224</v>
      </c>
      <c r="K517" s="13">
        <v>1</v>
      </c>
      <c r="O517" s="13" t="s">
        <v>39</v>
      </c>
      <c r="Q517" s="13">
        <v>1</v>
      </c>
      <c r="T517" s="13" t="s">
        <v>2798</v>
      </c>
      <c r="U517" s="13" t="s">
        <v>28</v>
      </c>
      <c r="W517" s="13" t="s">
        <v>2225</v>
      </c>
      <c r="X517" s="13" t="str">
        <f>_xlfn.XLOOKUP(Burndata[[#This Row],[STATE_FULL]],'[1]State Regions'!$A:$A,'[1]State Regions'!$B:$B)</f>
        <v>Northeast</v>
      </c>
    </row>
    <row r="518" spans="1:24" hidden="1" x14ac:dyDescent="0.2">
      <c r="A518" s="13" t="s">
        <v>2083</v>
      </c>
      <c r="B518" s="13" t="s">
        <v>2084</v>
      </c>
      <c r="C518" s="13" t="s">
        <v>2226</v>
      </c>
      <c r="D518" s="13" t="s">
        <v>2227</v>
      </c>
      <c r="E518" s="13" t="s">
        <v>2226</v>
      </c>
      <c r="F518" s="14">
        <v>17403</v>
      </c>
      <c r="G518" s="13">
        <v>6233550</v>
      </c>
      <c r="H518" s="13" t="s">
        <v>2228</v>
      </c>
      <c r="I518" s="13">
        <v>596</v>
      </c>
      <c r="K518" s="13">
        <v>1</v>
      </c>
      <c r="O518" s="13" t="s">
        <v>39</v>
      </c>
      <c r="P518" s="13">
        <v>1</v>
      </c>
      <c r="T518" s="13" t="s">
        <v>2798</v>
      </c>
      <c r="U518" s="13" t="s">
        <v>28</v>
      </c>
      <c r="W518" s="13" t="s">
        <v>2229</v>
      </c>
      <c r="X518" s="13" t="str">
        <f>_xlfn.XLOOKUP(Burndata[[#This Row],[STATE_FULL]],'[1]State Regions'!$A:$A,'[1]State Regions'!$B:$B)</f>
        <v>Northeast</v>
      </c>
    </row>
    <row r="519" spans="1:24" hidden="1" x14ac:dyDescent="0.2">
      <c r="A519" s="13" t="s">
        <v>2230</v>
      </c>
      <c r="B519" s="13" t="s">
        <v>2231</v>
      </c>
      <c r="C519" s="13" t="s">
        <v>2232</v>
      </c>
      <c r="D519" s="13" t="s">
        <v>2233</v>
      </c>
      <c r="E519" s="13" t="s">
        <v>2232</v>
      </c>
      <c r="F519" s="15" t="s">
        <v>2234</v>
      </c>
      <c r="G519" s="13">
        <v>6150150</v>
      </c>
      <c r="H519" s="13" t="s">
        <v>2235</v>
      </c>
      <c r="I519" s="13">
        <v>719</v>
      </c>
      <c r="K519" s="13">
        <v>1</v>
      </c>
      <c r="L519" s="13">
        <v>1</v>
      </c>
      <c r="M519" s="13">
        <v>1</v>
      </c>
      <c r="N519" s="13">
        <v>1</v>
      </c>
      <c r="O519" s="13" t="s">
        <v>28</v>
      </c>
      <c r="P519" s="13">
        <v>1</v>
      </c>
      <c r="R519" s="13">
        <v>1</v>
      </c>
      <c r="T519" s="13" t="s">
        <v>28</v>
      </c>
      <c r="U519" s="13" t="s">
        <v>28</v>
      </c>
      <c r="W519" s="13" t="s">
        <v>2236</v>
      </c>
      <c r="X519" s="13" t="str">
        <f>_xlfn.XLOOKUP(Burndata[[#This Row],[STATE_FULL]],'[1]State Regions'!$A:$A,'[1]State Regions'!$B:$B)</f>
        <v>Northeast</v>
      </c>
    </row>
    <row r="520" spans="1:24" hidden="1" x14ac:dyDescent="0.2">
      <c r="A520" s="13" t="s">
        <v>2237</v>
      </c>
      <c r="B520" s="13" t="s">
        <v>2238</v>
      </c>
      <c r="C520" s="13" t="s">
        <v>2239</v>
      </c>
      <c r="D520" s="13" t="s">
        <v>2240</v>
      </c>
      <c r="E520" s="13" t="s">
        <v>2239</v>
      </c>
      <c r="F520" s="14">
        <v>29406</v>
      </c>
      <c r="G520" s="13">
        <v>6370232</v>
      </c>
      <c r="H520" s="13" t="s">
        <v>2241</v>
      </c>
      <c r="I520" s="13">
        <v>407</v>
      </c>
      <c r="K520" s="13">
        <v>1</v>
      </c>
      <c r="O520" s="13" t="s">
        <v>28</v>
      </c>
      <c r="Q520" s="13">
        <v>1</v>
      </c>
      <c r="T520" s="13" t="s">
        <v>2798</v>
      </c>
      <c r="U520" s="13" t="s">
        <v>28</v>
      </c>
      <c r="W520" s="13" t="s">
        <v>2242</v>
      </c>
      <c r="X520" s="13" t="str">
        <f>_xlfn.XLOOKUP(Burndata[[#This Row],[STATE_FULL]],'[1]State Regions'!$A:$A,'[1]State Regions'!$B:$B)</f>
        <v>South</v>
      </c>
    </row>
    <row r="521" spans="1:24" hidden="1" x14ac:dyDescent="0.2">
      <c r="A521" s="13" t="s">
        <v>2237</v>
      </c>
      <c r="B521" s="13" t="s">
        <v>2238</v>
      </c>
      <c r="C521" s="13" t="s">
        <v>2239</v>
      </c>
      <c r="D521" s="13" t="s">
        <v>2243</v>
      </c>
      <c r="E521" s="13" t="s">
        <v>2239</v>
      </c>
      <c r="F521" s="14">
        <v>29425</v>
      </c>
      <c r="G521" s="13">
        <v>6370085</v>
      </c>
      <c r="H521" s="13" t="s">
        <v>2244</v>
      </c>
      <c r="I521" s="13">
        <v>865</v>
      </c>
      <c r="J521" s="13">
        <v>25</v>
      </c>
      <c r="K521" s="13">
        <v>1</v>
      </c>
      <c r="M521" s="13">
        <v>1</v>
      </c>
      <c r="N521" s="13">
        <v>1</v>
      </c>
      <c r="O521" s="13" t="s">
        <v>28</v>
      </c>
      <c r="P521" s="13">
        <v>1</v>
      </c>
      <c r="T521" s="13" t="s">
        <v>39</v>
      </c>
      <c r="U521" s="13" t="s">
        <v>28</v>
      </c>
      <c r="V521" s="13" t="s">
        <v>39</v>
      </c>
      <c r="W521" s="13" t="s">
        <v>2245</v>
      </c>
      <c r="X521" s="13" t="str">
        <f>_xlfn.XLOOKUP(Burndata[[#This Row],[STATE_FULL]],'[1]State Regions'!$A:$A,'[1]State Regions'!$B:$B)</f>
        <v>South</v>
      </c>
    </row>
    <row r="522" spans="1:24" hidden="1" x14ac:dyDescent="0.2">
      <c r="A522" s="13" t="s">
        <v>2237</v>
      </c>
      <c r="B522" s="13" t="s">
        <v>2238</v>
      </c>
      <c r="C522" s="13" t="s">
        <v>2239</v>
      </c>
      <c r="D522" s="13" t="s">
        <v>2246</v>
      </c>
      <c r="E522" s="13" t="s">
        <v>2239</v>
      </c>
      <c r="F522" s="14">
        <v>29425</v>
      </c>
      <c r="G522" s="13">
        <v>6370435</v>
      </c>
      <c r="H522" s="13" t="s">
        <v>2247</v>
      </c>
      <c r="I522" s="13">
        <v>250</v>
      </c>
      <c r="L522" s="13">
        <v>1</v>
      </c>
      <c r="O522" s="13" t="s">
        <v>28</v>
      </c>
      <c r="R522" s="13">
        <v>1</v>
      </c>
      <c r="T522" s="13" t="s">
        <v>2798</v>
      </c>
      <c r="U522" s="13" t="s">
        <v>28</v>
      </c>
      <c r="W522" s="13" t="s">
        <v>2248</v>
      </c>
      <c r="X522" s="13" t="str">
        <f>_xlfn.XLOOKUP(Burndata[[#This Row],[STATE_FULL]],'[1]State Regions'!$A:$A,'[1]State Regions'!$B:$B)</f>
        <v>South</v>
      </c>
    </row>
    <row r="523" spans="1:24" hidden="1" x14ac:dyDescent="0.2">
      <c r="A523" s="13" t="s">
        <v>2237</v>
      </c>
      <c r="B523" s="13" t="s">
        <v>2238</v>
      </c>
      <c r="C523" s="13" t="s">
        <v>2249</v>
      </c>
      <c r="D523" s="13" t="s">
        <v>2250</v>
      </c>
      <c r="E523" s="13" t="s">
        <v>2249</v>
      </c>
      <c r="F523" s="14">
        <v>29506</v>
      </c>
      <c r="G523" s="13">
        <v>6370009</v>
      </c>
      <c r="H523" s="13" t="s">
        <v>2251</v>
      </c>
      <c r="I523" s="13">
        <v>517</v>
      </c>
      <c r="K523" s="13">
        <v>1</v>
      </c>
      <c r="O523" s="13" t="s">
        <v>39</v>
      </c>
      <c r="Q523" s="13">
        <v>1</v>
      </c>
      <c r="T523" s="13" t="s">
        <v>2798</v>
      </c>
      <c r="U523" s="13" t="s">
        <v>28</v>
      </c>
      <c r="W523" s="13" t="s">
        <v>2252</v>
      </c>
      <c r="X523" s="13" t="str">
        <f>_xlfn.XLOOKUP(Burndata[[#This Row],[STATE_FULL]],'[1]State Regions'!$A:$A,'[1]State Regions'!$B:$B)</f>
        <v>South</v>
      </c>
    </row>
    <row r="524" spans="1:24" hidden="1" x14ac:dyDescent="0.2">
      <c r="A524" s="13" t="s">
        <v>2237</v>
      </c>
      <c r="B524" s="13" t="s">
        <v>2238</v>
      </c>
      <c r="C524" s="13" t="s">
        <v>1905</v>
      </c>
      <c r="D524" s="13" t="s">
        <v>2253</v>
      </c>
      <c r="E524" s="13" t="s">
        <v>1905</v>
      </c>
      <c r="F524" s="14">
        <v>29605</v>
      </c>
      <c r="G524" s="13">
        <v>6370323</v>
      </c>
      <c r="H524" s="13" t="s">
        <v>2254</v>
      </c>
      <c r="I524" s="13">
        <v>746</v>
      </c>
      <c r="K524" s="13">
        <v>1</v>
      </c>
      <c r="L524" s="13">
        <v>1</v>
      </c>
      <c r="O524" s="13" t="s">
        <v>28</v>
      </c>
      <c r="P524" s="13">
        <v>1</v>
      </c>
      <c r="S524" s="13">
        <v>1</v>
      </c>
      <c r="T524" s="13" t="s">
        <v>2798</v>
      </c>
      <c r="U524" s="13" t="s">
        <v>28</v>
      </c>
      <c r="W524" s="13" t="s">
        <v>2255</v>
      </c>
      <c r="X524" s="13" t="str">
        <f>_xlfn.XLOOKUP(Burndata[[#This Row],[STATE_FULL]],'[1]State Regions'!$A:$A,'[1]State Regions'!$B:$B)</f>
        <v>South</v>
      </c>
    </row>
    <row r="525" spans="1:24" hidden="1" x14ac:dyDescent="0.2">
      <c r="A525" s="13" t="s">
        <v>2237</v>
      </c>
      <c r="B525" s="13" t="s">
        <v>2238</v>
      </c>
      <c r="C525" s="13" t="s">
        <v>2256</v>
      </c>
      <c r="D525" s="13" t="s">
        <v>2257</v>
      </c>
      <c r="E525" s="13" t="s">
        <v>2258</v>
      </c>
      <c r="F525" s="14">
        <v>29572</v>
      </c>
      <c r="G525" s="13">
        <v>6370477</v>
      </c>
      <c r="H525" s="13" t="s">
        <v>2259</v>
      </c>
      <c r="I525" s="13">
        <v>371</v>
      </c>
      <c r="K525" s="13">
        <v>1</v>
      </c>
      <c r="L525" s="13">
        <v>1</v>
      </c>
      <c r="O525" s="13" t="s">
        <v>28</v>
      </c>
      <c r="P525" s="13">
        <v>1</v>
      </c>
      <c r="S525" s="13">
        <v>1</v>
      </c>
      <c r="T525" s="13" t="s">
        <v>2798</v>
      </c>
      <c r="U525" s="13" t="s">
        <v>28</v>
      </c>
      <c r="W525" s="13" t="s">
        <v>2260</v>
      </c>
      <c r="X525" s="13" t="str">
        <f>_xlfn.XLOOKUP(Burndata[[#This Row],[STATE_FULL]],'[1]State Regions'!$A:$A,'[1]State Regions'!$B:$B)</f>
        <v>South</v>
      </c>
    </row>
    <row r="526" spans="1:24" hidden="1" x14ac:dyDescent="0.2">
      <c r="A526" s="13" t="s">
        <v>2237</v>
      </c>
      <c r="B526" s="13" t="s">
        <v>2238</v>
      </c>
      <c r="C526" s="13" t="s">
        <v>2015</v>
      </c>
      <c r="D526" s="13" t="s">
        <v>2261</v>
      </c>
      <c r="E526" s="13" t="s">
        <v>1503</v>
      </c>
      <c r="F526" s="14">
        <v>29203</v>
      </c>
      <c r="G526" s="13">
        <v>6370140</v>
      </c>
      <c r="H526" s="13" t="s">
        <v>2262</v>
      </c>
      <c r="I526" s="13">
        <v>641</v>
      </c>
      <c r="K526" s="13">
        <v>1</v>
      </c>
      <c r="L526" s="13">
        <v>1</v>
      </c>
      <c r="O526" s="13" t="s">
        <v>28</v>
      </c>
      <c r="P526" s="13">
        <v>1</v>
      </c>
      <c r="S526" s="13">
        <v>1</v>
      </c>
      <c r="T526" s="13" t="s">
        <v>2798</v>
      </c>
      <c r="U526" s="13" t="s">
        <v>28</v>
      </c>
      <c r="W526" s="13" t="s">
        <v>2263</v>
      </c>
      <c r="X526" s="13" t="str">
        <f>_xlfn.XLOOKUP(Burndata[[#This Row],[STATE_FULL]],'[1]State Regions'!$A:$A,'[1]State Regions'!$B:$B)</f>
        <v>South</v>
      </c>
    </row>
    <row r="527" spans="1:24" hidden="1" x14ac:dyDescent="0.2">
      <c r="A527" s="13" t="s">
        <v>2237</v>
      </c>
      <c r="B527" s="13" t="s">
        <v>2238</v>
      </c>
      <c r="C527" s="13" t="s">
        <v>2264</v>
      </c>
      <c r="D527" s="13" t="s">
        <v>2265</v>
      </c>
      <c r="E527" s="13" t="s">
        <v>2264</v>
      </c>
      <c r="F527" s="14">
        <v>29303</v>
      </c>
      <c r="G527" s="13">
        <v>6370610</v>
      </c>
      <c r="H527" s="13" t="s">
        <v>2266</v>
      </c>
      <c r="I527" s="13">
        <v>540</v>
      </c>
      <c r="K527" s="13">
        <v>1</v>
      </c>
      <c r="O527" s="13" t="s">
        <v>28</v>
      </c>
      <c r="P527" s="13">
        <v>1</v>
      </c>
      <c r="T527" s="13" t="s">
        <v>2798</v>
      </c>
      <c r="U527" s="13" t="s">
        <v>28</v>
      </c>
      <c r="W527" s="13" t="s">
        <v>2267</v>
      </c>
      <c r="X527" s="13" t="str">
        <f>_xlfn.XLOOKUP(Burndata[[#This Row],[STATE_FULL]],'[1]State Regions'!$A:$A,'[1]State Regions'!$B:$B)</f>
        <v>South</v>
      </c>
    </row>
    <row r="528" spans="1:24" hidden="1" x14ac:dyDescent="0.2">
      <c r="A528" s="13" t="s">
        <v>2268</v>
      </c>
      <c r="B528" s="13" t="s">
        <v>2269</v>
      </c>
      <c r="C528" s="13" t="s">
        <v>2270</v>
      </c>
      <c r="D528" s="13" t="s">
        <v>2271</v>
      </c>
      <c r="E528" s="13" t="s">
        <v>2272</v>
      </c>
      <c r="F528" s="14">
        <v>57701</v>
      </c>
      <c r="G528" s="13">
        <v>6650002</v>
      </c>
      <c r="H528" s="13" t="s">
        <v>2273</v>
      </c>
      <c r="I528" s="13">
        <v>417</v>
      </c>
      <c r="K528" s="13">
        <v>1</v>
      </c>
      <c r="O528" s="13" t="s">
        <v>28</v>
      </c>
      <c r="Q528" s="13">
        <v>1</v>
      </c>
      <c r="T528" s="13" t="s">
        <v>39</v>
      </c>
      <c r="U528" s="13" t="s">
        <v>28</v>
      </c>
      <c r="W528" s="13" t="s">
        <v>2274</v>
      </c>
      <c r="X528" s="13" t="str">
        <f>_xlfn.XLOOKUP(Burndata[[#This Row],[STATE_FULL]],'[1]State Regions'!$A:$A,'[1]State Regions'!$B:$B)</f>
        <v>Midwest</v>
      </c>
    </row>
    <row r="529" spans="1:24" hidden="1" x14ac:dyDescent="0.2">
      <c r="A529" s="13" t="s">
        <v>2268</v>
      </c>
      <c r="B529" s="13" t="s">
        <v>2269</v>
      </c>
      <c r="C529" s="13" t="s">
        <v>2275</v>
      </c>
      <c r="D529" s="13" t="s">
        <v>2276</v>
      </c>
      <c r="E529" s="13" t="s">
        <v>2277</v>
      </c>
      <c r="F529" s="14">
        <v>57105</v>
      </c>
      <c r="G529" s="13">
        <v>6650420</v>
      </c>
      <c r="H529" s="13" t="s">
        <v>2278</v>
      </c>
      <c r="I529" s="13">
        <v>545</v>
      </c>
      <c r="K529" s="13">
        <v>1</v>
      </c>
      <c r="O529" s="13" t="s">
        <v>28</v>
      </c>
      <c r="Q529" s="13">
        <v>1</v>
      </c>
      <c r="T529" s="13" t="s">
        <v>39</v>
      </c>
      <c r="U529" s="13" t="s">
        <v>28</v>
      </c>
      <c r="W529" s="13" t="s">
        <v>2279</v>
      </c>
      <c r="X529" s="13" t="str">
        <f>_xlfn.XLOOKUP(Burndata[[#This Row],[STATE_FULL]],'[1]State Regions'!$A:$A,'[1]State Regions'!$B:$B)</f>
        <v>Midwest</v>
      </c>
    </row>
    <row r="530" spans="1:24" hidden="1" x14ac:dyDescent="0.2">
      <c r="A530" s="13" t="s">
        <v>2268</v>
      </c>
      <c r="B530" s="13" t="s">
        <v>2269</v>
      </c>
      <c r="C530" s="13" t="s">
        <v>2275</v>
      </c>
      <c r="D530" s="13" t="s">
        <v>2280</v>
      </c>
      <c r="E530" s="13" t="s">
        <v>2277</v>
      </c>
      <c r="F530" s="14">
        <v>57117</v>
      </c>
      <c r="G530" s="13">
        <v>6650007</v>
      </c>
      <c r="H530" s="13" t="s">
        <v>2281</v>
      </c>
      <c r="I530" s="13">
        <v>545</v>
      </c>
      <c r="K530" s="13">
        <v>1</v>
      </c>
      <c r="L530" s="13">
        <v>1</v>
      </c>
      <c r="O530" s="13" t="s">
        <v>28</v>
      </c>
      <c r="Q530" s="13">
        <v>1</v>
      </c>
      <c r="S530" s="13">
        <v>1</v>
      </c>
      <c r="T530" s="13" t="s">
        <v>39</v>
      </c>
      <c r="U530" s="13" t="s">
        <v>28</v>
      </c>
      <c r="W530" s="13" t="s">
        <v>2282</v>
      </c>
      <c r="X530" s="13" t="str">
        <f>_xlfn.XLOOKUP(Burndata[[#This Row],[STATE_FULL]],'[1]State Regions'!$A:$A,'[1]State Regions'!$B:$B)</f>
        <v>Midwest</v>
      </c>
    </row>
    <row r="531" spans="1:24" hidden="1" x14ac:dyDescent="0.2">
      <c r="A531" s="13" t="s">
        <v>2283</v>
      </c>
      <c r="B531" s="13" t="s">
        <v>2284</v>
      </c>
      <c r="C531" s="13" t="s">
        <v>2285</v>
      </c>
      <c r="D531" s="13" t="s">
        <v>2286</v>
      </c>
      <c r="E531" s="13" t="s">
        <v>2287</v>
      </c>
      <c r="F531" s="14">
        <v>37207</v>
      </c>
      <c r="G531" s="13">
        <v>6521020</v>
      </c>
      <c r="H531" s="13" t="s">
        <v>2288</v>
      </c>
      <c r="I531" s="13">
        <v>233</v>
      </c>
      <c r="J531" s="13">
        <v>12</v>
      </c>
      <c r="K531" s="13">
        <v>1</v>
      </c>
      <c r="M531" s="13">
        <v>1</v>
      </c>
      <c r="N531" s="13">
        <v>1</v>
      </c>
      <c r="O531" s="13" t="s">
        <v>28</v>
      </c>
      <c r="Q531" s="13">
        <v>1</v>
      </c>
      <c r="T531" s="13" t="s">
        <v>39</v>
      </c>
      <c r="U531" s="13" t="s">
        <v>28</v>
      </c>
      <c r="V531" s="13" t="s">
        <v>39</v>
      </c>
      <c r="W531" s="13" t="s">
        <v>2289</v>
      </c>
      <c r="X531" s="13" t="str">
        <f>_xlfn.XLOOKUP(Burndata[[#This Row],[STATE_FULL]],'[1]State Regions'!$A:$A,'[1]State Regions'!$B:$B)</f>
        <v>South</v>
      </c>
    </row>
    <row r="532" spans="1:24" hidden="1" x14ac:dyDescent="0.2">
      <c r="A532" s="13" t="s">
        <v>2283</v>
      </c>
      <c r="B532" s="13" t="s">
        <v>2284</v>
      </c>
      <c r="C532" s="13" t="s">
        <v>2285</v>
      </c>
      <c r="D532" s="13" t="s">
        <v>2290</v>
      </c>
      <c r="E532" s="13" t="s">
        <v>2287</v>
      </c>
      <c r="F532" s="14">
        <v>37232</v>
      </c>
      <c r="G532" s="13">
        <v>6521060</v>
      </c>
      <c r="H532" s="13" t="s">
        <v>2291</v>
      </c>
      <c r="I532" s="13">
        <v>897</v>
      </c>
      <c r="J532" s="13">
        <v>25</v>
      </c>
      <c r="K532" s="13">
        <v>1</v>
      </c>
      <c r="L532" s="13">
        <v>1</v>
      </c>
      <c r="M532" s="13">
        <v>1</v>
      </c>
      <c r="N532" s="13">
        <v>1</v>
      </c>
      <c r="O532" s="13" t="s">
        <v>28</v>
      </c>
      <c r="P532" s="13">
        <v>1</v>
      </c>
      <c r="R532" s="13">
        <v>1</v>
      </c>
      <c r="T532" s="13" t="s">
        <v>39</v>
      </c>
      <c r="U532" s="13" t="s">
        <v>28</v>
      </c>
      <c r="V532" s="13" t="s">
        <v>39</v>
      </c>
      <c r="W532" s="13" t="s">
        <v>2292</v>
      </c>
      <c r="X532" s="13" t="str">
        <f>_xlfn.XLOOKUP(Burndata[[#This Row],[STATE_FULL]],'[1]State Regions'!$A:$A,'[1]State Regions'!$B:$B)</f>
        <v>South</v>
      </c>
    </row>
    <row r="533" spans="1:24" hidden="1" x14ac:dyDescent="0.2">
      <c r="A533" s="13" t="s">
        <v>2283</v>
      </c>
      <c r="B533" s="13" t="s">
        <v>2284</v>
      </c>
      <c r="C533" s="13" t="s">
        <v>1983</v>
      </c>
      <c r="D533" s="13" t="s">
        <v>2293</v>
      </c>
      <c r="E533" s="13" t="s">
        <v>2294</v>
      </c>
      <c r="F533" s="14">
        <v>37403</v>
      </c>
      <c r="G533" s="13">
        <v>6520065</v>
      </c>
      <c r="H533" s="13" t="s">
        <v>2295</v>
      </c>
      <c r="I533" s="13">
        <v>680</v>
      </c>
      <c r="K533" s="13">
        <v>1</v>
      </c>
      <c r="O533" s="13" t="s">
        <v>28</v>
      </c>
      <c r="P533" s="13">
        <v>1</v>
      </c>
      <c r="T533" s="13" t="s">
        <v>2798</v>
      </c>
      <c r="U533" s="13" t="s">
        <v>28</v>
      </c>
      <c r="W533" s="13" t="s">
        <v>2296</v>
      </c>
      <c r="X533" s="13" t="str">
        <f>_xlfn.XLOOKUP(Burndata[[#This Row],[STATE_FULL]],'[1]State Regions'!$A:$A,'[1]State Regions'!$B:$B)</f>
        <v>South</v>
      </c>
    </row>
    <row r="534" spans="1:24" hidden="1" x14ac:dyDescent="0.2">
      <c r="A534" s="13" t="s">
        <v>2283</v>
      </c>
      <c r="B534" s="13" t="s">
        <v>2284</v>
      </c>
      <c r="C534" s="13" t="s">
        <v>2297</v>
      </c>
      <c r="D534" s="13" t="s">
        <v>2298</v>
      </c>
      <c r="E534" s="13" t="s">
        <v>2299</v>
      </c>
      <c r="F534" s="14">
        <v>37920</v>
      </c>
      <c r="G534" s="13">
        <v>6520575</v>
      </c>
      <c r="H534" s="13" t="s">
        <v>2300</v>
      </c>
      <c r="I534" s="13">
        <v>710</v>
      </c>
      <c r="K534" s="13">
        <v>1</v>
      </c>
      <c r="O534" s="13" t="s">
        <v>28</v>
      </c>
      <c r="P534" s="13">
        <v>1</v>
      </c>
      <c r="T534" s="13" t="s">
        <v>2798</v>
      </c>
      <c r="U534" s="13" t="s">
        <v>28</v>
      </c>
      <c r="W534" s="13" t="s">
        <v>2301</v>
      </c>
      <c r="X534" s="13" t="str">
        <f>_xlfn.XLOOKUP(Burndata[[#This Row],[STATE_FULL]],'[1]State Regions'!$A:$A,'[1]State Regions'!$B:$B)</f>
        <v>South</v>
      </c>
    </row>
    <row r="535" spans="1:24" hidden="1" x14ac:dyDescent="0.2">
      <c r="A535" s="13" t="s">
        <v>2283</v>
      </c>
      <c r="B535" s="13" t="s">
        <v>2284</v>
      </c>
      <c r="C535" s="13" t="s">
        <v>2302</v>
      </c>
      <c r="D535" s="13" t="s">
        <v>2303</v>
      </c>
      <c r="E535" s="13" t="s">
        <v>2304</v>
      </c>
      <c r="F535" s="14">
        <v>38103</v>
      </c>
      <c r="G535" s="13">
        <v>6520775</v>
      </c>
      <c r="H535" s="13" t="s">
        <v>2305</v>
      </c>
      <c r="I535" s="13">
        <v>255</v>
      </c>
      <c r="L535" s="13">
        <v>1</v>
      </c>
      <c r="O535" s="13" t="s">
        <v>28</v>
      </c>
      <c r="R535" s="13">
        <v>1</v>
      </c>
      <c r="T535" s="13" t="s">
        <v>2798</v>
      </c>
      <c r="U535" s="13" t="s">
        <v>28</v>
      </c>
      <c r="W535" s="13" t="s">
        <v>2306</v>
      </c>
      <c r="X535" s="13" t="str">
        <f>_xlfn.XLOOKUP(Burndata[[#This Row],[STATE_FULL]],'[1]State Regions'!$A:$A,'[1]State Regions'!$B:$B)</f>
        <v>South</v>
      </c>
    </row>
    <row r="536" spans="1:24" hidden="1" x14ac:dyDescent="0.2">
      <c r="A536" s="13" t="s">
        <v>2283</v>
      </c>
      <c r="B536" s="13" t="s">
        <v>2284</v>
      </c>
      <c r="C536" s="13" t="s">
        <v>2302</v>
      </c>
      <c r="D536" s="13" t="s">
        <v>2307</v>
      </c>
      <c r="E536" s="13" t="s">
        <v>2304</v>
      </c>
      <c r="F536" s="14">
        <v>38103</v>
      </c>
      <c r="G536" s="13">
        <v>6520695</v>
      </c>
      <c r="H536" s="13" t="s">
        <v>2308</v>
      </c>
      <c r="I536" s="13">
        <v>631</v>
      </c>
      <c r="J536" s="13">
        <v>14</v>
      </c>
      <c r="K536" s="13">
        <v>1</v>
      </c>
      <c r="M536" s="13">
        <v>1</v>
      </c>
      <c r="O536" s="13" t="s">
        <v>39</v>
      </c>
      <c r="P536" s="13">
        <v>1</v>
      </c>
      <c r="T536" s="13" t="s">
        <v>28</v>
      </c>
      <c r="U536" s="13" t="s">
        <v>28</v>
      </c>
      <c r="V536" s="13" t="s">
        <v>39</v>
      </c>
      <c r="W536" s="13" t="s">
        <v>2309</v>
      </c>
      <c r="X536" s="13" t="str">
        <f>_xlfn.XLOOKUP(Burndata[[#This Row],[STATE_FULL]],'[1]State Regions'!$A:$A,'[1]State Regions'!$B:$B)</f>
        <v>South</v>
      </c>
    </row>
    <row r="537" spans="1:24" hidden="1" x14ac:dyDescent="0.2">
      <c r="A537" s="13" t="s">
        <v>2283</v>
      </c>
      <c r="B537" s="13" t="s">
        <v>2284</v>
      </c>
      <c r="C537" s="13" t="s">
        <v>2310</v>
      </c>
      <c r="D537" s="13" t="s">
        <v>2311</v>
      </c>
      <c r="E537" s="13" t="s">
        <v>1234</v>
      </c>
      <c r="F537" s="14">
        <v>37620</v>
      </c>
      <c r="G537" s="13">
        <v>6520040</v>
      </c>
      <c r="H537" s="13" t="s">
        <v>2312</v>
      </c>
      <c r="I537" s="13">
        <v>288</v>
      </c>
      <c r="K537" s="13">
        <v>1</v>
      </c>
      <c r="O537" s="13" t="s">
        <v>39</v>
      </c>
      <c r="Q537" s="13">
        <v>1</v>
      </c>
      <c r="T537" s="13" t="s">
        <v>2798</v>
      </c>
      <c r="U537" s="13" t="s">
        <v>28</v>
      </c>
      <c r="W537" s="13" t="s">
        <v>2313</v>
      </c>
      <c r="X537" s="13" t="str">
        <f>_xlfn.XLOOKUP(Burndata[[#This Row],[STATE_FULL]],'[1]State Regions'!$A:$A,'[1]State Regions'!$B:$B)</f>
        <v>South</v>
      </c>
    </row>
    <row r="538" spans="1:24" hidden="1" x14ac:dyDescent="0.2">
      <c r="A538" s="13" t="s">
        <v>2283</v>
      </c>
      <c r="B538" s="13" t="s">
        <v>2284</v>
      </c>
      <c r="C538" s="13" t="s">
        <v>141</v>
      </c>
      <c r="D538" s="13" t="s">
        <v>2314</v>
      </c>
      <c r="E538" s="13" t="s">
        <v>1748</v>
      </c>
      <c r="F538" s="14">
        <v>37604</v>
      </c>
      <c r="G538" s="13">
        <v>6520466</v>
      </c>
      <c r="H538" s="13" t="s">
        <v>2315</v>
      </c>
      <c r="I538" s="13">
        <v>445</v>
      </c>
      <c r="K538" s="13">
        <v>1</v>
      </c>
      <c r="O538" s="13" t="s">
        <v>39</v>
      </c>
      <c r="P538" s="13">
        <v>1</v>
      </c>
      <c r="T538" s="13" t="s">
        <v>2798</v>
      </c>
      <c r="U538" s="13" t="s">
        <v>28</v>
      </c>
      <c r="W538" s="13" t="s">
        <v>2316</v>
      </c>
      <c r="X538" s="13" t="str">
        <f>_xlfn.XLOOKUP(Burndata[[#This Row],[STATE_FULL]],'[1]State Regions'!$A:$A,'[1]State Regions'!$B:$B)</f>
        <v>South</v>
      </c>
    </row>
    <row r="539" spans="1:24" hidden="1" x14ac:dyDescent="0.2">
      <c r="A539" s="13" t="s">
        <v>2317</v>
      </c>
      <c r="B539" s="13" t="s">
        <v>2318</v>
      </c>
      <c r="C539" s="13" t="s">
        <v>2319</v>
      </c>
      <c r="D539" s="13" t="s">
        <v>2320</v>
      </c>
      <c r="E539" s="13" t="s">
        <v>2321</v>
      </c>
      <c r="F539" s="14">
        <v>76508</v>
      </c>
      <c r="G539" s="13">
        <v>6743413</v>
      </c>
      <c r="H539" s="13" t="s">
        <v>2322</v>
      </c>
      <c r="I539" s="13">
        <v>636</v>
      </c>
      <c r="K539" s="13">
        <v>1</v>
      </c>
      <c r="L539" s="13">
        <v>1</v>
      </c>
      <c r="O539" s="13" t="s">
        <v>28</v>
      </c>
      <c r="P539" s="13">
        <v>1</v>
      </c>
      <c r="S539" s="13">
        <v>1</v>
      </c>
      <c r="T539" s="13" t="s">
        <v>2798</v>
      </c>
      <c r="U539" s="13" t="s">
        <v>28</v>
      </c>
      <c r="W539" s="13" t="s">
        <v>2323</v>
      </c>
      <c r="X539" s="13" t="str">
        <f>_xlfn.XLOOKUP(Burndata[[#This Row],[STATE_FULL]],'[1]State Regions'!$A:$A,'[1]State Regions'!$B:$B)</f>
        <v>South</v>
      </c>
    </row>
    <row r="540" spans="1:24" hidden="1" x14ac:dyDescent="0.2">
      <c r="A540" s="13" t="s">
        <v>2317</v>
      </c>
      <c r="B540" s="13" t="s">
        <v>2318</v>
      </c>
      <c r="C540" s="13" t="s">
        <v>2324</v>
      </c>
      <c r="D540" s="13" t="s">
        <v>2325</v>
      </c>
      <c r="E540" s="13" t="s">
        <v>2326</v>
      </c>
      <c r="F540" s="14">
        <v>78234</v>
      </c>
      <c r="G540" s="13">
        <v>6741380</v>
      </c>
      <c r="H540" s="13" t="s">
        <v>2327</v>
      </c>
      <c r="I540" s="13">
        <v>425</v>
      </c>
      <c r="J540" s="13">
        <v>40</v>
      </c>
      <c r="K540" s="13">
        <v>1</v>
      </c>
      <c r="M540" s="13">
        <v>1</v>
      </c>
      <c r="O540" s="13" t="s">
        <v>28</v>
      </c>
      <c r="P540" s="13">
        <v>1</v>
      </c>
      <c r="T540" s="13" t="s">
        <v>28</v>
      </c>
      <c r="U540" s="13" t="s">
        <v>28</v>
      </c>
      <c r="V540" s="13" t="s">
        <v>39</v>
      </c>
      <c r="W540" s="13" t="s">
        <v>2328</v>
      </c>
      <c r="X540" s="13" t="str">
        <f>_xlfn.XLOOKUP(Burndata[[#This Row],[STATE_FULL]],'[1]State Regions'!$A:$A,'[1]State Regions'!$B:$B)</f>
        <v>South</v>
      </c>
    </row>
    <row r="541" spans="1:24" hidden="1" x14ac:dyDescent="0.2">
      <c r="A541" s="13" t="s">
        <v>2317</v>
      </c>
      <c r="B541" s="13" t="s">
        <v>2318</v>
      </c>
      <c r="C541" s="13" t="s">
        <v>2324</v>
      </c>
      <c r="D541" s="13" t="s">
        <v>2329</v>
      </c>
      <c r="E541" s="13" t="s">
        <v>2330</v>
      </c>
      <c r="F541" s="14">
        <v>78229</v>
      </c>
      <c r="G541" s="13">
        <v>6743106</v>
      </c>
      <c r="H541" s="13" t="s">
        <v>2331</v>
      </c>
      <c r="I541" s="13">
        <v>700</v>
      </c>
      <c r="K541" s="13">
        <v>1</v>
      </c>
      <c r="L541" s="13">
        <v>1</v>
      </c>
      <c r="N541" s="13">
        <v>1</v>
      </c>
      <c r="O541" s="13" t="s">
        <v>28</v>
      </c>
      <c r="P541" s="13">
        <v>1</v>
      </c>
      <c r="R541" s="13">
        <v>1</v>
      </c>
      <c r="T541" s="13" t="s">
        <v>39</v>
      </c>
      <c r="U541" s="13" t="s">
        <v>28</v>
      </c>
      <c r="V541" s="13" t="s">
        <v>39</v>
      </c>
      <c r="W541" s="13" t="s">
        <v>2332</v>
      </c>
      <c r="X541" s="13" t="str">
        <f>_xlfn.XLOOKUP(Burndata[[#This Row],[STATE_FULL]],'[1]State Regions'!$A:$A,'[1]State Regions'!$B:$B)</f>
        <v>South</v>
      </c>
    </row>
    <row r="542" spans="1:24" hidden="1" x14ac:dyDescent="0.2">
      <c r="A542" s="13" t="s">
        <v>2317</v>
      </c>
      <c r="B542" s="13" t="s">
        <v>2318</v>
      </c>
      <c r="C542" s="13" t="s">
        <v>2324</v>
      </c>
      <c r="D542" s="13" t="s">
        <v>2333</v>
      </c>
      <c r="E542" s="13" t="s">
        <v>2330</v>
      </c>
      <c r="F542" s="14">
        <v>78229</v>
      </c>
      <c r="G542" s="13">
        <v>6743122</v>
      </c>
      <c r="H542" s="13" t="s">
        <v>2334</v>
      </c>
      <c r="I542" s="13">
        <v>811</v>
      </c>
      <c r="J542" s="13">
        <v>31</v>
      </c>
      <c r="M542" s="13">
        <v>1</v>
      </c>
      <c r="N542" s="13">
        <v>1</v>
      </c>
      <c r="T542" s="13" t="s">
        <v>39</v>
      </c>
      <c r="V542" s="13" t="s">
        <v>39</v>
      </c>
      <c r="W542" s="13" t="s">
        <v>2335</v>
      </c>
      <c r="X542" s="13" t="str">
        <f>_xlfn.XLOOKUP(Burndata[[#This Row],[STATE_FULL]],'[1]State Regions'!$A:$A,'[1]State Regions'!$B:$B)</f>
        <v>South</v>
      </c>
    </row>
    <row r="543" spans="1:24" hidden="1" x14ac:dyDescent="0.2">
      <c r="A543" s="13" t="s">
        <v>2317</v>
      </c>
      <c r="B543" s="13" t="s">
        <v>2318</v>
      </c>
      <c r="C543" s="13" t="s">
        <v>2336</v>
      </c>
      <c r="D543" s="13" t="s">
        <v>2337</v>
      </c>
      <c r="E543" s="13" t="s">
        <v>2338</v>
      </c>
      <c r="F543" s="14">
        <v>77802</v>
      </c>
      <c r="G543" s="13">
        <v>6740500</v>
      </c>
      <c r="H543" s="13" t="s">
        <v>2339</v>
      </c>
      <c r="I543" s="13">
        <v>310</v>
      </c>
      <c r="K543" s="13">
        <v>1</v>
      </c>
      <c r="O543" s="13" t="s">
        <v>28</v>
      </c>
      <c r="Q543" s="13">
        <v>1</v>
      </c>
      <c r="T543" s="13" t="s">
        <v>2798</v>
      </c>
      <c r="U543" s="13" t="s">
        <v>28</v>
      </c>
      <c r="W543" s="13" t="s">
        <v>2340</v>
      </c>
      <c r="X543" s="13" t="str">
        <f>_xlfn.XLOOKUP(Burndata[[#This Row],[STATE_FULL]],'[1]State Regions'!$A:$A,'[1]State Regions'!$B:$B)</f>
        <v>South</v>
      </c>
    </row>
    <row r="544" spans="1:24" hidden="1" x14ac:dyDescent="0.2">
      <c r="A544" s="13" t="s">
        <v>2317</v>
      </c>
      <c r="B544" s="13" t="s">
        <v>2318</v>
      </c>
      <c r="C544" s="13" t="s">
        <v>2341</v>
      </c>
      <c r="D544" s="13" t="s">
        <v>2342</v>
      </c>
      <c r="E544" s="13" t="s">
        <v>2343</v>
      </c>
      <c r="F544" s="14">
        <v>78550</v>
      </c>
      <c r="G544" s="13">
        <v>6741790</v>
      </c>
      <c r="H544" s="13" t="s">
        <v>2344</v>
      </c>
      <c r="I544" s="13">
        <v>432</v>
      </c>
      <c r="K544" s="13">
        <v>1</v>
      </c>
      <c r="O544" s="13" t="s">
        <v>28</v>
      </c>
      <c r="Q544" s="13">
        <v>1</v>
      </c>
      <c r="T544" s="13" t="s">
        <v>2798</v>
      </c>
      <c r="U544" s="13" t="s">
        <v>28</v>
      </c>
      <c r="W544" s="13" t="s">
        <v>2345</v>
      </c>
      <c r="X544" s="13" t="str">
        <f>_xlfn.XLOOKUP(Burndata[[#This Row],[STATE_FULL]],'[1]State Regions'!$A:$A,'[1]State Regions'!$B:$B)</f>
        <v>South</v>
      </c>
    </row>
    <row r="545" spans="1:24" hidden="1" x14ac:dyDescent="0.2">
      <c r="A545" s="13" t="s">
        <v>2317</v>
      </c>
      <c r="B545" s="13" t="s">
        <v>2318</v>
      </c>
      <c r="C545" s="13" t="s">
        <v>2346</v>
      </c>
      <c r="D545" s="13" t="s">
        <v>2347</v>
      </c>
      <c r="E545" s="13" t="s">
        <v>2348</v>
      </c>
      <c r="F545" s="14">
        <v>75075</v>
      </c>
      <c r="G545" s="13">
        <v>6742865</v>
      </c>
      <c r="H545" s="13" t="s">
        <v>2349</v>
      </c>
      <c r="I545" s="13">
        <v>557</v>
      </c>
      <c r="J545" s="13">
        <v>15</v>
      </c>
      <c r="K545" s="13">
        <v>1</v>
      </c>
      <c r="M545" s="13">
        <v>1</v>
      </c>
      <c r="N545" s="13">
        <v>1</v>
      </c>
      <c r="O545" s="13" t="s">
        <v>28</v>
      </c>
      <c r="P545" s="13">
        <v>1</v>
      </c>
      <c r="T545" s="13" t="s">
        <v>39</v>
      </c>
      <c r="U545" s="13" t="s">
        <v>28</v>
      </c>
      <c r="V545" s="13" t="s">
        <v>39</v>
      </c>
      <c r="W545" s="13" t="s">
        <v>2350</v>
      </c>
      <c r="X545" s="13" t="str">
        <f>_xlfn.XLOOKUP(Burndata[[#This Row],[STATE_FULL]],'[1]State Regions'!$A:$A,'[1]State Regions'!$B:$B)</f>
        <v>South</v>
      </c>
    </row>
    <row r="546" spans="1:24" hidden="1" x14ac:dyDescent="0.2">
      <c r="A546" s="13" t="s">
        <v>2317</v>
      </c>
      <c r="B546" s="13" t="s">
        <v>2318</v>
      </c>
      <c r="C546" s="13" t="s">
        <v>2346</v>
      </c>
      <c r="D546" s="13" t="s">
        <v>2351</v>
      </c>
      <c r="E546" s="13" t="s">
        <v>2348</v>
      </c>
      <c r="F546" s="14">
        <v>75093</v>
      </c>
      <c r="G546" s="13">
        <v>6740945</v>
      </c>
      <c r="H546" s="13" t="s">
        <v>2352</v>
      </c>
      <c r="I546" s="13">
        <v>366</v>
      </c>
      <c r="K546" s="13">
        <v>1</v>
      </c>
      <c r="O546" s="13" t="s">
        <v>28</v>
      </c>
      <c r="Q546" s="13">
        <v>1</v>
      </c>
      <c r="T546" s="13" t="s">
        <v>2798</v>
      </c>
      <c r="U546" s="13" t="s">
        <v>28</v>
      </c>
      <c r="W546" s="13" t="s">
        <v>2353</v>
      </c>
      <c r="X546" s="13" t="str">
        <f>_xlfn.XLOOKUP(Burndata[[#This Row],[STATE_FULL]],'[1]State Regions'!$A:$A,'[1]State Regions'!$B:$B)</f>
        <v>South</v>
      </c>
    </row>
    <row r="547" spans="1:24" hidden="1" x14ac:dyDescent="0.2">
      <c r="A547" s="13" t="s">
        <v>2317</v>
      </c>
      <c r="B547" s="13" t="s">
        <v>2318</v>
      </c>
      <c r="C547" s="13" t="s">
        <v>2354</v>
      </c>
      <c r="D547" s="13" t="s">
        <v>2355</v>
      </c>
      <c r="E547" s="13" t="s">
        <v>2354</v>
      </c>
      <c r="F547" s="14">
        <v>75246</v>
      </c>
      <c r="G547" s="13">
        <v>6740900</v>
      </c>
      <c r="H547" s="13" t="s">
        <v>2356</v>
      </c>
      <c r="I547" s="13">
        <v>1008</v>
      </c>
      <c r="K547" s="13">
        <v>1</v>
      </c>
      <c r="O547" s="13" t="s">
        <v>28</v>
      </c>
      <c r="P547" s="13">
        <v>1</v>
      </c>
      <c r="T547" s="13" t="s">
        <v>2798</v>
      </c>
      <c r="U547" s="13" t="s">
        <v>28</v>
      </c>
      <c r="W547" s="13" t="s">
        <v>2357</v>
      </c>
      <c r="X547" s="13" t="str">
        <f>_xlfn.XLOOKUP(Burndata[[#This Row],[STATE_FULL]],'[1]State Regions'!$A:$A,'[1]State Regions'!$B:$B)</f>
        <v>South</v>
      </c>
    </row>
    <row r="548" spans="1:24" hidden="1" x14ac:dyDescent="0.2">
      <c r="A548" s="13" t="s">
        <v>2317</v>
      </c>
      <c r="B548" s="13" t="s">
        <v>2318</v>
      </c>
      <c r="C548" s="13" t="s">
        <v>2354</v>
      </c>
      <c r="D548" s="13" t="s">
        <v>2358</v>
      </c>
      <c r="E548" s="13" t="s">
        <v>2354</v>
      </c>
      <c r="F548" s="14">
        <v>75235</v>
      </c>
      <c r="G548" s="13">
        <v>6740935</v>
      </c>
      <c r="H548" s="13" t="s">
        <v>2359</v>
      </c>
      <c r="I548" s="13">
        <v>490</v>
      </c>
      <c r="L548" s="13">
        <v>1</v>
      </c>
      <c r="O548" s="13" t="s">
        <v>28</v>
      </c>
      <c r="R548" s="13">
        <v>1</v>
      </c>
      <c r="T548" s="13" t="s">
        <v>2798</v>
      </c>
      <c r="U548" s="13" t="s">
        <v>28</v>
      </c>
      <c r="W548" s="13" t="s">
        <v>2360</v>
      </c>
      <c r="X548" s="13" t="str">
        <f>_xlfn.XLOOKUP(Burndata[[#This Row],[STATE_FULL]],'[1]State Regions'!$A:$A,'[1]State Regions'!$B:$B)</f>
        <v>South</v>
      </c>
    </row>
    <row r="549" spans="1:24" hidden="1" x14ac:dyDescent="0.2">
      <c r="A549" s="13" t="s">
        <v>2317</v>
      </c>
      <c r="B549" s="13" t="s">
        <v>2318</v>
      </c>
      <c r="C549" s="13" t="s">
        <v>2354</v>
      </c>
      <c r="D549" s="13" t="s">
        <v>2361</v>
      </c>
      <c r="E549" s="13" t="s">
        <v>2354</v>
      </c>
      <c r="F549" s="14">
        <v>75230</v>
      </c>
      <c r="G549" s="13">
        <v>6741025</v>
      </c>
      <c r="H549" s="13" t="s">
        <v>2362</v>
      </c>
      <c r="I549" s="13">
        <v>899</v>
      </c>
      <c r="L549" s="13">
        <v>1</v>
      </c>
      <c r="O549" s="13" t="s">
        <v>28</v>
      </c>
      <c r="S549" s="13">
        <v>1</v>
      </c>
      <c r="T549" s="13" t="s">
        <v>2798</v>
      </c>
      <c r="U549" s="13" t="s">
        <v>28</v>
      </c>
      <c r="W549" s="13" t="s">
        <v>2363</v>
      </c>
      <c r="X549" s="13" t="str">
        <f>_xlfn.XLOOKUP(Burndata[[#This Row],[STATE_FULL]],'[1]State Regions'!$A:$A,'[1]State Regions'!$B:$B)</f>
        <v>South</v>
      </c>
    </row>
    <row r="550" spans="1:24" hidden="1" x14ac:dyDescent="0.2">
      <c r="A550" s="13" t="s">
        <v>2317</v>
      </c>
      <c r="B550" s="13" t="s">
        <v>2318</v>
      </c>
      <c r="C550" s="13" t="s">
        <v>2354</v>
      </c>
      <c r="D550" s="13" t="s">
        <v>2364</v>
      </c>
      <c r="E550" s="13" t="s">
        <v>2354</v>
      </c>
      <c r="F550" s="14">
        <v>75203</v>
      </c>
      <c r="G550" s="13">
        <v>6741018</v>
      </c>
      <c r="H550" s="13" t="s">
        <v>2365</v>
      </c>
      <c r="I550" s="13">
        <v>556</v>
      </c>
      <c r="K550" s="13">
        <v>1</v>
      </c>
      <c r="O550" s="13" t="s">
        <v>28</v>
      </c>
      <c r="P550" s="13">
        <v>1</v>
      </c>
      <c r="T550" s="13" t="s">
        <v>2798</v>
      </c>
      <c r="U550" s="13" t="s">
        <v>28</v>
      </c>
      <c r="W550" s="13" t="s">
        <v>2366</v>
      </c>
      <c r="X550" s="13" t="str">
        <f>_xlfn.XLOOKUP(Burndata[[#This Row],[STATE_FULL]],'[1]State Regions'!$A:$A,'[1]State Regions'!$B:$B)</f>
        <v>South</v>
      </c>
    </row>
    <row r="551" spans="1:24" hidden="1" x14ac:dyDescent="0.2">
      <c r="A551" s="13" t="s">
        <v>2317</v>
      </c>
      <c r="B551" s="13" t="s">
        <v>2318</v>
      </c>
      <c r="C551" s="13" t="s">
        <v>2354</v>
      </c>
      <c r="D551" s="13" t="s">
        <v>2367</v>
      </c>
      <c r="E551" s="13" t="s">
        <v>2354</v>
      </c>
      <c r="F551" s="14">
        <v>75235</v>
      </c>
      <c r="G551" s="13">
        <v>6740950</v>
      </c>
      <c r="H551" s="13" t="s">
        <v>2368</v>
      </c>
      <c r="I551" s="13">
        <v>870</v>
      </c>
      <c r="J551" s="13">
        <v>30</v>
      </c>
      <c r="K551" s="13">
        <v>1</v>
      </c>
      <c r="M551" s="13">
        <v>1</v>
      </c>
      <c r="N551" s="13">
        <v>1</v>
      </c>
      <c r="O551" s="13" t="s">
        <v>28</v>
      </c>
      <c r="P551" s="13">
        <v>1</v>
      </c>
      <c r="T551" s="13" t="s">
        <v>28</v>
      </c>
      <c r="U551" s="13" t="s">
        <v>28</v>
      </c>
      <c r="V551" s="13" t="s">
        <v>39</v>
      </c>
      <c r="W551" s="13" t="s">
        <v>2369</v>
      </c>
      <c r="X551" s="13" t="str">
        <f>_xlfn.XLOOKUP(Burndata[[#This Row],[STATE_FULL]],'[1]State Regions'!$A:$A,'[1]State Regions'!$B:$B)</f>
        <v>South</v>
      </c>
    </row>
    <row r="552" spans="1:24" hidden="1" x14ac:dyDescent="0.2">
      <c r="A552" s="13" t="s">
        <v>2317</v>
      </c>
      <c r="B552" s="13" t="s">
        <v>2318</v>
      </c>
      <c r="C552" s="13" t="s">
        <v>2354</v>
      </c>
      <c r="D552" s="13" t="s">
        <v>2370</v>
      </c>
      <c r="E552" s="13" t="s">
        <v>2354</v>
      </c>
      <c r="F552" s="14">
        <v>75231</v>
      </c>
      <c r="G552" s="13">
        <v>6741050</v>
      </c>
      <c r="H552" s="13" t="s">
        <v>2371</v>
      </c>
      <c r="I552" s="13">
        <v>888</v>
      </c>
      <c r="K552" s="13">
        <v>1</v>
      </c>
      <c r="O552" s="13" t="s">
        <v>28</v>
      </c>
      <c r="P552" s="13">
        <v>1</v>
      </c>
      <c r="T552" s="13" t="s">
        <v>2798</v>
      </c>
      <c r="U552" s="13" t="s">
        <v>28</v>
      </c>
      <c r="W552" s="13" t="s">
        <v>2372</v>
      </c>
      <c r="X552" s="13" t="str">
        <f>_xlfn.XLOOKUP(Burndata[[#This Row],[STATE_FULL]],'[1]State Regions'!$A:$A,'[1]State Regions'!$B:$B)</f>
        <v>South</v>
      </c>
    </row>
    <row r="553" spans="1:24" hidden="1" x14ac:dyDescent="0.2">
      <c r="A553" s="13" t="s">
        <v>2317</v>
      </c>
      <c r="B553" s="13" t="s">
        <v>2318</v>
      </c>
      <c r="C553" s="13" t="s">
        <v>2373</v>
      </c>
      <c r="D553" s="13" t="s">
        <v>2374</v>
      </c>
      <c r="E553" s="13" t="s">
        <v>2373</v>
      </c>
      <c r="F553" s="14">
        <v>76210</v>
      </c>
      <c r="G553" s="13">
        <v>6741155</v>
      </c>
      <c r="H553" s="13" t="s">
        <v>2375</v>
      </c>
      <c r="I553" s="13">
        <v>208</v>
      </c>
      <c r="K553" s="13">
        <v>1</v>
      </c>
      <c r="O553" s="13" t="s">
        <v>28</v>
      </c>
      <c r="Q553" s="13">
        <v>1</v>
      </c>
      <c r="T553" s="13" t="s">
        <v>2798</v>
      </c>
      <c r="U553" s="13" t="s">
        <v>28</v>
      </c>
      <c r="W553" s="13" t="s">
        <v>2376</v>
      </c>
      <c r="X553" s="13" t="str">
        <f>_xlfn.XLOOKUP(Burndata[[#This Row],[STATE_FULL]],'[1]State Regions'!$A:$A,'[1]State Regions'!$B:$B)</f>
        <v>South</v>
      </c>
    </row>
    <row r="554" spans="1:24" hidden="1" x14ac:dyDescent="0.2">
      <c r="A554" s="13" t="s">
        <v>2317</v>
      </c>
      <c r="B554" s="13" t="s">
        <v>2318</v>
      </c>
      <c r="C554" s="13" t="s">
        <v>448</v>
      </c>
      <c r="D554" s="13" t="s">
        <v>2377</v>
      </c>
      <c r="E554" s="13" t="s">
        <v>448</v>
      </c>
      <c r="F554" s="14">
        <v>79925</v>
      </c>
      <c r="G554" s="13">
        <v>6741225</v>
      </c>
      <c r="H554" s="13" t="s">
        <v>2378</v>
      </c>
      <c r="I554" s="13">
        <v>350</v>
      </c>
      <c r="K554" s="13">
        <v>1</v>
      </c>
      <c r="O554" s="13" t="s">
        <v>28</v>
      </c>
      <c r="Q554" s="13">
        <v>1</v>
      </c>
      <c r="T554" s="13" t="s">
        <v>2798</v>
      </c>
      <c r="U554" s="13" t="s">
        <v>28</v>
      </c>
      <c r="W554" s="13" t="s">
        <v>2379</v>
      </c>
      <c r="X554" s="13" t="str">
        <f>_xlfn.XLOOKUP(Burndata[[#This Row],[STATE_FULL]],'[1]State Regions'!$A:$A,'[1]State Regions'!$B:$B)</f>
        <v>South</v>
      </c>
    </row>
    <row r="555" spans="1:24" hidden="1" x14ac:dyDescent="0.2">
      <c r="A555" s="13" t="s">
        <v>2317</v>
      </c>
      <c r="B555" s="13" t="s">
        <v>2318</v>
      </c>
      <c r="C555" s="13" t="s">
        <v>448</v>
      </c>
      <c r="D555" s="13" t="s">
        <v>2380</v>
      </c>
      <c r="E555" s="13" t="s">
        <v>448</v>
      </c>
      <c r="F555" s="14">
        <v>79905</v>
      </c>
      <c r="G555" s="13">
        <v>6741240</v>
      </c>
      <c r="H555" s="13" t="s">
        <v>2381</v>
      </c>
      <c r="I555" s="13">
        <v>394</v>
      </c>
      <c r="K555" s="13">
        <v>1</v>
      </c>
      <c r="O555" s="13" t="s">
        <v>28</v>
      </c>
      <c r="P555" s="13">
        <v>1</v>
      </c>
      <c r="T555" s="13" t="s">
        <v>2798</v>
      </c>
      <c r="U555" s="13" t="s">
        <v>28</v>
      </c>
      <c r="W555" s="13" t="s">
        <v>2382</v>
      </c>
      <c r="X555" s="13" t="str">
        <f>_xlfn.XLOOKUP(Burndata[[#This Row],[STATE_FULL]],'[1]State Regions'!$A:$A,'[1]State Regions'!$B:$B)</f>
        <v>South</v>
      </c>
    </row>
    <row r="556" spans="1:24" hidden="1" x14ac:dyDescent="0.2">
      <c r="A556" s="13" t="s">
        <v>2317</v>
      </c>
      <c r="B556" s="13" t="s">
        <v>2318</v>
      </c>
      <c r="C556" s="13" t="s">
        <v>2383</v>
      </c>
      <c r="D556" s="13" t="s">
        <v>2384</v>
      </c>
      <c r="E556" s="13" t="s">
        <v>2383</v>
      </c>
      <c r="F556" s="14">
        <v>77555</v>
      </c>
      <c r="G556" s="13">
        <v>6741615</v>
      </c>
      <c r="H556" s="13" t="s">
        <v>2385</v>
      </c>
      <c r="I556" s="13">
        <v>666</v>
      </c>
      <c r="J556" s="13">
        <v>6</v>
      </c>
      <c r="K556" s="13">
        <v>1</v>
      </c>
      <c r="M556" s="13">
        <v>1</v>
      </c>
      <c r="O556" s="13" t="s">
        <v>28</v>
      </c>
      <c r="P556" s="13">
        <v>1</v>
      </c>
      <c r="T556" s="13" t="s">
        <v>28</v>
      </c>
      <c r="U556" s="13" t="s">
        <v>28</v>
      </c>
      <c r="V556" s="13" t="s">
        <v>39</v>
      </c>
      <c r="W556" s="13" t="s">
        <v>2386</v>
      </c>
      <c r="X556" s="13" t="str">
        <f>_xlfn.XLOOKUP(Burndata[[#This Row],[STATE_FULL]],'[1]State Regions'!$A:$A,'[1]State Regions'!$B:$B)</f>
        <v>South</v>
      </c>
    </row>
    <row r="557" spans="1:24" hidden="1" x14ac:dyDescent="0.2">
      <c r="A557" s="13" t="s">
        <v>2317</v>
      </c>
      <c r="B557" s="13" t="s">
        <v>2318</v>
      </c>
      <c r="C557" s="13" t="s">
        <v>2383</v>
      </c>
      <c r="D557" s="13" t="s">
        <v>2387</v>
      </c>
      <c r="E557" s="13" t="s">
        <v>2383</v>
      </c>
      <c r="F557" s="14">
        <v>77550</v>
      </c>
      <c r="G557" s="13">
        <v>6741605</v>
      </c>
      <c r="H557" s="13" t="s">
        <v>2388</v>
      </c>
      <c r="I557" s="13">
        <v>30</v>
      </c>
      <c r="J557" s="13">
        <v>30</v>
      </c>
      <c r="N557" s="13">
        <v>1</v>
      </c>
      <c r="T557" s="13" t="s">
        <v>28</v>
      </c>
      <c r="V557" s="13" t="s">
        <v>39</v>
      </c>
      <c r="W557" s="13" t="s">
        <v>2389</v>
      </c>
      <c r="X557" s="13" t="str">
        <f>_xlfn.XLOOKUP(Burndata[[#This Row],[STATE_FULL]],'[1]State Regions'!$A:$A,'[1]State Regions'!$B:$B)</f>
        <v>South</v>
      </c>
    </row>
    <row r="558" spans="1:24" hidden="1" x14ac:dyDescent="0.2">
      <c r="A558" s="13" t="s">
        <v>2317</v>
      </c>
      <c r="B558" s="13" t="s">
        <v>2318</v>
      </c>
      <c r="C558" s="13" t="s">
        <v>2390</v>
      </c>
      <c r="D558" s="13" t="s">
        <v>2391</v>
      </c>
      <c r="E558" s="13" t="s">
        <v>35</v>
      </c>
      <c r="F558" s="14">
        <v>77030</v>
      </c>
      <c r="G558" s="13">
        <v>6741932</v>
      </c>
      <c r="H558" s="13" t="s">
        <v>2392</v>
      </c>
      <c r="I558" s="13">
        <v>402</v>
      </c>
      <c r="K558" s="13">
        <v>1</v>
      </c>
      <c r="O558" s="13" t="s">
        <v>28</v>
      </c>
      <c r="P558" s="13">
        <v>1</v>
      </c>
      <c r="T558" s="13" t="s">
        <v>2798</v>
      </c>
      <c r="U558" s="13" t="s">
        <v>28</v>
      </c>
      <c r="W558" s="13" t="s">
        <v>2393</v>
      </c>
      <c r="X558" s="13" t="str">
        <f>_xlfn.XLOOKUP(Burndata[[#This Row],[STATE_FULL]],'[1]State Regions'!$A:$A,'[1]State Regions'!$B:$B)</f>
        <v>South</v>
      </c>
    </row>
    <row r="559" spans="1:24" hidden="1" x14ac:dyDescent="0.2">
      <c r="A559" s="13" t="s">
        <v>2317</v>
      </c>
      <c r="B559" s="13" t="s">
        <v>2318</v>
      </c>
      <c r="C559" s="13" t="s">
        <v>2390</v>
      </c>
      <c r="D559" s="13" t="s">
        <v>2394</v>
      </c>
      <c r="E559" s="13" t="s">
        <v>2395</v>
      </c>
      <c r="F559" s="14">
        <v>77598</v>
      </c>
      <c r="G559" s="13">
        <v>6740149</v>
      </c>
      <c r="H559" s="13" t="s">
        <v>2396</v>
      </c>
      <c r="I559" s="13">
        <v>558</v>
      </c>
      <c r="K559" s="13">
        <v>1</v>
      </c>
      <c r="O559" s="13" t="s">
        <v>28</v>
      </c>
      <c r="Q559" s="13">
        <v>1</v>
      </c>
      <c r="T559" s="13" t="s">
        <v>2798</v>
      </c>
      <c r="U559" s="13" t="s">
        <v>28</v>
      </c>
      <c r="W559" s="13" t="s">
        <v>2397</v>
      </c>
      <c r="X559" s="13" t="str">
        <f>_xlfn.XLOOKUP(Burndata[[#This Row],[STATE_FULL]],'[1]State Regions'!$A:$A,'[1]State Regions'!$B:$B)</f>
        <v>South</v>
      </c>
    </row>
    <row r="560" spans="1:24" hidden="1" x14ac:dyDescent="0.2">
      <c r="A560" s="13" t="s">
        <v>2317</v>
      </c>
      <c r="B560" s="13" t="s">
        <v>2318</v>
      </c>
      <c r="C560" s="13" t="s">
        <v>2390</v>
      </c>
      <c r="D560" s="13" t="s">
        <v>2398</v>
      </c>
      <c r="E560" s="13" t="s">
        <v>35</v>
      </c>
      <c r="F560" s="14">
        <v>77030</v>
      </c>
      <c r="G560" s="13">
        <v>6741890</v>
      </c>
      <c r="H560" s="13" t="s">
        <v>2399</v>
      </c>
      <c r="I560" s="13">
        <v>1004</v>
      </c>
      <c r="J560" s="13">
        <v>14</v>
      </c>
      <c r="K560" s="13">
        <v>1</v>
      </c>
      <c r="L560" s="13">
        <v>1</v>
      </c>
      <c r="M560" s="13">
        <v>1</v>
      </c>
      <c r="O560" s="13" t="s">
        <v>28</v>
      </c>
      <c r="P560" s="13">
        <v>1</v>
      </c>
      <c r="R560" s="13">
        <v>1</v>
      </c>
      <c r="T560" s="13" t="s">
        <v>28</v>
      </c>
      <c r="U560" s="13" t="s">
        <v>28</v>
      </c>
      <c r="V560" s="13" t="s">
        <v>39</v>
      </c>
      <c r="W560" s="13" t="s">
        <v>2400</v>
      </c>
      <c r="X560" s="13" t="str">
        <f>_xlfn.XLOOKUP(Burndata[[#This Row],[STATE_FULL]],'[1]State Regions'!$A:$A,'[1]State Regions'!$B:$B)</f>
        <v>South</v>
      </c>
    </row>
    <row r="561" spans="1:24" hidden="1" x14ac:dyDescent="0.2">
      <c r="A561" s="13" t="s">
        <v>2317</v>
      </c>
      <c r="B561" s="13" t="s">
        <v>2318</v>
      </c>
      <c r="C561" s="13" t="s">
        <v>2390</v>
      </c>
      <c r="D561" s="13" t="s">
        <v>2401</v>
      </c>
      <c r="E561" s="13" t="s">
        <v>35</v>
      </c>
      <c r="F561" s="14">
        <v>77030</v>
      </c>
      <c r="G561" s="13">
        <v>6742018</v>
      </c>
      <c r="H561" s="13" t="s">
        <v>2402</v>
      </c>
      <c r="I561" s="13">
        <v>973</v>
      </c>
      <c r="L561" s="13">
        <v>1</v>
      </c>
      <c r="O561" s="13" t="s">
        <v>28</v>
      </c>
      <c r="R561" s="13">
        <v>1</v>
      </c>
      <c r="T561" s="13" t="s">
        <v>2798</v>
      </c>
      <c r="U561" s="13" t="s">
        <v>28</v>
      </c>
      <c r="W561" s="13" t="s">
        <v>2403</v>
      </c>
      <c r="X561" s="13" t="str">
        <f>_xlfn.XLOOKUP(Burndata[[#This Row],[STATE_FULL]],'[1]State Regions'!$A:$A,'[1]State Regions'!$B:$B)</f>
        <v>South</v>
      </c>
    </row>
    <row r="562" spans="1:24" hidden="1" x14ac:dyDescent="0.2">
      <c r="A562" s="13" t="s">
        <v>2317</v>
      </c>
      <c r="B562" s="13" t="s">
        <v>2318</v>
      </c>
      <c r="C562" s="13" t="s">
        <v>2404</v>
      </c>
      <c r="D562" s="13" t="s">
        <v>2405</v>
      </c>
      <c r="E562" s="13" t="s">
        <v>2406</v>
      </c>
      <c r="F562" s="14">
        <v>78640</v>
      </c>
      <c r="G562" s="13">
        <v>6740549</v>
      </c>
      <c r="H562" s="13" t="s">
        <v>2407</v>
      </c>
      <c r="I562" s="13">
        <v>112</v>
      </c>
      <c r="K562" s="13">
        <v>1</v>
      </c>
      <c r="O562" s="13" t="s">
        <v>28</v>
      </c>
      <c r="Q562" s="13">
        <v>1</v>
      </c>
      <c r="T562" s="13" t="s">
        <v>2798</v>
      </c>
      <c r="U562" s="13" t="s">
        <v>28</v>
      </c>
      <c r="W562" s="13" t="s">
        <v>2408</v>
      </c>
      <c r="X562" s="13" t="str">
        <f>_xlfn.XLOOKUP(Burndata[[#This Row],[STATE_FULL]],'[1]State Regions'!$A:$A,'[1]State Regions'!$B:$B)</f>
        <v>South</v>
      </c>
    </row>
    <row r="563" spans="1:24" hidden="1" x14ac:dyDescent="0.2">
      <c r="A563" s="13" t="s">
        <v>2317</v>
      </c>
      <c r="B563" s="13" t="s">
        <v>2318</v>
      </c>
      <c r="C563" s="13" t="s">
        <v>2409</v>
      </c>
      <c r="D563" s="13" t="s">
        <v>2410</v>
      </c>
      <c r="E563" s="13" t="s">
        <v>2411</v>
      </c>
      <c r="F563" s="14">
        <v>78539</v>
      </c>
      <c r="G563" s="13">
        <v>6740232</v>
      </c>
      <c r="H563" s="13" t="s">
        <v>2412</v>
      </c>
      <c r="I563" s="13">
        <v>530</v>
      </c>
      <c r="K563" s="13">
        <v>1</v>
      </c>
      <c r="O563" s="13" t="s">
        <v>28</v>
      </c>
      <c r="P563" s="13">
        <v>1</v>
      </c>
      <c r="T563" s="13" t="s">
        <v>2798</v>
      </c>
      <c r="U563" s="13" t="s">
        <v>28</v>
      </c>
      <c r="W563" s="13" t="s">
        <v>2413</v>
      </c>
      <c r="X563" s="13" t="str">
        <f>_xlfn.XLOOKUP(Burndata[[#This Row],[STATE_FULL]],'[1]State Regions'!$A:$A,'[1]State Regions'!$B:$B)</f>
        <v>South</v>
      </c>
    </row>
    <row r="564" spans="1:24" hidden="1" x14ac:dyDescent="0.2">
      <c r="A564" s="13" t="s">
        <v>2317</v>
      </c>
      <c r="B564" s="13" t="s">
        <v>2318</v>
      </c>
      <c r="C564" s="13" t="s">
        <v>2409</v>
      </c>
      <c r="D564" s="13" t="s">
        <v>2414</v>
      </c>
      <c r="E564" s="13" t="s">
        <v>2415</v>
      </c>
      <c r="F564" s="14">
        <v>78503</v>
      </c>
      <c r="G564" s="13">
        <v>6742460</v>
      </c>
      <c r="H564" s="13" t="s">
        <v>2416</v>
      </c>
      <c r="I564" s="13">
        <v>441</v>
      </c>
      <c r="K564" s="13">
        <v>1</v>
      </c>
      <c r="O564" s="13" t="s">
        <v>28</v>
      </c>
      <c r="Q564" s="13">
        <v>1</v>
      </c>
      <c r="T564" s="13" t="s">
        <v>2798</v>
      </c>
      <c r="U564" s="13" t="s">
        <v>28</v>
      </c>
      <c r="W564" s="13" t="s">
        <v>2417</v>
      </c>
      <c r="X564" s="13" t="str">
        <f>_xlfn.XLOOKUP(Burndata[[#This Row],[STATE_FULL]],'[1]State Regions'!$A:$A,'[1]State Regions'!$B:$B)</f>
        <v>South</v>
      </c>
    </row>
    <row r="565" spans="1:24" hidden="1" x14ac:dyDescent="0.2">
      <c r="A565" s="13" t="s">
        <v>2317</v>
      </c>
      <c r="B565" s="13" t="s">
        <v>2318</v>
      </c>
      <c r="C565" s="13" t="s">
        <v>2418</v>
      </c>
      <c r="D565" s="13" t="s">
        <v>2419</v>
      </c>
      <c r="E565" s="13" t="s">
        <v>2418</v>
      </c>
      <c r="F565" s="14">
        <v>79410</v>
      </c>
      <c r="G565" s="13">
        <v>6740038</v>
      </c>
      <c r="H565" s="13" t="s">
        <v>2420</v>
      </c>
      <c r="I565" s="13">
        <v>275</v>
      </c>
      <c r="L565" s="13">
        <v>1</v>
      </c>
      <c r="O565" s="13" t="s">
        <v>28</v>
      </c>
      <c r="S565" s="13">
        <v>1</v>
      </c>
      <c r="T565" s="13" t="s">
        <v>2798</v>
      </c>
      <c r="U565" s="13" t="s">
        <v>28</v>
      </c>
      <c r="W565" s="13" t="s">
        <v>2421</v>
      </c>
      <c r="X565" s="13" t="str">
        <f>_xlfn.XLOOKUP(Burndata[[#This Row],[STATE_FULL]],'[1]State Regions'!$A:$A,'[1]State Regions'!$B:$B)</f>
        <v>South</v>
      </c>
    </row>
    <row r="566" spans="1:24" hidden="1" x14ac:dyDescent="0.2">
      <c r="A566" s="13" t="s">
        <v>2317</v>
      </c>
      <c r="B566" s="13" t="s">
        <v>2318</v>
      </c>
      <c r="C566" s="13" t="s">
        <v>2418</v>
      </c>
      <c r="D566" s="13" t="s">
        <v>2422</v>
      </c>
      <c r="E566" s="13" t="s">
        <v>2418</v>
      </c>
      <c r="F566" s="14">
        <v>79410</v>
      </c>
      <c r="G566" s="13">
        <v>6742360</v>
      </c>
      <c r="H566" s="13" t="s">
        <v>2423</v>
      </c>
      <c r="I566" s="13">
        <v>977</v>
      </c>
      <c r="K566" s="13">
        <v>1</v>
      </c>
      <c r="O566" s="13" t="s">
        <v>28</v>
      </c>
      <c r="Q566" s="13">
        <v>1</v>
      </c>
      <c r="T566" s="13" t="s">
        <v>2798</v>
      </c>
      <c r="U566" s="13" t="s">
        <v>28</v>
      </c>
      <c r="W566" s="13" t="s">
        <v>2421</v>
      </c>
      <c r="X566" s="13" t="str">
        <f>_xlfn.XLOOKUP(Burndata[[#This Row],[STATE_FULL]],'[1]State Regions'!$A:$A,'[1]State Regions'!$B:$B)</f>
        <v>South</v>
      </c>
    </row>
    <row r="567" spans="1:24" hidden="1" x14ac:dyDescent="0.2">
      <c r="A567" s="13" t="s">
        <v>2317</v>
      </c>
      <c r="B567" s="13" t="s">
        <v>2318</v>
      </c>
      <c r="C567" s="13" t="s">
        <v>2418</v>
      </c>
      <c r="D567" s="13" t="s">
        <v>2424</v>
      </c>
      <c r="E567" s="13" t="s">
        <v>2418</v>
      </c>
      <c r="F567" s="14">
        <v>79408</v>
      </c>
      <c r="G567" s="13">
        <v>6742372</v>
      </c>
      <c r="H567" s="13" t="s">
        <v>2425</v>
      </c>
      <c r="I567" s="13">
        <v>500</v>
      </c>
      <c r="J567" s="13">
        <v>10</v>
      </c>
      <c r="K567" s="13">
        <v>1</v>
      </c>
      <c r="L567" s="13">
        <v>1</v>
      </c>
      <c r="M567" s="13">
        <v>1</v>
      </c>
      <c r="N567" s="13">
        <v>1</v>
      </c>
      <c r="O567" s="13" t="s">
        <v>28</v>
      </c>
      <c r="P567" s="13">
        <v>1</v>
      </c>
      <c r="S567" s="13">
        <v>1</v>
      </c>
      <c r="T567" s="13" t="s">
        <v>28</v>
      </c>
      <c r="U567" s="13" t="s">
        <v>28</v>
      </c>
      <c r="V567" s="13" t="s">
        <v>39</v>
      </c>
      <c r="W567" s="13" t="s">
        <v>2426</v>
      </c>
      <c r="X567" s="13" t="str">
        <f>_xlfn.XLOOKUP(Burndata[[#This Row],[STATE_FULL]],'[1]State Regions'!$A:$A,'[1]State Regions'!$B:$B)</f>
        <v>South</v>
      </c>
    </row>
    <row r="568" spans="1:24" hidden="1" x14ac:dyDescent="0.2">
      <c r="A568" s="13" t="s">
        <v>2317</v>
      </c>
      <c r="B568" s="13" t="s">
        <v>2318</v>
      </c>
      <c r="C568" s="13" t="s">
        <v>2427</v>
      </c>
      <c r="D568" s="13" t="s">
        <v>2428</v>
      </c>
      <c r="E568" s="13" t="s">
        <v>2429</v>
      </c>
      <c r="F568" s="14">
        <v>76712</v>
      </c>
      <c r="G568" s="13">
        <v>6743650</v>
      </c>
      <c r="H568" s="13" t="s">
        <v>2430</v>
      </c>
      <c r="I568" s="13">
        <v>236</v>
      </c>
      <c r="K568" s="13">
        <v>1</v>
      </c>
      <c r="O568" s="13" t="s">
        <v>28</v>
      </c>
      <c r="Q568" s="13">
        <v>1</v>
      </c>
      <c r="T568" s="13" t="s">
        <v>2798</v>
      </c>
      <c r="U568" s="13" t="s">
        <v>28</v>
      </c>
      <c r="W568" s="13" t="s">
        <v>2431</v>
      </c>
      <c r="X568" s="13" t="str">
        <f>_xlfn.XLOOKUP(Burndata[[#This Row],[STATE_FULL]],'[1]State Regions'!$A:$A,'[1]State Regions'!$B:$B)</f>
        <v>South</v>
      </c>
    </row>
    <row r="569" spans="1:24" hidden="1" x14ac:dyDescent="0.2">
      <c r="A569" s="13" t="s">
        <v>2317</v>
      </c>
      <c r="B569" s="13" t="s">
        <v>2318</v>
      </c>
      <c r="C569" s="13" t="s">
        <v>59</v>
      </c>
      <c r="D569" s="13" t="s">
        <v>2432</v>
      </c>
      <c r="E569" s="13" t="s">
        <v>2433</v>
      </c>
      <c r="F569" s="14">
        <v>77304</v>
      </c>
      <c r="G569" s="13">
        <v>6740117</v>
      </c>
      <c r="H569" s="13" t="s">
        <v>2434</v>
      </c>
      <c r="I569" s="13">
        <v>342</v>
      </c>
      <c r="K569" s="13">
        <v>1</v>
      </c>
      <c r="O569" s="13" t="s">
        <v>28</v>
      </c>
      <c r="Q569" s="13">
        <v>1</v>
      </c>
      <c r="T569" s="13" t="s">
        <v>2798</v>
      </c>
      <c r="U569" s="13" t="s">
        <v>28</v>
      </c>
      <c r="W569" s="13" t="s">
        <v>2435</v>
      </c>
      <c r="X569" s="13" t="str">
        <f>_xlfn.XLOOKUP(Burndata[[#This Row],[STATE_FULL]],'[1]State Regions'!$A:$A,'[1]State Regions'!$B:$B)</f>
        <v>South</v>
      </c>
    </row>
    <row r="570" spans="1:24" hidden="1" x14ac:dyDescent="0.2">
      <c r="A570" s="13" t="s">
        <v>2317</v>
      </c>
      <c r="B570" s="13" t="s">
        <v>2318</v>
      </c>
      <c r="C570" s="13" t="s">
        <v>59</v>
      </c>
      <c r="D570" s="13" t="s">
        <v>2436</v>
      </c>
      <c r="E570" s="13" t="s">
        <v>2437</v>
      </c>
      <c r="F570" s="14">
        <v>77380</v>
      </c>
      <c r="G570" s="13">
        <v>6740744</v>
      </c>
      <c r="H570" s="13" t="s">
        <v>2438</v>
      </c>
      <c r="I570" s="13">
        <v>397</v>
      </c>
      <c r="K570" s="13">
        <v>1</v>
      </c>
      <c r="O570" s="13" t="s">
        <v>28</v>
      </c>
      <c r="Q570" s="13">
        <v>1</v>
      </c>
      <c r="T570" s="13" t="s">
        <v>2798</v>
      </c>
      <c r="U570" s="13" t="s">
        <v>28</v>
      </c>
      <c r="W570" s="13" t="s">
        <v>2439</v>
      </c>
      <c r="X570" s="13" t="str">
        <f>_xlfn.XLOOKUP(Burndata[[#This Row],[STATE_FULL]],'[1]State Regions'!$A:$A,'[1]State Regions'!$B:$B)</f>
        <v>South</v>
      </c>
    </row>
    <row r="571" spans="1:24" hidden="1" x14ac:dyDescent="0.2">
      <c r="A571" s="13" t="s">
        <v>2317</v>
      </c>
      <c r="B571" s="13" t="s">
        <v>2318</v>
      </c>
      <c r="C571" s="13" t="s">
        <v>2440</v>
      </c>
      <c r="D571" s="13" t="s">
        <v>2441</v>
      </c>
      <c r="E571" s="13" t="s">
        <v>2442</v>
      </c>
      <c r="F571" s="14">
        <v>78404</v>
      </c>
      <c r="G571" s="13">
        <v>6740760</v>
      </c>
      <c r="H571" s="13" t="s">
        <v>2443</v>
      </c>
      <c r="I571" s="13">
        <v>557</v>
      </c>
      <c r="K571" s="13">
        <v>1</v>
      </c>
      <c r="O571" s="13" t="s">
        <v>28</v>
      </c>
      <c r="Q571" s="13">
        <v>1</v>
      </c>
      <c r="T571" s="13" t="s">
        <v>2798</v>
      </c>
      <c r="U571" s="13" t="s">
        <v>28</v>
      </c>
      <c r="W571" s="13" t="s">
        <v>2444</v>
      </c>
      <c r="X571" s="13" t="str">
        <f>_xlfn.XLOOKUP(Burndata[[#This Row],[STATE_FULL]],'[1]State Regions'!$A:$A,'[1]State Regions'!$B:$B)</f>
        <v>South</v>
      </c>
    </row>
    <row r="572" spans="1:24" hidden="1" x14ac:dyDescent="0.2">
      <c r="A572" s="13" t="s">
        <v>2317</v>
      </c>
      <c r="B572" s="13" t="s">
        <v>2318</v>
      </c>
      <c r="C572" s="13" t="s">
        <v>2445</v>
      </c>
      <c r="D572" s="13" t="s">
        <v>2446</v>
      </c>
      <c r="E572" s="13" t="s">
        <v>2447</v>
      </c>
      <c r="F572" s="14">
        <v>75701</v>
      </c>
      <c r="G572" s="13">
        <v>6740092</v>
      </c>
      <c r="H572" s="13" t="s">
        <v>2448</v>
      </c>
      <c r="I572" s="13">
        <v>382</v>
      </c>
      <c r="K572" s="13">
        <v>1</v>
      </c>
      <c r="O572" s="13" t="s">
        <v>28</v>
      </c>
      <c r="P572" s="13">
        <v>1</v>
      </c>
      <c r="T572" s="13" t="s">
        <v>2798</v>
      </c>
      <c r="U572" s="13" t="s">
        <v>28</v>
      </c>
      <c r="W572" s="13" t="s">
        <v>2449</v>
      </c>
      <c r="X572" s="13" t="str">
        <f>_xlfn.XLOOKUP(Burndata[[#This Row],[STATE_FULL]],'[1]State Regions'!$A:$A,'[1]State Regions'!$B:$B)</f>
        <v>South</v>
      </c>
    </row>
    <row r="573" spans="1:24" hidden="1" x14ac:dyDescent="0.2">
      <c r="A573" s="13" t="s">
        <v>2317</v>
      </c>
      <c r="B573" s="13" t="s">
        <v>2318</v>
      </c>
      <c r="C573" s="13" t="s">
        <v>2450</v>
      </c>
      <c r="D573" s="13" t="s">
        <v>2451</v>
      </c>
      <c r="E573" s="13" t="s">
        <v>2452</v>
      </c>
      <c r="F573" s="14">
        <v>76051</v>
      </c>
      <c r="G573" s="13">
        <v>6741739</v>
      </c>
      <c r="H573" s="13" t="s">
        <v>2453</v>
      </c>
      <c r="I573" s="13">
        <v>302</v>
      </c>
      <c r="K573" s="13">
        <v>1</v>
      </c>
      <c r="O573" s="13" t="s">
        <v>28</v>
      </c>
      <c r="Q573" s="13">
        <v>1</v>
      </c>
      <c r="T573" s="13" t="s">
        <v>2798</v>
      </c>
      <c r="U573" s="13" t="s">
        <v>28</v>
      </c>
      <c r="W573" s="13" t="s">
        <v>2454</v>
      </c>
      <c r="X573" s="13" t="str">
        <f>_xlfn.XLOOKUP(Burndata[[#This Row],[STATE_FULL]],'[1]State Regions'!$A:$A,'[1]State Regions'!$B:$B)</f>
        <v>South</v>
      </c>
    </row>
    <row r="574" spans="1:24" hidden="1" x14ac:dyDescent="0.2">
      <c r="A574" s="13" t="s">
        <v>2317</v>
      </c>
      <c r="B574" s="13" t="s">
        <v>2318</v>
      </c>
      <c r="C574" s="13" t="s">
        <v>2450</v>
      </c>
      <c r="D574" s="13" t="s">
        <v>2455</v>
      </c>
      <c r="E574" s="13" t="s">
        <v>2456</v>
      </c>
      <c r="F574" s="14">
        <v>76104</v>
      </c>
      <c r="G574" s="13">
        <v>6741425</v>
      </c>
      <c r="H574" s="13" t="s">
        <v>2457</v>
      </c>
      <c r="I574" s="13">
        <v>443</v>
      </c>
      <c r="L574" s="13">
        <v>1</v>
      </c>
      <c r="O574" s="13" t="s">
        <v>28</v>
      </c>
      <c r="S574" s="13">
        <v>1</v>
      </c>
      <c r="T574" s="13" t="s">
        <v>2798</v>
      </c>
      <c r="U574" s="13" t="s">
        <v>28</v>
      </c>
      <c r="W574" s="13" t="s">
        <v>2458</v>
      </c>
      <c r="X574" s="13" t="str">
        <f>_xlfn.XLOOKUP(Burndata[[#This Row],[STATE_FULL]],'[1]State Regions'!$A:$A,'[1]State Regions'!$B:$B)</f>
        <v>South</v>
      </c>
    </row>
    <row r="575" spans="1:24" hidden="1" x14ac:dyDescent="0.2">
      <c r="A575" s="13" t="s">
        <v>2317</v>
      </c>
      <c r="B575" s="13" t="s">
        <v>2318</v>
      </c>
      <c r="C575" s="13" t="s">
        <v>2450</v>
      </c>
      <c r="D575" s="13" t="s">
        <v>2459</v>
      </c>
      <c r="E575" s="13" t="s">
        <v>2460</v>
      </c>
      <c r="F575" s="14">
        <v>76015</v>
      </c>
      <c r="G575" s="13">
        <v>6740115</v>
      </c>
      <c r="H575" s="13" t="s">
        <v>2461</v>
      </c>
      <c r="I575" s="13">
        <v>443</v>
      </c>
      <c r="K575" s="13">
        <v>1</v>
      </c>
      <c r="O575" s="13" t="s">
        <v>28</v>
      </c>
      <c r="Q575" s="13">
        <v>1</v>
      </c>
      <c r="T575" s="13" t="s">
        <v>2798</v>
      </c>
      <c r="U575" s="13" t="s">
        <v>28</v>
      </c>
      <c r="W575" s="13" t="s">
        <v>2462</v>
      </c>
      <c r="X575" s="13" t="str">
        <f>_xlfn.XLOOKUP(Burndata[[#This Row],[STATE_FULL]],'[1]State Regions'!$A:$A,'[1]State Regions'!$B:$B)</f>
        <v>South</v>
      </c>
    </row>
    <row r="576" spans="1:24" hidden="1" x14ac:dyDescent="0.2">
      <c r="A576" s="13" t="s">
        <v>2317</v>
      </c>
      <c r="B576" s="13" t="s">
        <v>2318</v>
      </c>
      <c r="C576" s="13" t="s">
        <v>2450</v>
      </c>
      <c r="D576" s="13" t="s">
        <v>2463</v>
      </c>
      <c r="E576" s="13" t="s">
        <v>2456</v>
      </c>
      <c r="F576" s="14">
        <v>76104</v>
      </c>
      <c r="G576" s="13">
        <v>6741483</v>
      </c>
      <c r="H576" s="13" t="s">
        <v>2464</v>
      </c>
      <c r="I576" s="13">
        <v>573</v>
      </c>
      <c r="K576" s="13">
        <v>1</v>
      </c>
      <c r="O576" s="13" t="s">
        <v>28</v>
      </c>
      <c r="P576" s="13">
        <v>1</v>
      </c>
      <c r="T576" s="13" t="s">
        <v>2798</v>
      </c>
      <c r="U576" s="13" t="s">
        <v>28</v>
      </c>
      <c r="W576" s="13" t="s">
        <v>2465</v>
      </c>
      <c r="X576" s="13" t="str">
        <f>_xlfn.XLOOKUP(Burndata[[#This Row],[STATE_FULL]],'[1]State Regions'!$A:$A,'[1]State Regions'!$B:$B)</f>
        <v>South</v>
      </c>
    </row>
    <row r="577" spans="1:24" hidden="1" x14ac:dyDescent="0.2">
      <c r="A577" s="13" t="s">
        <v>2317</v>
      </c>
      <c r="B577" s="13" t="s">
        <v>2318</v>
      </c>
      <c r="C577" s="13" t="s">
        <v>2450</v>
      </c>
      <c r="D577" s="13" t="s">
        <v>2466</v>
      </c>
      <c r="E577" s="13" t="s">
        <v>2456</v>
      </c>
      <c r="F577" s="14">
        <v>76104</v>
      </c>
      <c r="G577" s="13">
        <v>6741440</v>
      </c>
      <c r="H577" s="13" t="s">
        <v>2467</v>
      </c>
      <c r="I577" s="13">
        <v>726</v>
      </c>
      <c r="K577" s="13">
        <v>1</v>
      </c>
      <c r="O577" s="13" t="s">
        <v>28</v>
      </c>
      <c r="Q577" s="13">
        <v>1</v>
      </c>
      <c r="T577" s="13" t="s">
        <v>2798</v>
      </c>
      <c r="U577" s="13" t="s">
        <v>28</v>
      </c>
      <c r="W577" s="13" t="s">
        <v>2468</v>
      </c>
      <c r="X577" s="13" t="str">
        <f>_xlfn.XLOOKUP(Burndata[[#This Row],[STATE_FULL]],'[1]State Regions'!$A:$A,'[1]State Regions'!$B:$B)</f>
        <v>South</v>
      </c>
    </row>
    <row r="578" spans="1:24" hidden="1" x14ac:dyDescent="0.2">
      <c r="A578" s="13" t="s">
        <v>2317</v>
      </c>
      <c r="B578" s="13" t="s">
        <v>2318</v>
      </c>
      <c r="C578" s="13" t="s">
        <v>2469</v>
      </c>
      <c r="D578" s="13" t="s">
        <v>2470</v>
      </c>
      <c r="E578" s="13" t="s">
        <v>2471</v>
      </c>
      <c r="F578" s="14">
        <v>78723</v>
      </c>
      <c r="G578" s="13">
        <v>6740147</v>
      </c>
      <c r="H578" s="13" t="s">
        <v>2472</v>
      </c>
      <c r="I578" s="13">
        <v>248</v>
      </c>
      <c r="L578" s="13">
        <v>1</v>
      </c>
      <c r="O578" s="13" t="s">
        <v>28</v>
      </c>
      <c r="R578" s="13">
        <v>1</v>
      </c>
      <c r="T578" s="13" t="s">
        <v>2798</v>
      </c>
      <c r="U578" s="13" t="s">
        <v>28</v>
      </c>
      <c r="W578" s="13" t="s">
        <v>2473</v>
      </c>
      <c r="X578" s="13" t="str">
        <f>_xlfn.XLOOKUP(Burndata[[#This Row],[STATE_FULL]],'[1]State Regions'!$A:$A,'[1]State Regions'!$B:$B)</f>
        <v>South</v>
      </c>
    </row>
    <row r="579" spans="1:24" hidden="1" x14ac:dyDescent="0.2">
      <c r="A579" s="13" t="s">
        <v>2317</v>
      </c>
      <c r="B579" s="13" t="s">
        <v>2318</v>
      </c>
      <c r="C579" s="13" t="s">
        <v>2469</v>
      </c>
      <c r="D579" s="13" t="s">
        <v>2474</v>
      </c>
      <c r="E579" s="13" t="s">
        <v>2471</v>
      </c>
      <c r="F579" s="14">
        <v>78701</v>
      </c>
      <c r="G579" s="13">
        <v>6741110</v>
      </c>
      <c r="H579" s="13" t="s">
        <v>2475</v>
      </c>
      <c r="I579" s="13">
        <v>211</v>
      </c>
      <c r="J579" s="13">
        <v>30</v>
      </c>
      <c r="K579" s="13">
        <v>1</v>
      </c>
      <c r="M579" s="13">
        <v>1</v>
      </c>
      <c r="O579" s="13" t="s">
        <v>28</v>
      </c>
      <c r="P579" s="13">
        <v>1</v>
      </c>
      <c r="T579" s="13" t="s">
        <v>39</v>
      </c>
      <c r="U579" s="13" t="s">
        <v>28</v>
      </c>
      <c r="V579" s="13" t="s">
        <v>39</v>
      </c>
      <c r="W579" s="13" t="s">
        <v>2476</v>
      </c>
      <c r="X579" s="13" t="str">
        <f>_xlfn.XLOOKUP(Burndata[[#This Row],[STATE_FULL]],'[1]State Regions'!$A:$A,'[1]State Regions'!$B:$B)</f>
        <v>South</v>
      </c>
    </row>
    <row r="580" spans="1:24" hidden="1" x14ac:dyDescent="0.2">
      <c r="A580" s="13" t="s">
        <v>2317</v>
      </c>
      <c r="B580" s="13" t="s">
        <v>2318</v>
      </c>
      <c r="C580" s="13" t="s">
        <v>2469</v>
      </c>
      <c r="D580" s="13" t="s">
        <v>2477</v>
      </c>
      <c r="E580" s="13" t="s">
        <v>2471</v>
      </c>
      <c r="F580" s="14">
        <v>78704</v>
      </c>
      <c r="G580" s="13">
        <v>6740095</v>
      </c>
      <c r="H580" s="13" t="s">
        <v>2478</v>
      </c>
      <c r="I580" s="13">
        <v>368</v>
      </c>
      <c r="K580" s="13">
        <v>1</v>
      </c>
      <c r="O580" s="13" t="s">
        <v>28</v>
      </c>
      <c r="Q580" s="13">
        <v>1</v>
      </c>
      <c r="T580" s="13" t="s">
        <v>2798</v>
      </c>
      <c r="U580" s="13" t="s">
        <v>28</v>
      </c>
      <c r="W580" s="13" t="s">
        <v>2479</v>
      </c>
      <c r="X580" s="13" t="str">
        <f>_xlfn.XLOOKUP(Burndata[[#This Row],[STATE_FULL]],'[1]State Regions'!$A:$A,'[1]State Regions'!$B:$B)</f>
        <v>South</v>
      </c>
    </row>
    <row r="581" spans="1:24" hidden="1" x14ac:dyDescent="0.2">
      <c r="A581" s="13" t="s">
        <v>2317</v>
      </c>
      <c r="B581" s="13" t="s">
        <v>2318</v>
      </c>
      <c r="C581" s="13" t="s">
        <v>1115</v>
      </c>
      <c r="D581" s="13" t="s">
        <v>2480</v>
      </c>
      <c r="E581" s="13" t="s">
        <v>2481</v>
      </c>
      <c r="F581" s="14">
        <v>76301</v>
      </c>
      <c r="G581" s="13">
        <v>6740136</v>
      </c>
      <c r="H581" s="13" t="s">
        <v>2482</v>
      </c>
      <c r="I581" s="13">
        <v>325</v>
      </c>
      <c r="K581" s="13">
        <v>1</v>
      </c>
      <c r="O581" s="13" t="s">
        <v>28</v>
      </c>
      <c r="Q581" s="13">
        <v>1</v>
      </c>
      <c r="T581" s="13" t="s">
        <v>2798</v>
      </c>
      <c r="U581" s="13" t="s">
        <v>28</v>
      </c>
      <c r="W581" s="13" t="s">
        <v>2483</v>
      </c>
      <c r="X581" s="13" t="str">
        <f>_xlfn.XLOOKUP(Burndata[[#This Row],[STATE_FULL]],'[1]State Regions'!$A:$A,'[1]State Regions'!$B:$B)</f>
        <v>South</v>
      </c>
    </row>
    <row r="582" spans="1:24" hidden="1" x14ac:dyDescent="0.2">
      <c r="A582" s="13" t="s">
        <v>2317</v>
      </c>
      <c r="B582" s="13" t="s">
        <v>2318</v>
      </c>
      <c r="C582" s="13" t="s">
        <v>2484</v>
      </c>
      <c r="D582" s="13" t="s">
        <v>2485</v>
      </c>
      <c r="E582" s="13" t="s">
        <v>2486</v>
      </c>
      <c r="F582" s="14">
        <v>78665</v>
      </c>
      <c r="G582" s="13">
        <v>6740412</v>
      </c>
      <c r="H582" s="13" t="s">
        <v>2487</v>
      </c>
      <c r="I582" s="13">
        <v>181</v>
      </c>
      <c r="K582" s="13">
        <v>1</v>
      </c>
      <c r="O582" s="13" t="s">
        <v>28</v>
      </c>
      <c r="Q582" s="13">
        <v>1</v>
      </c>
      <c r="T582" s="13" t="s">
        <v>2798</v>
      </c>
      <c r="U582" s="13" t="s">
        <v>28</v>
      </c>
      <c r="W582" s="13" t="s">
        <v>2488</v>
      </c>
      <c r="X582" s="13" t="str">
        <f>_xlfn.XLOOKUP(Burndata[[#This Row],[STATE_FULL]],'[1]State Regions'!$A:$A,'[1]State Regions'!$B:$B)</f>
        <v>South</v>
      </c>
    </row>
    <row r="583" spans="1:24" hidden="1" x14ac:dyDescent="0.2">
      <c r="A583" s="13" t="s">
        <v>2317</v>
      </c>
      <c r="B583" s="13" t="s">
        <v>2318</v>
      </c>
      <c r="C583" s="13" t="s">
        <v>2484</v>
      </c>
      <c r="D583" s="13" t="s">
        <v>2489</v>
      </c>
      <c r="E583" s="13" t="s">
        <v>2486</v>
      </c>
      <c r="F583" s="14">
        <v>78681</v>
      </c>
      <c r="G583" s="13">
        <v>6742345</v>
      </c>
      <c r="H583" s="13" t="s">
        <v>2490</v>
      </c>
      <c r="I583" s="13">
        <v>175</v>
      </c>
      <c r="K583" s="13">
        <v>1</v>
      </c>
      <c r="O583" s="13" t="s">
        <v>28</v>
      </c>
      <c r="Q583" s="13">
        <v>1</v>
      </c>
      <c r="T583" s="13" t="s">
        <v>2798</v>
      </c>
      <c r="U583" s="13" t="s">
        <v>28</v>
      </c>
      <c r="W583" s="13" t="s">
        <v>2491</v>
      </c>
      <c r="X583" s="13" t="str">
        <f>_xlfn.XLOOKUP(Burndata[[#This Row],[STATE_FULL]],'[1]State Regions'!$A:$A,'[1]State Regions'!$B:$B)</f>
        <v>South</v>
      </c>
    </row>
    <row r="584" spans="1:24" hidden="1" x14ac:dyDescent="0.2">
      <c r="A584" s="13" t="s">
        <v>2317</v>
      </c>
      <c r="B584" s="13" t="s">
        <v>2318</v>
      </c>
      <c r="C584" s="13" t="s">
        <v>2445</v>
      </c>
      <c r="D584" s="13" t="s">
        <v>2492</v>
      </c>
      <c r="E584" s="13" t="s">
        <v>2447</v>
      </c>
      <c r="F584" s="14">
        <v>75701</v>
      </c>
      <c r="G584" s="13">
        <v>6740044</v>
      </c>
      <c r="H584" s="13" t="s">
        <v>2493</v>
      </c>
      <c r="I584" s="13">
        <v>94</v>
      </c>
      <c r="K584" s="13">
        <v>1</v>
      </c>
      <c r="O584" s="13" t="s">
        <v>28</v>
      </c>
      <c r="Q584" s="13">
        <v>1</v>
      </c>
      <c r="T584" s="13" t="s">
        <v>2798</v>
      </c>
      <c r="U584" s="13" t="s">
        <v>28</v>
      </c>
      <c r="W584" s="13" t="s">
        <v>2494</v>
      </c>
      <c r="X584" s="13" t="str">
        <f>_xlfn.XLOOKUP(Burndata[[#This Row],[STATE_FULL]],'[1]State Regions'!$A:$A,'[1]State Regions'!$B:$B)</f>
        <v>South</v>
      </c>
    </row>
    <row r="585" spans="1:24" hidden="1" x14ac:dyDescent="0.2">
      <c r="A585" s="13" t="s">
        <v>2317</v>
      </c>
      <c r="B585" s="13" t="s">
        <v>2318</v>
      </c>
      <c r="C585" s="13" t="s">
        <v>2440</v>
      </c>
      <c r="D585" s="13" t="s">
        <v>2495</v>
      </c>
      <c r="E585" s="13" t="s">
        <v>2442</v>
      </c>
      <c r="F585" s="14">
        <v>78412</v>
      </c>
      <c r="G585" s="13">
        <v>6740071</v>
      </c>
      <c r="H585" s="13" t="s">
        <v>2496</v>
      </c>
      <c r="I585" s="13">
        <v>152</v>
      </c>
      <c r="K585" s="13">
        <v>1</v>
      </c>
      <c r="O585" s="13" t="s">
        <v>28</v>
      </c>
      <c r="Q585" s="13">
        <v>1</v>
      </c>
      <c r="T585" s="13" t="s">
        <v>2798</v>
      </c>
      <c r="U585" s="13" t="s">
        <v>28</v>
      </c>
      <c r="W585" s="13" t="s">
        <v>2497</v>
      </c>
      <c r="X585" s="13" t="str">
        <f>_xlfn.XLOOKUP(Burndata[[#This Row],[STATE_FULL]],'[1]State Regions'!$A:$A,'[1]State Regions'!$B:$B)</f>
        <v>South</v>
      </c>
    </row>
    <row r="586" spans="1:24" hidden="1" x14ac:dyDescent="0.2">
      <c r="A586" s="13" t="s">
        <v>2317</v>
      </c>
      <c r="B586" s="13" t="s">
        <v>2318</v>
      </c>
      <c r="C586" s="13" t="s">
        <v>2390</v>
      </c>
      <c r="D586" s="13" t="s">
        <v>2498</v>
      </c>
      <c r="E586" s="13" t="s">
        <v>35</v>
      </c>
      <c r="F586" s="14">
        <v>77090</v>
      </c>
      <c r="G586" s="13">
        <v>6741895</v>
      </c>
      <c r="H586" s="13" t="s">
        <v>2499</v>
      </c>
      <c r="I586" s="13">
        <v>271</v>
      </c>
      <c r="K586" s="13">
        <v>1</v>
      </c>
      <c r="O586" s="13" t="s">
        <v>28</v>
      </c>
      <c r="Q586" s="13">
        <v>1</v>
      </c>
      <c r="T586" s="13" t="s">
        <v>2798</v>
      </c>
      <c r="U586" s="13" t="s">
        <v>28</v>
      </c>
      <c r="W586" s="13" t="s">
        <v>2500</v>
      </c>
      <c r="X586" s="13" t="str">
        <f>_xlfn.XLOOKUP(Burndata[[#This Row],[STATE_FULL]],'[1]State Regions'!$A:$A,'[1]State Regions'!$B:$B)</f>
        <v>South</v>
      </c>
    </row>
    <row r="587" spans="1:24" hidden="1" x14ac:dyDescent="0.2">
      <c r="A587" s="13" t="s">
        <v>2501</v>
      </c>
      <c r="B587" s="13" t="s">
        <v>2502</v>
      </c>
      <c r="C587" s="13" t="s">
        <v>2503</v>
      </c>
      <c r="D587" s="13" t="s">
        <v>2504</v>
      </c>
      <c r="E587" s="13" t="s">
        <v>2505</v>
      </c>
      <c r="F587" s="14">
        <v>84124</v>
      </c>
      <c r="G587" s="13">
        <v>6870290</v>
      </c>
      <c r="H587" s="13" t="s">
        <v>2506</v>
      </c>
      <c r="I587" s="13">
        <v>317</v>
      </c>
      <c r="K587" s="13">
        <v>1</v>
      </c>
      <c r="O587" s="13" t="s">
        <v>28</v>
      </c>
      <c r="Q587" s="13">
        <v>1</v>
      </c>
      <c r="T587" s="13" t="s">
        <v>2798</v>
      </c>
      <c r="U587" s="13" t="s">
        <v>28</v>
      </c>
      <c r="W587" s="13" t="s">
        <v>2507</v>
      </c>
      <c r="X587" s="13" t="str">
        <f>_xlfn.XLOOKUP(Burndata[[#This Row],[STATE_FULL]],'[1]State Regions'!$A:$A,'[1]State Regions'!$B:$B)</f>
        <v>West</v>
      </c>
    </row>
    <row r="588" spans="1:24" hidden="1" x14ac:dyDescent="0.2">
      <c r="A588" s="13" t="s">
        <v>2501</v>
      </c>
      <c r="B588" s="13" t="s">
        <v>2502</v>
      </c>
      <c r="C588" s="13" t="s">
        <v>2503</v>
      </c>
      <c r="D588" s="13" t="s">
        <v>2508</v>
      </c>
      <c r="E588" s="13" t="s">
        <v>2509</v>
      </c>
      <c r="F588" s="14">
        <v>84107</v>
      </c>
      <c r="G588" s="13">
        <v>6870141</v>
      </c>
      <c r="H588" s="13" t="s">
        <v>2510</v>
      </c>
      <c r="I588" s="13">
        <v>504</v>
      </c>
      <c r="K588" s="13">
        <v>1</v>
      </c>
      <c r="O588" s="13" t="s">
        <v>28</v>
      </c>
      <c r="P588" s="13">
        <v>1</v>
      </c>
      <c r="T588" s="13" t="s">
        <v>2798</v>
      </c>
      <c r="U588" s="13" t="s">
        <v>28</v>
      </c>
      <c r="W588" s="13" t="s">
        <v>2511</v>
      </c>
      <c r="X588" s="13" t="str">
        <f>_xlfn.XLOOKUP(Burndata[[#This Row],[STATE_FULL]],'[1]State Regions'!$A:$A,'[1]State Regions'!$B:$B)</f>
        <v>West</v>
      </c>
    </row>
    <row r="589" spans="1:24" hidden="1" x14ac:dyDescent="0.2">
      <c r="A589" s="13" t="s">
        <v>2501</v>
      </c>
      <c r="B589" s="13" t="s">
        <v>2502</v>
      </c>
      <c r="C589" s="13" t="s">
        <v>2503</v>
      </c>
      <c r="D589" s="13" t="s">
        <v>2512</v>
      </c>
      <c r="E589" s="13" t="s">
        <v>2505</v>
      </c>
      <c r="F589" s="14">
        <v>84113</v>
      </c>
      <c r="G589" s="13">
        <v>6870280</v>
      </c>
      <c r="H589" s="13" t="s">
        <v>2513</v>
      </c>
      <c r="I589" s="13">
        <v>289</v>
      </c>
      <c r="L589" s="13">
        <v>1</v>
      </c>
      <c r="O589" s="13" t="s">
        <v>28</v>
      </c>
      <c r="R589" s="13">
        <v>1</v>
      </c>
      <c r="T589" s="13" t="s">
        <v>2798</v>
      </c>
      <c r="U589" s="13" t="s">
        <v>28</v>
      </c>
      <c r="W589" s="13" t="s">
        <v>2514</v>
      </c>
      <c r="X589" s="13" t="str">
        <f>_xlfn.XLOOKUP(Burndata[[#This Row],[STATE_FULL]],'[1]State Regions'!$A:$A,'[1]State Regions'!$B:$B)</f>
        <v>West</v>
      </c>
    </row>
    <row r="590" spans="1:24" hidden="1" x14ac:dyDescent="0.2">
      <c r="A590" s="13" t="s">
        <v>2501</v>
      </c>
      <c r="B590" s="13" t="s">
        <v>2502</v>
      </c>
      <c r="C590" s="13" t="s">
        <v>2503</v>
      </c>
      <c r="D590" s="13" t="s">
        <v>2515</v>
      </c>
      <c r="E590" s="13" t="s">
        <v>2505</v>
      </c>
      <c r="F590" s="14">
        <v>84132</v>
      </c>
      <c r="G590" s="13">
        <v>6870315</v>
      </c>
      <c r="H590" s="13" t="s">
        <v>2516</v>
      </c>
      <c r="I590" s="13">
        <v>527</v>
      </c>
      <c r="J590" s="13">
        <v>15</v>
      </c>
      <c r="K590" s="13">
        <v>1</v>
      </c>
      <c r="M590" s="13">
        <v>1</v>
      </c>
      <c r="N590" s="13">
        <v>1</v>
      </c>
      <c r="O590" s="13" t="s">
        <v>28</v>
      </c>
      <c r="P590" s="13">
        <v>1</v>
      </c>
      <c r="T590" s="13" t="s">
        <v>28</v>
      </c>
      <c r="U590" s="13" t="s">
        <v>28</v>
      </c>
      <c r="V590" s="13" t="s">
        <v>39</v>
      </c>
      <c r="W590" s="13" t="s">
        <v>2517</v>
      </c>
      <c r="X590" s="13" t="str">
        <f>_xlfn.XLOOKUP(Burndata[[#This Row],[STATE_FULL]],'[1]State Regions'!$A:$A,'[1]State Regions'!$B:$B)</f>
        <v>West</v>
      </c>
    </row>
    <row r="591" spans="1:24" hidden="1" x14ac:dyDescent="0.2">
      <c r="A591" s="13" t="s">
        <v>2501</v>
      </c>
      <c r="B591" s="13" t="s">
        <v>2502</v>
      </c>
      <c r="C591" s="13" t="s">
        <v>2501</v>
      </c>
      <c r="D591" s="13" t="s">
        <v>2518</v>
      </c>
      <c r="E591" s="13" t="s">
        <v>2519</v>
      </c>
      <c r="F591" s="14">
        <v>84604</v>
      </c>
      <c r="G591" s="13">
        <v>6870220</v>
      </c>
      <c r="H591" s="13" t="s">
        <v>2520</v>
      </c>
      <c r="I591" s="13">
        <v>395</v>
      </c>
      <c r="K591" s="13">
        <v>1</v>
      </c>
      <c r="O591" s="13" t="s">
        <v>28</v>
      </c>
      <c r="Q591" s="13">
        <v>1</v>
      </c>
      <c r="T591" s="13" t="s">
        <v>2798</v>
      </c>
      <c r="U591" s="13" t="s">
        <v>28</v>
      </c>
      <c r="W591" s="13" t="s">
        <v>2521</v>
      </c>
      <c r="X591" s="13" t="str">
        <f>_xlfn.XLOOKUP(Burndata[[#This Row],[STATE_FULL]],'[1]State Regions'!$A:$A,'[1]State Regions'!$B:$B)</f>
        <v>West</v>
      </c>
    </row>
    <row r="592" spans="1:24" hidden="1" x14ac:dyDescent="0.2">
      <c r="A592" s="13" t="s">
        <v>2501</v>
      </c>
      <c r="B592" s="13" t="s">
        <v>2502</v>
      </c>
      <c r="C592" s="13" t="s">
        <v>141</v>
      </c>
      <c r="D592" s="13" t="s">
        <v>2522</v>
      </c>
      <c r="E592" s="13" t="s">
        <v>2523</v>
      </c>
      <c r="F592" s="14">
        <v>84790</v>
      </c>
      <c r="G592" s="13">
        <v>6870016</v>
      </c>
      <c r="H592" s="13" t="s">
        <v>2524</v>
      </c>
      <c r="I592" s="13">
        <v>284</v>
      </c>
      <c r="K592" s="13">
        <v>1</v>
      </c>
      <c r="O592" s="13" t="s">
        <v>28</v>
      </c>
      <c r="Q592" s="13">
        <v>1</v>
      </c>
      <c r="T592" s="13" t="s">
        <v>2798</v>
      </c>
      <c r="U592" s="13" t="s">
        <v>28</v>
      </c>
      <c r="W592" s="13" t="s">
        <v>2525</v>
      </c>
      <c r="X592" s="13" t="str">
        <f>_xlfn.XLOOKUP(Burndata[[#This Row],[STATE_FULL]],'[1]State Regions'!$A:$A,'[1]State Regions'!$B:$B)</f>
        <v>West</v>
      </c>
    </row>
    <row r="593" spans="1:24" hidden="1" x14ac:dyDescent="0.2">
      <c r="A593" s="13" t="s">
        <v>2501</v>
      </c>
      <c r="B593" s="13" t="s">
        <v>2502</v>
      </c>
      <c r="C593" s="13" t="s">
        <v>2526</v>
      </c>
      <c r="D593" s="13" t="s">
        <v>2527</v>
      </c>
      <c r="E593" s="13" t="s">
        <v>2528</v>
      </c>
      <c r="F593" s="14">
        <v>84405</v>
      </c>
      <c r="G593" s="13">
        <v>6870150</v>
      </c>
      <c r="H593" s="13" t="s">
        <v>2529</v>
      </c>
      <c r="I593" s="13">
        <v>232</v>
      </c>
      <c r="K593" s="13">
        <v>1</v>
      </c>
      <c r="O593" s="13" t="s">
        <v>28</v>
      </c>
      <c r="Q593" s="13">
        <v>1</v>
      </c>
      <c r="T593" s="13" t="s">
        <v>2798</v>
      </c>
      <c r="U593" s="13" t="s">
        <v>28</v>
      </c>
      <c r="W593" s="13" t="s">
        <v>2530</v>
      </c>
      <c r="X593" s="13" t="str">
        <f>_xlfn.XLOOKUP(Burndata[[#This Row],[STATE_FULL]],'[1]State Regions'!$A:$A,'[1]State Regions'!$B:$B)</f>
        <v>West</v>
      </c>
    </row>
    <row r="594" spans="1:24" hidden="1" x14ac:dyDescent="0.2">
      <c r="A594" s="13" t="s">
        <v>2501</v>
      </c>
      <c r="B594" s="13" t="s">
        <v>2502</v>
      </c>
      <c r="C594" s="13" t="s">
        <v>2526</v>
      </c>
      <c r="D594" s="13" t="s">
        <v>2531</v>
      </c>
      <c r="E594" s="13" t="s">
        <v>2528</v>
      </c>
      <c r="F594" s="14">
        <v>84403</v>
      </c>
      <c r="G594" s="13">
        <v>6870160</v>
      </c>
      <c r="H594" s="13" t="s">
        <v>2532</v>
      </c>
      <c r="I594" s="13">
        <v>321</v>
      </c>
      <c r="K594" s="13">
        <v>1</v>
      </c>
      <c r="O594" s="13" t="s">
        <v>28</v>
      </c>
      <c r="Q594" s="13">
        <v>1</v>
      </c>
      <c r="T594" s="13" t="s">
        <v>2798</v>
      </c>
      <c r="U594" s="13" t="s">
        <v>28</v>
      </c>
      <c r="W594" s="13" t="s">
        <v>2533</v>
      </c>
      <c r="X594" s="13" t="str">
        <f>_xlfn.XLOOKUP(Burndata[[#This Row],[STATE_FULL]],'[1]State Regions'!$A:$A,'[1]State Regions'!$B:$B)</f>
        <v>West</v>
      </c>
    </row>
    <row r="595" spans="1:24" hidden="1" x14ac:dyDescent="0.2">
      <c r="A595" s="13" t="s">
        <v>2534</v>
      </c>
      <c r="B595" s="13" t="s">
        <v>2535</v>
      </c>
      <c r="C595" s="13" t="s">
        <v>2536</v>
      </c>
      <c r="D595" s="13" t="s">
        <v>2537</v>
      </c>
      <c r="E595" s="13" t="s">
        <v>1247</v>
      </c>
      <c r="F595" s="15" t="s">
        <v>2538</v>
      </c>
      <c r="G595" s="13">
        <v>6130001</v>
      </c>
      <c r="H595" s="13" t="s">
        <v>2539</v>
      </c>
      <c r="I595" s="13">
        <v>620</v>
      </c>
      <c r="J595" s="13">
        <v>9</v>
      </c>
      <c r="K595" s="13">
        <v>1</v>
      </c>
      <c r="L595" s="13">
        <v>1</v>
      </c>
      <c r="M595" s="13">
        <v>1</v>
      </c>
      <c r="O595" s="13" t="s">
        <v>28</v>
      </c>
      <c r="P595" s="13">
        <v>1</v>
      </c>
      <c r="S595" s="13">
        <v>1</v>
      </c>
      <c r="T595" s="13" t="s">
        <v>39</v>
      </c>
      <c r="U595" s="13" t="s">
        <v>28</v>
      </c>
      <c r="W595" s="13" t="s">
        <v>2540</v>
      </c>
      <c r="X595" s="13" t="str">
        <f>_xlfn.XLOOKUP(Burndata[[#This Row],[STATE_FULL]],'[1]State Regions'!$A:$A,'[1]State Regions'!$B:$B)</f>
        <v>Northeast</v>
      </c>
    </row>
    <row r="596" spans="1:24" hidden="1" x14ac:dyDescent="0.2">
      <c r="A596" s="13" t="s">
        <v>2541</v>
      </c>
      <c r="B596" s="13" t="s">
        <v>2542</v>
      </c>
      <c r="C596" s="13" t="s">
        <v>2460</v>
      </c>
      <c r="D596" s="13" t="s">
        <v>2543</v>
      </c>
      <c r="E596" s="13" t="s">
        <v>2460</v>
      </c>
      <c r="F596" s="14">
        <v>22205</v>
      </c>
      <c r="G596" s="13">
        <v>6340040</v>
      </c>
      <c r="H596" s="13" t="s">
        <v>2544</v>
      </c>
      <c r="I596" s="13">
        <v>394</v>
      </c>
      <c r="K596" s="13">
        <v>1</v>
      </c>
      <c r="O596" s="13" t="s">
        <v>39</v>
      </c>
      <c r="Q596" s="13">
        <v>1</v>
      </c>
      <c r="T596" s="13" t="s">
        <v>2798</v>
      </c>
      <c r="U596" s="13" t="s">
        <v>28</v>
      </c>
      <c r="W596" s="13" t="s">
        <v>2545</v>
      </c>
      <c r="X596" s="13" t="str">
        <f>_xlfn.XLOOKUP(Burndata[[#This Row],[STATE_FULL]],'[1]State Regions'!$A:$A,'[1]State Regions'!$B:$B)</f>
        <v>South</v>
      </c>
    </row>
    <row r="597" spans="1:24" hidden="1" x14ac:dyDescent="0.2">
      <c r="A597" s="13" t="s">
        <v>2541</v>
      </c>
      <c r="B597" s="13" t="s">
        <v>2542</v>
      </c>
      <c r="C597" s="13" t="s">
        <v>2546</v>
      </c>
      <c r="D597" s="13" t="s">
        <v>2547</v>
      </c>
      <c r="E597" s="13" t="s">
        <v>2546</v>
      </c>
      <c r="F597" s="14">
        <v>22903</v>
      </c>
      <c r="G597" s="13">
        <v>6344000</v>
      </c>
      <c r="H597" s="13" t="s">
        <v>2548</v>
      </c>
      <c r="I597" s="13">
        <v>671</v>
      </c>
      <c r="K597" s="13">
        <v>1</v>
      </c>
      <c r="O597" s="13" t="s">
        <v>28</v>
      </c>
      <c r="P597" s="13">
        <v>1</v>
      </c>
      <c r="T597" s="13" t="s">
        <v>2798</v>
      </c>
      <c r="U597" s="13" t="s">
        <v>28</v>
      </c>
      <c r="W597" s="13" t="s">
        <v>2549</v>
      </c>
      <c r="X597" s="13" t="str">
        <f>_xlfn.XLOOKUP(Burndata[[#This Row],[STATE_FULL]],'[1]State Regions'!$A:$A,'[1]State Regions'!$B:$B)</f>
        <v>South</v>
      </c>
    </row>
    <row r="598" spans="1:24" hidden="1" x14ac:dyDescent="0.2">
      <c r="A598" s="13" t="s">
        <v>2541</v>
      </c>
      <c r="B598" s="13" t="s">
        <v>2542</v>
      </c>
      <c r="C598" s="13" t="s">
        <v>2550</v>
      </c>
      <c r="D598" s="13" t="s">
        <v>2551</v>
      </c>
      <c r="E598" s="13" t="s">
        <v>2552</v>
      </c>
      <c r="F598" s="14">
        <v>20190</v>
      </c>
      <c r="G598" s="13">
        <v>6340025</v>
      </c>
      <c r="H598" s="13" t="s">
        <v>2553</v>
      </c>
      <c r="I598" s="13">
        <v>231</v>
      </c>
      <c r="K598" s="13">
        <v>1</v>
      </c>
      <c r="O598" s="13" t="s">
        <v>28</v>
      </c>
      <c r="Q598" s="13">
        <v>1</v>
      </c>
      <c r="T598" s="13" t="s">
        <v>2798</v>
      </c>
      <c r="U598" s="13" t="s">
        <v>28</v>
      </c>
      <c r="W598" s="13" t="s">
        <v>2554</v>
      </c>
      <c r="X598" s="13" t="str">
        <f>_xlfn.XLOOKUP(Burndata[[#This Row],[STATE_FULL]],'[1]State Regions'!$A:$A,'[1]State Regions'!$B:$B)</f>
        <v>South</v>
      </c>
    </row>
    <row r="599" spans="1:24" hidden="1" x14ac:dyDescent="0.2">
      <c r="A599" s="13" t="s">
        <v>2541</v>
      </c>
      <c r="B599" s="13" t="s">
        <v>2542</v>
      </c>
      <c r="C599" s="13" t="s">
        <v>2550</v>
      </c>
      <c r="D599" s="13" t="s">
        <v>2555</v>
      </c>
      <c r="E599" s="13" t="s">
        <v>2556</v>
      </c>
      <c r="F599" s="14">
        <v>22042</v>
      </c>
      <c r="G599" s="13">
        <v>6340490</v>
      </c>
      <c r="H599" s="13" t="s">
        <v>2557</v>
      </c>
      <c r="I599" s="13">
        <v>923</v>
      </c>
      <c r="K599" s="13">
        <v>1</v>
      </c>
      <c r="O599" s="13" t="s">
        <v>28</v>
      </c>
      <c r="P599" s="13">
        <v>1</v>
      </c>
      <c r="T599" s="13" t="s">
        <v>2798</v>
      </c>
      <c r="U599" s="13" t="s">
        <v>28</v>
      </c>
      <c r="W599" s="13" t="s">
        <v>2558</v>
      </c>
      <c r="X599" s="13" t="str">
        <f>_xlfn.XLOOKUP(Burndata[[#This Row],[STATE_FULL]],'[1]State Regions'!$A:$A,'[1]State Regions'!$B:$B)</f>
        <v>South</v>
      </c>
    </row>
    <row r="600" spans="1:24" hidden="1" x14ac:dyDescent="0.2">
      <c r="A600" s="13" t="s">
        <v>2541</v>
      </c>
      <c r="B600" s="13" t="s">
        <v>2542</v>
      </c>
      <c r="C600" s="13" t="s">
        <v>2559</v>
      </c>
      <c r="D600" s="13" t="s">
        <v>2560</v>
      </c>
      <c r="E600" s="13" t="s">
        <v>2561</v>
      </c>
      <c r="F600" s="14">
        <v>22401</v>
      </c>
      <c r="G600" s="13">
        <v>6340290</v>
      </c>
      <c r="H600" s="13" t="s">
        <v>2562</v>
      </c>
      <c r="I600" s="13">
        <v>571</v>
      </c>
      <c r="K600" s="13">
        <v>1</v>
      </c>
      <c r="O600" s="13" t="s">
        <v>39</v>
      </c>
      <c r="Q600" s="13">
        <v>1</v>
      </c>
      <c r="T600" s="13" t="s">
        <v>2798</v>
      </c>
      <c r="U600" s="13" t="s">
        <v>28</v>
      </c>
      <c r="W600" s="13" t="s">
        <v>2563</v>
      </c>
      <c r="X600" s="13" t="str">
        <f>_xlfn.XLOOKUP(Burndata[[#This Row],[STATE_FULL]],'[1]State Regions'!$A:$A,'[1]State Regions'!$B:$B)</f>
        <v>South</v>
      </c>
    </row>
    <row r="601" spans="1:24" hidden="1" x14ac:dyDescent="0.2">
      <c r="A601" s="13" t="s">
        <v>2541</v>
      </c>
      <c r="B601" s="13" t="s">
        <v>2542</v>
      </c>
      <c r="C601" s="13" t="s">
        <v>2564</v>
      </c>
      <c r="D601" s="13" t="s">
        <v>2565</v>
      </c>
      <c r="E601" s="13" t="s">
        <v>745</v>
      </c>
      <c r="F601" s="14">
        <v>23229</v>
      </c>
      <c r="G601" s="13">
        <v>6340012</v>
      </c>
      <c r="H601" s="13" t="s">
        <v>2566</v>
      </c>
      <c r="I601" s="13">
        <v>340</v>
      </c>
      <c r="K601" s="13">
        <v>1</v>
      </c>
      <c r="O601" s="13" t="s">
        <v>28</v>
      </c>
      <c r="Q601" s="13">
        <v>1</v>
      </c>
      <c r="T601" s="13" t="s">
        <v>2798</v>
      </c>
      <c r="U601" s="13" t="s">
        <v>28</v>
      </c>
      <c r="W601" s="13" t="s">
        <v>2567</v>
      </c>
      <c r="X601" s="13" t="str">
        <f>_xlfn.XLOOKUP(Burndata[[#This Row],[STATE_FULL]],'[1]State Regions'!$A:$A,'[1]State Regions'!$B:$B)</f>
        <v>South</v>
      </c>
    </row>
    <row r="602" spans="1:24" hidden="1" x14ac:dyDescent="0.2">
      <c r="A602" s="13" t="s">
        <v>2541</v>
      </c>
      <c r="B602" s="13" t="s">
        <v>2542</v>
      </c>
      <c r="C602" s="13" t="s">
        <v>2568</v>
      </c>
      <c r="D602" s="13" t="s">
        <v>2569</v>
      </c>
      <c r="E602" s="13" t="s">
        <v>2570</v>
      </c>
      <c r="F602" s="14">
        <v>24501</v>
      </c>
      <c r="G602" s="13">
        <v>6340013</v>
      </c>
      <c r="H602" s="13" t="s">
        <v>2571</v>
      </c>
      <c r="I602" s="13">
        <v>358</v>
      </c>
      <c r="K602" s="13">
        <v>1</v>
      </c>
      <c r="O602" s="13" t="s">
        <v>39</v>
      </c>
      <c r="Q602" s="13">
        <v>1</v>
      </c>
      <c r="T602" s="13" t="s">
        <v>2798</v>
      </c>
      <c r="U602" s="13" t="s">
        <v>28</v>
      </c>
      <c r="W602" s="13" t="s">
        <v>2572</v>
      </c>
      <c r="X602" s="13" t="str">
        <f>_xlfn.XLOOKUP(Burndata[[#This Row],[STATE_FULL]],'[1]State Regions'!$A:$A,'[1]State Regions'!$B:$B)</f>
        <v>South</v>
      </c>
    </row>
    <row r="603" spans="1:24" hidden="1" x14ac:dyDescent="0.2">
      <c r="A603" s="13" t="s">
        <v>2541</v>
      </c>
      <c r="B603" s="13" t="s">
        <v>2542</v>
      </c>
      <c r="C603" s="13" t="s">
        <v>2573</v>
      </c>
      <c r="D603" s="13" t="s">
        <v>2574</v>
      </c>
      <c r="E603" s="13" t="s">
        <v>2573</v>
      </c>
      <c r="F603" s="14">
        <v>23601</v>
      </c>
      <c r="G603" s="13">
        <v>6340520</v>
      </c>
      <c r="H603" s="13" t="s">
        <v>2575</v>
      </c>
      <c r="I603" s="13">
        <v>450</v>
      </c>
      <c r="K603" s="13">
        <v>1</v>
      </c>
      <c r="O603" s="13" t="s">
        <v>39</v>
      </c>
      <c r="Q603" s="13">
        <v>1</v>
      </c>
      <c r="T603" s="13" t="s">
        <v>2798</v>
      </c>
      <c r="U603" s="13" t="s">
        <v>28</v>
      </c>
      <c r="W603" s="13" t="s">
        <v>2576</v>
      </c>
      <c r="X603" s="13" t="str">
        <f>_xlfn.XLOOKUP(Burndata[[#This Row],[STATE_FULL]],'[1]State Regions'!$A:$A,'[1]State Regions'!$B:$B)</f>
        <v>South</v>
      </c>
    </row>
    <row r="604" spans="1:24" hidden="1" x14ac:dyDescent="0.2">
      <c r="A604" s="13" t="s">
        <v>2541</v>
      </c>
      <c r="B604" s="13" t="s">
        <v>2542</v>
      </c>
      <c r="C604" s="13" t="s">
        <v>1251</v>
      </c>
      <c r="D604" s="13" t="s">
        <v>2577</v>
      </c>
      <c r="E604" s="13" t="s">
        <v>1251</v>
      </c>
      <c r="F604" s="14">
        <v>23507</v>
      </c>
      <c r="G604" s="13">
        <v>6340578</v>
      </c>
      <c r="H604" s="13" t="s">
        <v>2578</v>
      </c>
      <c r="I604" s="13">
        <v>206</v>
      </c>
      <c r="L604" s="13">
        <v>1</v>
      </c>
      <c r="O604" s="13" t="s">
        <v>39</v>
      </c>
      <c r="R604" s="13">
        <v>1</v>
      </c>
      <c r="T604" s="13" t="s">
        <v>2798</v>
      </c>
      <c r="U604" s="13" t="s">
        <v>28</v>
      </c>
      <c r="W604" s="13" t="s">
        <v>2579</v>
      </c>
      <c r="X604" s="13" t="str">
        <f>_xlfn.XLOOKUP(Burndata[[#This Row],[STATE_FULL]],'[1]State Regions'!$A:$A,'[1]State Regions'!$B:$B)</f>
        <v>South</v>
      </c>
    </row>
    <row r="605" spans="1:24" hidden="1" x14ac:dyDescent="0.2">
      <c r="A605" s="13" t="s">
        <v>2541</v>
      </c>
      <c r="B605" s="13" t="s">
        <v>2542</v>
      </c>
      <c r="C605" s="13" t="s">
        <v>1251</v>
      </c>
      <c r="D605" s="13" t="s">
        <v>2580</v>
      </c>
      <c r="E605" s="13" t="s">
        <v>1251</v>
      </c>
      <c r="F605" s="14">
        <v>23507</v>
      </c>
      <c r="G605" s="13">
        <v>6340620</v>
      </c>
      <c r="H605" s="13" t="s">
        <v>2581</v>
      </c>
      <c r="I605" s="13">
        <v>525</v>
      </c>
      <c r="J605" s="13">
        <v>16</v>
      </c>
      <c r="K605" s="13">
        <v>1</v>
      </c>
      <c r="M605" s="13">
        <v>1</v>
      </c>
      <c r="O605" s="13" t="s">
        <v>39</v>
      </c>
      <c r="P605" s="13">
        <v>1</v>
      </c>
      <c r="T605" s="13" t="s">
        <v>2798</v>
      </c>
      <c r="U605" s="13" t="s">
        <v>28</v>
      </c>
      <c r="V605" s="13" t="s">
        <v>28</v>
      </c>
      <c r="W605" s="13" t="s">
        <v>2582</v>
      </c>
      <c r="X605" s="13" t="str">
        <f>_xlfn.XLOOKUP(Burndata[[#This Row],[STATE_FULL]],'[1]State Regions'!$A:$A,'[1]State Regions'!$B:$B)</f>
        <v>South</v>
      </c>
    </row>
    <row r="606" spans="1:24" hidden="1" x14ac:dyDescent="0.2">
      <c r="A606" s="13" t="s">
        <v>2541</v>
      </c>
      <c r="B606" s="13" t="s">
        <v>2542</v>
      </c>
      <c r="C606" s="13" t="s">
        <v>2583</v>
      </c>
      <c r="D606" s="13" t="s">
        <v>2584</v>
      </c>
      <c r="E606" s="13" t="s">
        <v>745</v>
      </c>
      <c r="F606" s="14">
        <v>23225</v>
      </c>
      <c r="G606" s="13">
        <v>6340009</v>
      </c>
      <c r="H606" s="13" t="s">
        <v>2585</v>
      </c>
      <c r="I606" s="13">
        <v>466</v>
      </c>
      <c r="J606" s="13">
        <v>36</v>
      </c>
      <c r="K606" s="13">
        <v>1</v>
      </c>
      <c r="M606" s="13">
        <v>1</v>
      </c>
      <c r="N606" s="13">
        <v>1</v>
      </c>
      <c r="O606" s="13" t="s">
        <v>28</v>
      </c>
      <c r="Q606" s="13">
        <v>1</v>
      </c>
      <c r="T606" s="13" t="s">
        <v>2798</v>
      </c>
      <c r="U606" s="13" t="s">
        <v>28</v>
      </c>
      <c r="V606" s="13" t="s">
        <v>28</v>
      </c>
      <c r="W606" s="13" t="s">
        <v>2586</v>
      </c>
      <c r="X606" s="13" t="str">
        <f>_xlfn.XLOOKUP(Burndata[[#This Row],[STATE_FULL]],'[1]State Regions'!$A:$A,'[1]State Regions'!$B:$B)</f>
        <v>South</v>
      </c>
    </row>
    <row r="607" spans="1:24" hidden="1" x14ac:dyDescent="0.2">
      <c r="A607" s="13" t="s">
        <v>2541</v>
      </c>
      <c r="B607" s="13" t="s">
        <v>2542</v>
      </c>
      <c r="C607" s="13" t="s">
        <v>2583</v>
      </c>
      <c r="D607" s="13" t="s">
        <v>2587</v>
      </c>
      <c r="E607" s="13" t="s">
        <v>745</v>
      </c>
      <c r="F607" s="14">
        <v>23298</v>
      </c>
      <c r="G607" s="13">
        <v>6340860</v>
      </c>
      <c r="H607" s="13" t="s">
        <v>2588</v>
      </c>
      <c r="I607" s="13">
        <v>820</v>
      </c>
      <c r="J607" s="13">
        <v>16</v>
      </c>
      <c r="K607" s="13">
        <v>1</v>
      </c>
      <c r="L607" s="13">
        <v>1</v>
      </c>
      <c r="M607" s="13">
        <v>1</v>
      </c>
      <c r="N607" s="13">
        <v>1</v>
      </c>
      <c r="O607" s="13" t="s">
        <v>28</v>
      </c>
      <c r="P607" s="13">
        <v>1</v>
      </c>
      <c r="R607" s="13">
        <v>1</v>
      </c>
      <c r="T607" s="13" t="s">
        <v>28</v>
      </c>
      <c r="U607" s="13" t="s">
        <v>28</v>
      </c>
      <c r="V607" s="13" t="s">
        <v>28</v>
      </c>
      <c r="W607" s="13" t="s">
        <v>2589</v>
      </c>
      <c r="X607" s="13" t="str">
        <f>_xlfn.XLOOKUP(Burndata[[#This Row],[STATE_FULL]],'[1]State Regions'!$A:$A,'[1]State Regions'!$B:$B)</f>
        <v>South</v>
      </c>
    </row>
    <row r="608" spans="1:24" hidden="1" x14ac:dyDescent="0.2">
      <c r="A608" s="13" t="s">
        <v>2541</v>
      </c>
      <c r="B608" s="13" t="s">
        <v>2542</v>
      </c>
      <c r="C608" s="13" t="s">
        <v>2590</v>
      </c>
      <c r="D608" s="13" t="s">
        <v>2591</v>
      </c>
      <c r="E608" s="13" t="s">
        <v>2592</v>
      </c>
      <c r="F608" s="14">
        <v>24014</v>
      </c>
      <c r="G608" s="13">
        <v>6341040</v>
      </c>
      <c r="H608" s="13" t="s">
        <v>2593</v>
      </c>
      <c r="I608" s="13">
        <v>703</v>
      </c>
      <c r="K608" s="13">
        <v>1</v>
      </c>
      <c r="L608" s="13">
        <v>1</v>
      </c>
      <c r="O608" s="13" t="s">
        <v>28</v>
      </c>
      <c r="P608" s="13">
        <v>1</v>
      </c>
      <c r="R608" s="13">
        <v>1</v>
      </c>
      <c r="T608" s="13" t="s">
        <v>2798</v>
      </c>
      <c r="U608" s="13" t="s">
        <v>28</v>
      </c>
      <c r="W608" s="13" t="s">
        <v>2594</v>
      </c>
      <c r="X608" s="13" t="str">
        <f>_xlfn.XLOOKUP(Burndata[[#This Row],[STATE_FULL]],'[1]State Regions'!$A:$A,'[1]State Regions'!$B:$B)</f>
        <v>South</v>
      </c>
    </row>
    <row r="609" spans="1:24" hidden="1" x14ac:dyDescent="0.2">
      <c r="A609" s="13" t="s">
        <v>2541</v>
      </c>
      <c r="B609" s="13" t="s">
        <v>2542</v>
      </c>
      <c r="C609" s="13" t="s">
        <v>2595</v>
      </c>
      <c r="D609" s="13" t="s">
        <v>2596</v>
      </c>
      <c r="E609" s="13" t="s">
        <v>2597</v>
      </c>
      <c r="F609" s="14">
        <v>22601</v>
      </c>
      <c r="G609" s="13">
        <v>6341200</v>
      </c>
      <c r="H609" s="13" t="s">
        <v>2598</v>
      </c>
      <c r="I609" s="13">
        <v>495</v>
      </c>
      <c r="K609" s="13">
        <v>1</v>
      </c>
      <c r="O609" s="13" t="s">
        <v>39</v>
      </c>
      <c r="Q609" s="13">
        <v>1</v>
      </c>
      <c r="T609" s="13" t="s">
        <v>2798</v>
      </c>
      <c r="U609" s="13" t="s">
        <v>28</v>
      </c>
      <c r="W609" s="13" t="s">
        <v>2599</v>
      </c>
      <c r="X609" s="13" t="str">
        <f>_xlfn.XLOOKUP(Burndata[[#This Row],[STATE_FULL]],'[1]State Regions'!$A:$A,'[1]State Regions'!$B:$B)</f>
        <v>South</v>
      </c>
    </row>
    <row r="610" spans="1:24" hidden="1" x14ac:dyDescent="0.2">
      <c r="A610" s="13" t="s">
        <v>141</v>
      </c>
      <c r="B610" s="13" t="s">
        <v>2600</v>
      </c>
      <c r="C610" s="13" t="s">
        <v>1624</v>
      </c>
      <c r="D610" s="13" t="s">
        <v>2601</v>
      </c>
      <c r="E610" s="13" t="s">
        <v>2602</v>
      </c>
      <c r="F610" s="14">
        <v>98664</v>
      </c>
      <c r="G610" s="13">
        <v>6911130</v>
      </c>
      <c r="H610" s="13" t="s">
        <v>2603</v>
      </c>
      <c r="I610" s="13">
        <v>450</v>
      </c>
      <c r="K610" s="13">
        <v>1</v>
      </c>
      <c r="O610" s="13" t="s">
        <v>39</v>
      </c>
      <c r="Q610" s="13">
        <v>1</v>
      </c>
      <c r="T610" s="13" t="s">
        <v>2798</v>
      </c>
      <c r="U610" s="13" t="s">
        <v>28</v>
      </c>
      <c r="W610" s="13" t="s">
        <v>2604</v>
      </c>
      <c r="X610" s="13" t="str">
        <f>_xlfn.XLOOKUP(Burndata[[#This Row],[STATE_FULL]],'[1]State Regions'!$A:$A,'[1]State Regions'!$B:$B)</f>
        <v>West</v>
      </c>
    </row>
    <row r="611" spans="1:24" hidden="1" x14ac:dyDescent="0.2">
      <c r="A611" s="13" t="s">
        <v>141</v>
      </c>
      <c r="B611" s="13" t="s">
        <v>2600</v>
      </c>
      <c r="C611" s="13" t="s">
        <v>2605</v>
      </c>
      <c r="D611" s="13" t="s">
        <v>2606</v>
      </c>
      <c r="E611" s="13" t="s">
        <v>2607</v>
      </c>
      <c r="F611" s="14">
        <v>98104</v>
      </c>
      <c r="G611" s="13">
        <v>6910610</v>
      </c>
      <c r="H611" s="13" t="s">
        <v>2608</v>
      </c>
      <c r="I611" s="13">
        <v>413</v>
      </c>
      <c r="J611" s="13">
        <v>40</v>
      </c>
      <c r="K611" s="13">
        <v>1</v>
      </c>
      <c r="L611" s="13">
        <v>1</v>
      </c>
      <c r="M611" s="13">
        <v>1</v>
      </c>
      <c r="N611" s="13">
        <v>1</v>
      </c>
      <c r="O611" s="13" t="s">
        <v>39</v>
      </c>
      <c r="P611" s="13">
        <v>1</v>
      </c>
      <c r="R611" s="13">
        <v>1</v>
      </c>
      <c r="T611" s="13" t="s">
        <v>28</v>
      </c>
      <c r="U611" s="13" t="s">
        <v>28</v>
      </c>
      <c r="W611" s="13" t="s">
        <v>2609</v>
      </c>
      <c r="X611" s="13" t="str">
        <f>_xlfn.XLOOKUP(Burndata[[#This Row],[STATE_FULL]],'[1]State Regions'!$A:$A,'[1]State Regions'!$B:$B)</f>
        <v>West</v>
      </c>
    </row>
    <row r="612" spans="1:24" hidden="1" x14ac:dyDescent="0.2">
      <c r="A612" s="13" t="s">
        <v>141</v>
      </c>
      <c r="B612" s="13" t="s">
        <v>2600</v>
      </c>
      <c r="C612" s="13" t="s">
        <v>2610</v>
      </c>
      <c r="D612" s="13" t="s">
        <v>2611</v>
      </c>
      <c r="E612" s="13" t="s">
        <v>2612</v>
      </c>
      <c r="F612" s="14">
        <v>98431</v>
      </c>
      <c r="G612" s="13">
        <v>6911030</v>
      </c>
      <c r="H612" s="13" t="s">
        <v>2613</v>
      </c>
      <c r="I612" s="13">
        <v>240</v>
      </c>
      <c r="K612" s="13">
        <v>1</v>
      </c>
      <c r="O612" s="13" t="s">
        <v>39</v>
      </c>
      <c r="Q612" s="13">
        <v>1</v>
      </c>
      <c r="T612" s="13" t="s">
        <v>2798</v>
      </c>
      <c r="U612" s="13" t="s">
        <v>28</v>
      </c>
      <c r="W612" s="13" t="s">
        <v>2614</v>
      </c>
      <c r="X612" s="13" t="str">
        <f>_xlfn.XLOOKUP(Burndata[[#This Row],[STATE_FULL]],'[1]State Regions'!$A:$A,'[1]State Regions'!$B:$B)</f>
        <v>West</v>
      </c>
    </row>
    <row r="613" spans="1:24" hidden="1" x14ac:dyDescent="0.2">
      <c r="A613" s="13" t="s">
        <v>141</v>
      </c>
      <c r="B613" s="13" t="s">
        <v>2600</v>
      </c>
      <c r="C613" s="13" t="s">
        <v>2610</v>
      </c>
      <c r="D613" s="13" t="s">
        <v>2615</v>
      </c>
      <c r="E613" s="13" t="s">
        <v>2616</v>
      </c>
      <c r="F613" s="14">
        <v>98405</v>
      </c>
      <c r="G613" s="13">
        <v>6911018</v>
      </c>
      <c r="H613" s="13" t="s">
        <v>2617</v>
      </c>
      <c r="I613" s="13">
        <v>405</v>
      </c>
      <c r="K613" s="13">
        <v>1</v>
      </c>
      <c r="O613" s="13" t="s">
        <v>39</v>
      </c>
      <c r="Q613" s="13">
        <v>1</v>
      </c>
      <c r="T613" s="13" t="s">
        <v>2798</v>
      </c>
      <c r="U613" s="13" t="s">
        <v>28</v>
      </c>
      <c r="W613" s="13" t="s">
        <v>2618</v>
      </c>
      <c r="X613" s="13" t="str">
        <f>_xlfn.XLOOKUP(Burndata[[#This Row],[STATE_FULL]],'[1]State Regions'!$A:$A,'[1]State Regions'!$B:$B)</f>
        <v>West</v>
      </c>
    </row>
    <row r="614" spans="1:24" hidden="1" x14ac:dyDescent="0.2">
      <c r="A614" s="13" t="s">
        <v>141</v>
      </c>
      <c r="B614" s="13" t="s">
        <v>2600</v>
      </c>
      <c r="C614" s="13" t="s">
        <v>2610</v>
      </c>
      <c r="D614" s="13" t="s">
        <v>2619</v>
      </c>
      <c r="E614" s="13" t="s">
        <v>2616</v>
      </c>
      <c r="F614" s="14">
        <v>98403</v>
      </c>
      <c r="G614" s="13">
        <v>6911033</v>
      </c>
      <c r="H614" s="13" t="s">
        <v>2620</v>
      </c>
      <c r="I614" s="13">
        <v>82</v>
      </c>
      <c r="L614" s="13">
        <v>1</v>
      </c>
      <c r="O614" s="13" t="s">
        <v>39</v>
      </c>
      <c r="S614" s="13">
        <v>1</v>
      </c>
      <c r="T614" s="13" t="s">
        <v>2798</v>
      </c>
      <c r="U614" s="13" t="s">
        <v>28</v>
      </c>
      <c r="W614" s="13" t="s">
        <v>2621</v>
      </c>
      <c r="X614" s="13" t="str">
        <f>_xlfn.XLOOKUP(Burndata[[#This Row],[STATE_FULL]],'[1]State Regions'!$A:$A,'[1]State Regions'!$B:$B)</f>
        <v>West</v>
      </c>
    </row>
    <row r="615" spans="1:24" hidden="1" x14ac:dyDescent="0.2">
      <c r="A615" s="13" t="s">
        <v>141</v>
      </c>
      <c r="B615" s="13" t="s">
        <v>2600</v>
      </c>
      <c r="C615" s="13" t="s">
        <v>2622</v>
      </c>
      <c r="D615" s="13" t="s">
        <v>2623</v>
      </c>
      <c r="E615" s="13" t="s">
        <v>2624</v>
      </c>
      <c r="F615" s="14">
        <v>98201</v>
      </c>
      <c r="G615" s="13">
        <v>6910004</v>
      </c>
      <c r="H615" s="13" t="s">
        <v>2625</v>
      </c>
      <c r="I615" s="13">
        <v>491</v>
      </c>
      <c r="K615" s="13">
        <v>1</v>
      </c>
      <c r="O615" s="13" t="s">
        <v>39</v>
      </c>
      <c r="Q615" s="13">
        <v>1</v>
      </c>
      <c r="T615" s="13" t="s">
        <v>2798</v>
      </c>
      <c r="U615" s="13" t="s">
        <v>28</v>
      </c>
      <c r="W615" s="13" t="s">
        <v>2626</v>
      </c>
      <c r="X615" s="13" t="str">
        <f>_xlfn.XLOOKUP(Burndata[[#This Row],[STATE_FULL]],'[1]State Regions'!$A:$A,'[1]State Regions'!$B:$B)</f>
        <v>West</v>
      </c>
    </row>
    <row r="616" spans="1:24" hidden="1" x14ac:dyDescent="0.2">
      <c r="A616" s="13" t="s">
        <v>141</v>
      </c>
      <c r="B616" s="13" t="s">
        <v>2600</v>
      </c>
      <c r="C616" s="13" t="s">
        <v>2627</v>
      </c>
      <c r="D616" s="13" t="s">
        <v>2628</v>
      </c>
      <c r="E616" s="13" t="s">
        <v>2627</v>
      </c>
      <c r="F616" s="14">
        <v>99204</v>
      </c>
      <c r="G616" s="13">
        <v>6910980</v>
      </c>
      <c r="H616" s="13" t="s">
        <v>2629</v>
      </c>
      <c r="I616" s="13">
        <v>644</v>
      </c>
      <c r="K616" s="13">
        <v>1</v>
      </c>
      <c r="L616" s="13">
        <v>1</v>
      </c>
      <c r="O616" s="13" t="s">
        <v>39</v>
      </c>
      <c r="Q616" s="13">
        <v>1</v>
      </c>
      <c r="S616" s="13">
        <v>1</v>
      </c>
      <c r="T616" s="13" t="s">
        <v>2798</v>
      </c>
      <c r="U616" s="13" t="s">
        <v>28</v>
      </c>
      <c r="W616" s="13" t="s">
        <v>2630</v>
      </c>
      <c r="X616" s="13" t="str">
        <f>_xlfn.XLOOKUP(Burndata[[#This Row],[STATE_FULL]],'[1]State Regions'!$A:$A,'[1]State Regions'!$B:$B)</f>
        <v>West</v>
      </c>
    </row>
    <row r="617" spans="1:24" hidden="1" x14ac:dyDescent="0.2">
      <c r="A617" s="13" t="s">
        <v>141</v>
      </c>
      <c r="B617" s="13" t="s">
        <v>2600</v>
      </c>
      <c r="C617" s="13" t="s">
        <v>2631</v>
      </c>
      <c r="D617" s="13" t="s">
        <v>2632</v>
      </c>
      <c r="E617" s="13" t="s">
        <v>2633</v>
      </c>
      <c r="F617" s="14">
        <v>98225</v>
      </c>
      <c r="G617" s="13">
        <v>6910001</v>
      </c>
      <c r="H617" s="13" t="s">
        <v>2634</v>
      </c>
      <c r="I617" s="13">
        <v>253</v>
      </c>
      <c r="K617" s="13">
        <v>1</v>
      </c>
      <c r="O617" s="13" t="s">
        <v>39</v>
      </c>
      <c r="Q617" s="13">
        <v>1</v>
      </c>
      <c r="T617" s="13" t="s">
        <v>2798</v>
      </c>
      <c r="U617" s="13" t="s">
        <v>28</v>
      </c>
      <c r="W617" s="13" t="s">
        <v>2635</v>
      </c>
      <c r="X617" s="13" t="str">
        <f>_xlfn.XLOOKUP(Burndata[[#This Row],[STATE_FULL]],'[1]State Regions'!$A:$A,'[1]State Regions'!$B:$B)</f>
        <v>West</v>
      </c>
    </row>
    <row r="618" spans="1:24" hidden="1" x14ac:dyDescent="0.2">
      <c r="A618" s="13" t="s">
        <v>2636</v>
      </c>
      <c r="B618" s="13" t="s">
        <v>2637</v>
      </c>
      <c r="C618" s="13" t="s">
        <v>2638</v>
      </c>
      <c r="D618" s="13" t="s">
        <v>2639</v>
      </c>
      <c r="E618" s="13" t="s">
        <v>2640</v>
      </c>
      <c r="F618" s="14">
        <v>25701</v>
      </c>
      <c r="G618" s="13">
        <v>6350345</v>
      </c>
      <c r="H618" s="13" t="s">
        <v>2641</v>
      </c>
      <c r="I618" s="13">
        <v>303</v>
      </c>
      <c r="J618" s="13">
        <v>4</v>
      </c>
      <c r="K618" s="13">
        <v>1</v>
      </c>
      <c r="M618" s="13">
        <v>1</v>
      </c>
      <c r="O618" s="13" t="s">
        <v>40</v>
      </c>
      <c r="Q618" s="13">
        <v>1</v>
      </c>
      <c r="T618" s="13" t="s">
        <v>39</v>
      </c>
      <c r="U618" s="13" t="s">
        <v>28</v>
      </c>
      <c r="V618" s="13" t="s">
        <v>39</v>
      </c>
      <c r="W618" s="13" t="s">
        <v>2642</v>
      </c>
      <c r="X618" s="13" t="str">
        <f>_xlfn.XLOOKUP(Burndata[[#This Row],[STATE_FULL]],'[1]State Regions'!$A:$A,'[1]State Regions'!$B:$B)</f>
        <v>South</v>
      </c>
    </row>
    <row r="619" spans="1:24" hidden="1" x14ac:dyDescent="0.2">
      <c r="A619" s="13" t="s">
        <v>2636</v>
      </c>
      <c r="B619" s="13" t="s">
        <v>2637</v>
      </c>
      <c r="C619" s="13" t="s">
        <v>2643</v>
      </c>
      <c r="D619" s="13" t="s">
        <v>2644</v>
      </c>
      <c r="E619" s="13" t="s">
        <v>2239</v>
      </c>
      <c r="F619" s="14">
        <v>25301</v>
      </c>
      <c r="G619" s="13">
        <v>6350120</v>
      </c>
      <c r="H619" s="13" t="s">
        <v>2645</v>
      </c>
      <c r="I619" s="13">
        <v>956</v>
      </c>
      <c r="K619" s="13">
        <v>1</v>
      </c>
      <c r="O619" s="13" t="s">
        <v>40</v>
      </c>
      <c r="P619" s="13">
        <v>1</v>
      </c>
      <c r="T619" s="13" t="s">
        <v>2798</v>
      </c>
      <c r="U619" s="13" t="s">
        <v>28</v>
      </c>
      <c r="W619" s="13" t="s">
        <v>2646</v>
      </c>
      <c r="X619" s="13" t="str">
        <f>_xlfn.XLOOKUP(Burndata[[#This Row],[STATE_FULL]],'[1]State Regions'!$A:$A,'[1]State Regions'!$B:$B)</f>
        <v>South</v>
      </c>
    </row>
    <row r="620" spans="1:24" hidden="1" x14ac:dyDescent="0.2">
      <c r="A620" s="13" t="s">
        <v>2636</v>
      </c>
      <c r="B620" s="13" t="s">
        <v>2637</v>
      </c>
      <c r="C620" s="13" t="s">
        <v>2638</v>
      </c>
      <c r="D620" s="13" t="s">
        <v>2647</v>
      </c>
      <c r="E620" s="13" t="s">
        <v>2640</v>
      </c>
      <c r="F620" s="14">
        <v>25702</v>
      </c>
      <c r="G620" s="13">
        <v>6350400</v>
      </c>
      <c r="H620" s="13" t="s">
        <v>2648</v>
      </c>
      <c r="I620" s="13">
        <v>393</v>
      </c>
      <c r="K620" s="13">
        <v>1</v>
      </c>
      <c r="O620" s="13" t="s">
        <v>40</v>
      </c>
      <c r="Q620" s="13">
        <v>1</v>
      </c>
      <c r="T620" s="13" t="s">
        <v>2798</v>
      </c>
      <c r="U620" s="13" t="s">
        <v>28</v>
      </c>
      <c r="W620" s="13" t="s">
        <v>2649</v>
      </c>
      <c r="X620" s="13" t="str">
        <f>_xlfn.XLOOKUP(Burndata[[#This Row],[STATE_FULL]],'[1]State Regions'!$A:$A,'[1]State Regions'!$B:$B)</f>
        <v>South</v>
      </c>
    </row>
    <row r="621" spans="1:24" hidden="1" x14ac:dyDescent="0.2">
      <c r="A621" s="13" t="s">
        <v>2636</v>
      </c>
      <c r="B621" s="13" t="s">
        <v>2637</v>
      </c>
      <c r="C621" s="13" t="s">
        <v>2650</v>
      </c>
      <c r="D621" s="13" t="s">
        <v>1640</v>
      </c>
      <c r="E621" s="13" t="s">
        <v>2651</v>
      </c>
      <c r="F621" s="14">
        <v>26505</v>
      </c>
      <c r="G621" s="13">
        <v>6350007</v>
      </c>
      <c r="H621" s="13" t="s">
        <v>2652</v>
      </c>
      <c r="I621" s="13">
        <v>690</v>
      </c>
      <c r="K621" s="13">
        <v>1</v>
      </c>
      <c r="L621" s="13">
        <v>1</v>
      </c>
      <c r="O621" s="13" t="s">
        <v>40</v>
      </c>
      <c r="P621" s="13">
        <v>1</v>
      </c>
      <c r="S621" s="13">
        <v>1</v>
      </c>
      <c r="T621" s="13" t="s">
        <v>2798</v>
      </c>
      <c r="U621" s="13" t="s">
        <v>28</v>
      </c>
      <c r="W621" s="13" t="s">
        <v>2653</v>
      </c>
      <c r="X621" s="13" t="str">
        <f>_xlfn.XLOOKUP(Burndata[[#This Row],[STATE_FULL]],'[1]State Regions'!$A:$A,'[1]State Regions'!$B:$B)</f>
        <v>South</v>
      </c>
    </row>
    <row r="622" spans="1:24" hidden="1" x14ac:dyDescent="0.2">
      <c r="A622" s="13" t="s">
        <v>2636</v>
      </c>
      <c r="B622" s="13" t="s">
        <v>2637</v>
      </c>
      <c r="C622" s="13" t="s">
        <v>1940</v>
      </c>
      <c r="D622" s="13" t="s">
        <v>2654</v>
      </c>
      <c r="E622" s="13" t="s">
        <v>2655</v>
      </c>
      <c r="F622" s="14">
        <v>26003</v>
      </c>
      <c r="G622" s="13">
        <v>6350830</v>
      </c>
      <c r="H622" s="13" t="s">
        <v>2656</v>
      </c>
      <c r="I622" s="13">
        <v>223</v>
      </c>
      <c r="K622" s="13">
        <v>1</v>
      </c>
      <c r="O622" s="13" t="s">
        <v>40</v>
      </c>
      <c r="Q622" s="13">
        <v>1</v>
      </c>
      <c r="T622" s="13" t="s">
        <v>2798</v>
      </c>
      <c r="U622" s="13" t="s">
        <v>28</v>
      </c>
      <c r="W622" s="13" t="s">
        <v>2657</v>
      </c>
      <c r="X622" s="13" t="str">
        <f>_xlfn.XLOOKUP(Burndata[[#This Row],[STATE_FULL]],'[1]State Regions'!$A:$A,'[1]State Regions'!$B:$B)</f>
        <v>South</v>
      </c>
    </row>
    <row r="623" spans="1:24" hidden="1" x14ac:dyDescent="0.2">
      <c r="A623" s="13" t="s">
        <v>2658</v>
      </c>
      <c r="B623" s="13" t="s">
        <v>2659</v>
      </c>
      <c r="C623" s="13" t="s">
        <v>2660</v>
      </c>
      <c r="D623" s="13" t="s">
        <v>2661</v>
      </c>
      <c r="E623" s="13" t="s">
        <v>2662</v>
      </c>
      <c r="F623" s="14">
        <v>54311</v>
      </c>
      <c r="G623" s="13">
        <v>6450021</v>
      </c>
      <c r="H623" s="13" t="s">
        <v>2663</v>
      </c>
      <c r="I623" s="13">
        <v>167</v>
      </c>
      <c r="K623" s="13">
        <v>1</v>
      </c>
      <c r="O623" s="13" t="s">
        <v>28</v>
      </c>
      <c r="Q623" s="13">
        <v>1</v>
      </c>
      <c r="T623" s="13" t="s">
        <v>2798</v>
      </c>
      <c r="U623" s="13" t="s">
        <v>28</v>
      </c>
      <c r="W623" s="13" t="s">
        <v>2664</v>
      </c>
      <c r="X623" s="13" t="str">
        <f>_xlfn.XLOOKUP(Burndata[[#This Row],[STATE_FULL]],'[1]State Regions'!$A:$A,'[1]State Regions'!$B:$B)</f>
        <v>Midwest</v>
      </c>
    </row>
    <row r="624" spans="1:24" hidden="1" x14ac:dyDescent="0.2">
      <c r="A624" s="13" t="s">
        <v>2658</v>
      </c>
      <c r="B624" s="13" t="s">
        <v>2659</v>
      </c>
      <c r="C624" s="13" t="s">
        <v>2660</v>
      </c>
      <c r="D624" s="13" t="s">
        <v>2665</v>
      </c>
      <c r="E624" s="13" t="s">
        <v>2662</v>
      </c>
      <c r="F624" s="14">
        <v>54301</v>
      </c>
      <c r="G624" s="13">
        <v>6450450</v>
      </c>
      <c r="H624" s="13" t="s">
        <v>2666</v>
      </c>
      <c r="I624" s="13">
        <v>523</v>
      </c>
      <c r="K624" s="13">
        <v>1</v>
      </c>
      <c r="O624" s="13" t="s">
        <v>28</v>
      </c>
      <c r="Q624" s="13">
        <v>1</v>
      </c>
      <c r="T624" s="13" t="s">
        <v>2798</v>
      </c>
      <c r="U624" s="13" t="s">
        <v>28</v>
      </c>
      <c r="W624" s="13" t="s">
        <v>2667</v>
      </c>
      <c r="X624" s="13" t="str">
        <f>_xlfn.XLOOKUP(Burndata[[#This Row],[STATE_FULL]],'[1]State Regions'!$A:$A,'[1]State Regions'!$B:$B)</f>
        <v>Midwest</v>
      </c>
    </row>
    <row r="625" spans="1:24" hidden="1" x14ac:dyDescent="0.2">
      <c r="A625" s="13" t="s">
        <v>2658</v>
      </c>
      <c r="B625" s="13" t="s">
        <v>2659</v>
      </c>
      <c r="C625" s="13" t="s">
        <v>2668</v>
      </c>
      <c r="D625" s="13" t="s">
        <v>2669</v>
      </c>
      <c r="E625" s="13" t="s">
        <v>50</v>
      </c>
      <c r="F625" s="14">
        <v>53715</v>
      </c>
      <c r="G625" s="13">
        <v>6450810</v>
      </c>
      <c r="H625" s="13" t="s">
        <v>2670</v>
      </c>
      <c r="I625" s="13">
        <v>440</v>
      </c>
      <c r="K625" s="13">
        <v>1</v>
      </c>
      <c r="O625" s="13" t="s">
        <v>28</v>
      </c>
      <c r="Q625" s="13">
        <v>1</v>
      </c>
      <c r="T625" s="13" t="s">
        <v>2798</v>
      </c>
      <c r="U625" s="13" t="s">
        <v>28</v>
      </c>
      <c r="W625" s="13" t="s">
        <v>2671</v>
      </c>
      <c r="X625" s="13" t="str">
        <f>_xlfn.XLOOKUP(Burndata[[#This Row],[STATE_FULL]],'[1]State Regions'!$A:$A,'[1]State Regions'!$B:$B)</f>
        <v>Midwest</v>
      </c>
    </row>
    <row r="626" spans="1:24" hidden="1" x14ac:dyDescent="0.2">
      <c r="A626" s="13" t="s">
        <v>2658</v>
      </c>
      <c r="B626" s="13" t="s">
        <v>2659</v>
      </c>
      <c r="C626" s="13" t="s">
        <v>2668</v>
      </c>
      <c r="D626" s="13" t="s">
        <v>2672</v>
      </c>
      <c r="E626" s="13" t="s">
        <v>50</v>
      </c>
      <c r="F626" s="14">
        <v>53792</v>
      </c>
      <c r="G626" s="13">
        <v>6450820</v>
      </c>
      <c r="H626" s="13" t="s">
        <v>2673</v>
      </c>
      <c r="I626" s="13">
        <v>471</v>
      </c>
      <c r="J626" s="13">
        <v>11</v>
      </c>
      <c r="K626" s="13">
        <v>1</v>
      </c>
      <c r="L626" s="13">
        <v>1</v>
      </c>
      <c r="M626" s="13">
        <v>1</v>
      </c>
      <c r="N626" s="13">
        <v>1</v>
      </c>
      <c r="O626" s="13" t="s">
        <v>28</v>
      </c>
      <c r="P626" s="13">
        <v>1</v>
      </c>
      <c r="R626" s="13">
        <v>1</v>
      </c>
      <c r="T626" s="13" t="s">
        <v>28</v>
      </c>
      <c r="U626" s="13" t="s">
        <v>28</v>
      </c>
      <c r="W626" s="13" t="s">
        <v>2674</v>
      </c>
      <c r="X626" s="13" t="str">
        <f>_xlfn.XLOOKUP(Burndata[[#This Row],[STATE_FULL]],'[1]State Regions'!$A:$A,'[1]State Regions'!$B:$B)</f>
        <v>Midwest</v>
      </c>
    </row>
    <row r="627" spans="1:24" hidden="1" x14ac:dyDescent="0.2">
      <c r="A627" s="13" t="s">
        <v>2658</v>
      </c>
      <c r="B627" s="13" t="s">
        <v>2659</v>
      </c>
      <c r="C627" s="13" t="s">
        <v>2675</v>
      </c>
      <c r="D627" s="13" t="s">
        <v>2676</v>
      </c>
      <c r="E627" s="13" t="s">
        <v>2675</v>
      </c>
      <c r="F627" s="14">
        <v>54703</v>
      </c>
      <c r="G627" s="13">
        <v>6450310</v>
      </c>
      <c r="H627" s="13" t="s">
        <v>2677</v>
      </c>
      <c r="I627" s="13">
        <v>304</v>
      </c>
      <c r="K627" s="13">
        <v>1</v>
      </c>
      <c r="O627" s="13" t="s">
        <v>28</v>
      </c>
      <c r="Q627" s="13">
        <v>1</v>
      </c>
      <c r="T627" s="13" t="s">
        <v>2798</v>
      </c>
      <c r="U627" s="13" t="s">
        <v>28</v>
      </c>
      <c r="W627" s="13" t="s">
        <v>2678</v>
      </c>
      <c r="X627" s="13" t="str">
        <f>_xlfn.XLOOKUP(Burndata[[#This Row],[STATE_FULL]],'[1]State Regions'!$A:$A,'[1]State Regions'!$B:$B)</f>
        <v>Midwest</v>
      </c>
    </row>
    <row r="628" spans="1:24" hidden="1" x14ac:dyDescent="0.2">
      <c r="A628" s="13" t="s">
        <v>2658</v>
      </c>
      <c r="B628" s="13" t="s">
        <v>2659</v>
      </c>
      <c r="C628" s="13" t="s">
        <v>2679</v>
      </c>
      <c r="D628" s="13" t="s">
        <v>2680</v>
      </c>
      <c r="E628" s="13" t="s">
        <v>2679</v>
      </c>
      <c r="F628" s="14">
        <v>54601</v>
      </c>
      <c r="G628" s="13">
        <v>6450680</v>
      </c>
      <c r="H628" s="13" t="s">
        <v>2681</v>
      </c>
      <c r="I628" s="13">
        <v>325</v>
      </c>
      <c r="K628" s="13">
        <v>1</v>
      </c>
      <c r="O628" s="13" t="s">
        <v>28</v>
      </c>
      <c r="Q628" s="13">
        <v>1</v>
      </c>
      <c r="T628" s="13" t="s">
        <v>2798</v>
      </c>
      <c r="U628" s="13" t="s">
        <v>28</v>
      </c>
      <c r="W628" s="13" t="s">
        <v>2682</v>
      </c>
      <c r="X628" s="13" t="str">
        <f>_xlfn.XLOOKUP(Burndata[[#This Row],[STATE_FULL]],'[1]State Regions'!$A:$A,'[1]State Regions'!$B:$B)</f>
        <v>Midwest</v>
      </c>
    </row>
    <row r="629" spans="1:24" hidden="1" x14ac:dyDescent="0.2">
      <c r="A629" s="13" t="s">
        <v>2658</v>
      </c>
      <c r="B629" s="13" t="s">
        <v>2659</v>
      </c>
      <c r="C629" s="13" t="s">
        <v>2683</v>
      </c>
      <c r="D629" s="13" t="s">
        <v>2684</v>
      </c>
      <c r="E629" s="13" t="s">
        <v>2685</v>
      </c>
      <c r="F629" s="14">
        <v>54401</v>
      </c>
      <c r="G629" s="13">
        <v>6452085</v>
      </c>
      <c r="H629" s="13" t="s">
        <v>2686</v>
      </c>
      <c r="I629" s="13">
        <v>321</v>
      </c>
      <c r="K629" s="13">
        <v>1</v>
      </c>
      <c r="O629" s="13" t="s">
        <v>28</v>
      </c>
      <c r="Q629" s="13">
        <v>1</v>
      </c>
      <c r="T629" s="13" t="s">
        <v>2798</v>
      </c>
      <c r="U629" s="13" t="s">
        <v>28</v>
      </c>
      <c r="W629" s="13" t="s">
        <v>2687</v>
      </c>
      <c r="X629" s="13" t="str">
        <f>_xlfn.XLOOKUP(Burndata[[#This Row],[STATE_FULL]],'[1]State Regions'!$A:$A,'[1]State Regions'!$B:$B)</f>
        <v>Midwest</v>
      </c>
    </row>
    <row r="630" spans="1:24" hidden="1" x14ac:dyDescent="0.2">
      <c r="A630" s="13" t="s">
        <v>2658</v>
      </c>
      <c r="B630" s="13" t="s">
        <v>2659</v>
      </c>
      <c r="C630" s="13" t="s">
        <v>2688</v>
      </c>
      <c r="D630" s="13" t="s">
        <v>2689</v>
      </c>
      <c r="E630" s="13" t="s">
        <v>2688</v>
      </c>
      <c r="F630" s="14">
        <v>53226</v>
      </c>
      <c r="G630" s="13">
        <v>6451030</v>
      </c>
      <c r="H630" s="13" t="s">
        <v>2690</v>
      </c>
      <c r="I630" s="13">
        <v>306</v>
      </c>
      <c r="J630" s="13">
        <v>5</v>
      </c>
      <c r="K630" s="13">
        <v>1</v>
      </c>
      <c r="L630" s="13">
        <v>1</v>
      </c>
      <c r="N630" s="13">
        <v>1</v>
      </c>
      <c r="O630" s="13" t="s">
        <v>28</v>
      </c>
      <c r="R630" s="13">
        <v>1</v>
      </c>
      <c r="T630" s="13" t="s">
        <v>39</v>
      </c>
      <c r="U630" s="13" t="s">
        <v>28</v>
      </c>
      <c r="W630" s="13" t="s">
        <v>2691</v>
      </c>
      <c r="X630" s="13" t="str">
        <f>_xlfn.XLOOKUP(Burndata[[#This Row],[STATE_FULL]],'[1]State Regions'!$A:$A,'[1]State Regions'!$B:$B)</f>
        <v>Midwest</v>
      </c>
    </row>
    <row r="631" spans="1:24" hidden="1" x14ac:dyDescent="0.2">
      <c r="A631" s="13" t="s">
        <v>2658</v>
      </c>
      <c r="B631" s="13" t="s">
        <v>2659</v>
      </c>
      <c r="C631" s="13" t="s">
        <v>2688</v>
      </c>
      <c r="D631" s="13" t="s">
        <v>2692</v>
      </c>
      <c r="E631" s="13" t="s">
        <v>2688</v>
      </c>
      <c r="F631" s="14">
        <v>53226</v>
      </c>
      <c r="G631" s="13">
        <v>6452115</v>
      </c>
      <c r="H631" s="13" t="s">
        <v>2693</v>
      </c>
      <c r="I631" s="13">
        <v>702</v>
      </c>
      <c r="O631" s="13" t="s">
        <v>28</v>
      </c>
      <c r="P631" s="13">
        <v>1</v>
      </c>
      <c r="T631" s="13" t="s">
        <v>2798</v>
      </c>
      <c r="U631" s="13" t="s">
        <v>28</v>
      </c>
      <c r="W631" s="13" t="s">
        <v>2694</v>
      </c>
      <c r="X631" s="13" t="str">
        <f>_xlfn.XLOOKUP(Burndata[[#This Row],[STATE_FULL]],'[1]State Regions'!$A:$A,'[1]State Regions'!$B:$B)</f>
        <v>Midwest</v>
      </c>
    </row>
    <row r="632" spans="1:24" hidden="1" x14ac:dyDescent="0.2">
      <c r="A632" s="13" t="s">
        <v>2658</v>
      </c>
      <c r="B632" s="13" t="s">
        <v>2659</v>
      </c>
      <c r="C632" s="13" t="s">
        <v>2688</v>
      </c>
      <c r="D632" s="13" t="s">
        <v>2695</v>
      </c>
      <c r="E632" s="13" t="s">
        <v>2688</v>
      </c>
      <c r="F632" s="14">
        <v>53211</v>
      </c>
      <c r="G632" s="13">
        <v>6451130</v>
      </c>
      <c r="H632" s="13" t="s">
        <v>2696</v>
      </c>
      <c r="I632" s="13">
        <v>273</v>
      </c>
      <c r="J632" s="13">
        <v>12</v>
      </c>
      <c r="M632" s="13">
        <v>1</v>
      </c>
      <c r="N632" s="13">
        <v>1</v>
      </c>
      <c r="T632" s="13" t="s">
        <v>39</v>
      </c>
      <c r="W632" s="13" t="s">
        <v>2697</v>
      </c>
      <c r="X632" s="13" t="str">
        <f>_xlfn.XLOOKUP(Burndata[[#This Row],[STATE_FULL]],'[1]State Regions'!$A:$A,'[1]State Regions'!$B:$B)</f>
        <v>Midwest</v>
      </c>
    </row>
    <row r="633" spans="1:24" hidden="1" x14ac:dyDescent="0.2">
      <c r="A633" s="13" t="s">
        <v>2658</v>
      </c>
      <c r="B633" s="13" t="s">
        <v>2659</v>
      </c>
      <c r="C633" s="13" t="s">
        <v>2698</v>
      </c>
      <c r="D633" s="13" t="s">
        <v>2699</v>
      </c>
      <c r="E633" s="13" t="s">
        <v>2700</v>
      </c>
      <c r="F633" s="14">
        <v>53547</v>
      </c>
      <c r="G633" s="13">
        <v>6450015</v>
      </c>
      <c r="H633" s="13" t="s">
        <v>2701</v>
      </c>
      <c r="I633" s="13">
        <v>240</v>
      </c>
      <c r="K633" s="13">
        <v>1</v>
      </c>
      <c r="O633" s="13" t="s">
        <v>28</v>
      </c>
      <c r="Q633" s="13">
        <v>1</v>
      </c>
      <c r="T633" s="13" t="s">
        <v>2798</v>
      </c>
      <c r="U633" s="13" t="s">
        <v>28</v>
      </c>
      <c r="W633" s="13" t="s">
        <v>2702</v>
      </c>
      <c r="X633" s="13" t="str">
        <f>_xlfn.XLOOKUP(Burndata[[#This Row],[STATE_FULL]],'[1]State Regions'!$A:$A,'[1]State Regions'!$B:$B)</f>
        <v>Midwest</v>
      </c>
    </row>
    <row r="634" spans="1:24" hidden="1" x14ac:dyDescent="0.2">
      <c r="A634" s="13" t="s">
        <v>2658</v>
      </c>
      <c r="B634" s="13" t="s">
        <v>2659</v>
      </c>
      <c r="C634" s="13" t="s">
        <v>2703</v>
      </c>
      <c r="D634" s="13" t="s">
        <v>2704</v>
      </c>
      <c r="E634" s="13" t="s">
        <v>2028</v>
      </c>
      <c r="F634" s="14">
        <v>53066</v>
      </c>
      <c r="G634" s="13">
        <v>6450175</v>
      </c>
      <c r="H634" s="13" t="s">
        <v>2705</v>
      </c>
      <c r="I634" s="13">
        <v>117</v>
      </c>
      <c r="K634" s="13">
        <v>1</v>
      </c>
      <c r="O634" s="13" t="s">
        <v>28</v>
      </c>
      <c r="Q634" s="13">
        <v>1</v>
      </c>
      <c r="T634" s="13" t="s">
        <v>2798</v>
      </c>
      <c r="U634" s="13" t="s">
        <v>28</v>
      </c>
      <c r="W634" s="13" t="s">
        <v>2706</v>
      </c>
      <c r="X634" s="13" t="str">
        <f>_xlfn.XLOOKUP(Burndata[[#This Row],[STATE_FULL]],'[1]State Regions'!$A:$A,'[1]State Regions'!$B:$B)</f>
        <v>Midwest</v>
      </c>
    </row>
    <row r="635" spans="1:24" hidden="1" x14ac:dyDescent="0.2">
      <c r="A635" s="13" t="s">
        <v>2658</v>
      </c>
      <c r="B635" s="13" t="s">
        <v>2659</v>
      </c>
      <c r="C635" s="13" t="s">
        <v>1041</v>
      </c>
      <c r="D635" s="13" t="s">
        <v>2707</v>
      </c>
      <c r="E635" s="13" t="s">
        <v>2708</v>
      </c>
      <c r="F635" s="14">
        <v>54956</v>
      </c>
      <c r="G635" s="13">
        <v>6451290</v>
      </c>
      <c r="H635" s="13" t="s">
        <v>2709</v>
      </c>
      <c r="I635" s="13">
        <v>150</v>
      </c>
      <c r="K635" s="13">
        <v>1</v>
      </c>
      <c r="O635" s="13" t="s">
        <v>28</v>
      </c>
      <c r="Q635" s="13">
        <v>1</v>
      </c>
      <c r="T635" s="13" t="s">
        <v>2798</v>
      </c>
      <c r="U635" s="13" t="s">
        <v>28</v>
      </c>
      <c r="W635" s="13" t="s">
        <v>2710</v>
      </c>
      <c r="X635" s="13" t="str">
        <f>_xlfn.XLOOKUP(Burndata[[#This Row],[STATE_FULL]],'[1]State Regions'!$A:$A,'[1]State Regions'!$B:$B)</f>
        <v>Midwest</v>
      </c>
    </row>
    <row r="636" spans="1:24" hidden="1" x14ac:dyDescent="0.2">
      <c r="A636" s="13" t="s">
        <v>2658</v>
      </c>
      <c r="B636" s="13" t="s">
        <v>2659</v>
      </c>
      <c r="C636" s="13" t="s">
        <v>2711</v>
      </c>
      <c r="D636" s="13" t="s">
        <v>2712</v>
      </c>
      <c r="E636" s="13" t="s">
        <v>2713</v>
      </c>
      <c r="F636" s="14">
        <v>54449</v>
      </c>
      <c r="G636" s="13">
        <v>6450860</v>
      </c>
      <c r="H636" s="13" t="s">
        <v>2714</v>
      </c>
      <c r="I636" s="13">
        <v>500</v>
      </c>
      <c r="K636" s="13">
        <v>1</v>
      </c>
      <c r="L636" s="13">
        <v>1</v>
      </c>
      <c r="O636" s="13" t="s">
        <v>28</v>
      </c>
      <c r="Q636" s="13">
        <v>1</v>
      </c>
      <c r="S636" s="13">
        <v>1</v>
      </c>
      <c r="T636" s="13" t="s">
        <v>2798</v>
      </c>
      <c r="U636" s="13" t="s">
        <v>28</v>
      </c>
      <c r="W636" s="13" t="s">
        <v>2715</v>
      </c>
      <c r="X636" s="13" t="str">
        <f>_xlfn.XLOOKUP(Burndata[[#This Row],[STATE_FULL]],'[1]State Regions'!$A:$A,'[1]State Regions'!$B:$B)</f>
        <v>Midwest</v>
      </c>
    </row>
    <row r="637" spans="1:24" x14ac:dyDescent="0.2">
      <c r="I637" s="13">
        <f>SUBTOTAL(109,Burndata[TOTAL_BEDS(Total staffed hospital beds)])</f>
        <v>1357</v>
      </c>
      <c r="J637" s="13">
        <f>SUBTOTAL(109,Burndata[BURN_BEDS(beds dedicated to burn care)])</f>
        <v>0</v>
      </c>
      <c r="K637" s="13">
        <f>SUBTOTAL(109,Burndata[TRAUMA_ADULT])</f>
        <v>4</v>
      </c>
      <c r="L637" s="13">
        <f>SUBTOTAL(109,Burndata[TRAUMA_PEDS])</f>
        <v>0</v>
      </c>
      <c r="M637" s="13">
        <f>SUBTOTAL(109,Burndata[BURN_ADULT])</f>
        <v>0</v>
      </c>
      <c r="N637" s="13">
        <f>SUBTOTAL(109,Burndata[BURN_PEDS])</f>
        <v>0</v>
      </c>
      <c r="P637" s="13">
        <f>SUBTOTAL(109,Burndata[ADULT_TRAUMA_L1])</f>
        <v>0</v>
      </c>
      <c r="Q637" s="13">
        <f>SUBTOTAL(109,Burndata[ADULT_TRAUMA_L2])</f>
        <v>4</v>
      </c>
      <c r="R637" s="13">
        <f>SUBTOTAL(109,Burndata[PEDS_TRAUMA_L1])</f>
        <v>0</v>
      </c>
      <c r="S637" s="13">
        <f>SUBTOTAL(109,Burndata[PEDS_TRAUMA_L2])</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11FB-8A21-4C6E-8132-655917EF19A5}">
  <dimension ref="A1:F53"/>
  <sheetViews>
    <sheetView workbookViewId="0">
      <selection activeCell="B23" sqref="B23"/>
    </sheetView>
  </sheetViews>
  <sheetFormatPr defaultRowHeight="15" x14ac:dyDescent="0.25"/>
  <cols>
    <col min="1" max="1" width="7" customWidth="1"/>
    <col min="2" max="2" width="26" customWidth="1"/>
    <col min="3" max="3" width="23" customWidth="1"/>
    <col min="4" max="4" width="23" hidden="1" customWidth="1"/>
    <col min="5" max="5" width="17" hidden="1" customWidth="1"/>
    <col min="6" max="6" width="20" hidden="1" customWidth="1"/>
  </cols>
  <sheetData>
    <row r="1" spans="1:6" ht="32.1" customHeight="1" x14ac:dyDescent="0.25">
      <c r="A1" s="19" t="s">
        <v>2758</v>
      </c>
      <c r="B1" s="19" t="s">
        <v>2755</v>
      </c>
      <c r="C1" s="19" t="s">
        <v>2759</v>
      </c>
      <c r="D1" s="19" t="s">
        <v>2760</v>
      </c>
      <c r="E1" s="19" t="s">
        <v>2761</v>
      </c>
      <c r="F1" s="19" t="s">
        <v>2762</v>
      </c>
    </row>
    <row r="2" spans="1:6" x14ac:dyDescent="0.25">
      <c r="A2" s="20">
        <v>1</v>
      </c>
      <c r="B2" s="21" t="s">
        <v>146</v>
      </c>
      <c r="C2" s="22">
        <v>39355309</v>
      </c>
      <c r="D2" s="22">
        <v>39364774</v>
      </c>
      <c r="E2" s="23">
        <f t="shared" ref="E2:E33" si="0">C2-D2</f>
        <v>-9465</v>
      </c>
      <c r="F2" s="24">
        <f t="shared" ref="F2:F33" si="1">(C2-D2)/D2</f>
        <v>-2.4044339743954836E-4</v>
      </c>
    </row>
    <row r="3" spans="1:6" x14ac:dyDescent="0.25">
      <c r="A3" s="25">
        <v>2</v>
      </c>
      <c r="B3" s="26" t="s">
        <v>2317</v>
      </c>
      <c r="C3" s="27">
        <v>31709821</v>
      </c>
      <c r="D3" s="27">
        <v>31318578</v>
      </c>
      <c r="E3" s="28">
        <f t="shared" si="0"/>
        <v>391243</v>
      </c>
      <c r="F3" s="29">
        <f t="shared" si="1"/>
        <v>1.2492361562520494E-2</v>
      </c>
    </row>
    <row r="4" spans="1:6" x14ac:dyDescent="0.25">
      <c r="A4" s="20">
        <v>3</v>
      </c>
      <c r="B4" s="21" t="s">
        <v>562</v>
      </c>
      <c r="C4" s="22">
        <v>23462518</v>
      </c>
      <c r="D4" s="22">
        <v>23265838</v>
      </c>
      <c r="E4" s="23">
        <f t="shared" si="0"/>
        <v>196680</v>
      </c>
      <c r="F4" s="24">
        <f t="shared" si="1"/>
        <v>8.4535962126100934E-3</v>
      </c>
    </row>
    <row r="5" spans="1:6" x14ac:dyDescent="0.25">
      <c r="A5" s="25">
        <v>4</v>
      </c>
      <c r="B5" s="26" t="s">
        <v>1730</v>
      </c>
      <c r="C5" s="27">
        <v>20002427</v>
      </c>
      <c r="D5" s="27">
        <v>20001419</v>
      </c>
      <c r="E5" s="28">
        <f t="shared" si="0"/>
        <v>1008</v>
      </c>
      <c r="F5" s="29">
        <f t="shared" si="1"/>
        <v>5.0396424373690685E-5</v>
      </c>
    </row>
    <row r="6" spans="1:6" x14ac:dyDescent="0.25">
      <c r="A6" s="20">
        <v>5</v>
      </c>
      <c r="B6" s="21" t="s">
        <v>2083</v>
      </c>
      <c r="C6" s="22">
        <v>13059432</v>
      </c>
      <c r="D6" s="22">
        <v>13045848</v>
      </c>
      <c r="E6" s="23">
        <f t="shared" si="0"/>
        <v>13584</v>
      </c>
      <c r="F6" s="24">
        <f t="shared" si="1"/>
        <v>1.0412508255500141E-3</v>
      </c>
    </row>
    <row r="7" spans="1:6" x14ac:dyDescent="0.25">
      <c r="A7" s="25">
        <v>6</v>
      </c>
      <c r="B7" s="26" t="s">
        <v>825</v>
      </c>
      <c r="C7" s="27">
        <v>12719141</v>
      </c>
      <c r="D7" s="27">
        <v>12703033</v>
      </c>
      <c r="E7" s="28">
        <f t="shared" si="0"/>
        <v>16108</v>
      </c>
      <c r="F7" s="29">
        <f t="shared" si="1"/>
        <v>1.2680436239124939E-3</v>
      </c>
    </row>
    <row r="8" spans="1:6" x14ac:dyDescent="0.25">
      <c r="A8" s="20">
        <v>7</v>
      </c>
      <c r="B8" s="21" t="s">
        <v>1940</v>
      </c>
      <c r="C8" s="22">
        <v>11900510</v>
      </c>
      <c r="D8" s="22">
        <v>11860621</v>
      </c>
      <c r="E8" s="23">
        <f t="shared" si="0"/>
        <v>39889</v>
      </c>
      <c r="F8" s="24">
        <f t="shared" si="1"/>
        <v>3.3631459937890269E-3</v>
      </c>
    </row>
    <row r="9" spans="1:6" x14ac:dyDescent="0.25">
      <c r="A9" s="25">
        <v>8</v>
      </c>
      <c r="B9" s="26" t="s">
        <v>722</v>
      </c>
      <c r="C9" s="27">
        <v>11302748</v>
      </c>
      <c r="D9" s="27">
        <v>11204208</v>
      </c>
      <c r="E9" s="28">
        <f t="shared" si="0"/>
        <v>98540</v>
      </c>
      <c r="F9" s="29">
        <f t="shared" si="1"/>
        <v>8.7949099124186199E-3</v>
      </c>
    </row>
    <row r="10" spans="1:6" x14ac:dyDescent="0.25">
      <c r="A10" s="20">
        <v>9</v>
      </c>
      <c r="B10" s="21" t="s">
        <v>1869</v>
      </c>
      <c r="C10" s="22">
        <v>11197968</v>
      </c>
      <c r="D10" s="22">
        <v>11052061</v>
      </c>
      <c r="E10" s="23">
        <f t="shared" si="0"/>
        <v>145907</v>
      </c>
      <c r="F10" s="24">
        <f t="shared" si="1"/>
        <v>1.3201791050556091E-2</v>
      </c>
    </row>
    <row r="11" spans="1:6" x14ac:dyDescent="0.25">
      <c r="A11" s="25">
        <v>10</v>
      </c>
      <c r="B11" s="26" t="s">
        <v>1285</v>
      </c>
      <c r="C11" s="27">
        <v>10127884</v>
      </c>
      <c r="D11" s="27">
        <v>10099962</v>
      </c>
      <c r="E11" s="28">
        <f t="shared" si="0"/>
        <v>27922</v>
      </c>
      <c r="F11" s="29">
        <f t="shared" si="1"/>
        <v>2.764564856778669E-3</v>
      </c>
    </row>
    <row r="12" spans="1:6" x14ac:dyDescent="0.25">
      <c r="A12" s="20">
        <v>11</v>
      </c>
      <c r="B12" s="21" t="s">
        <v>1662</v>
      </c>
      <c r="C12" s="22">
        <v>9548215</v>
      </c>
      <c r="D12" s="22">
        <v>9506354</v>
      </c>
      <c r="E12" s="23">
        <f t="shared" si="0"/>
        <v>41861</v>
      </c>
      <c r="F12" s="24">
        <f t="shared" si="1"/>
        <v>4.4034758225919212E-3</v>
      </c>
    </row>
    <row r="13" spans="1:6" x14ac:dyDescent="0.25">
      <c r="A13" s="25">
        <v>12</v>
      </c>
      <c r="B13" s="26" t="s">
        <v>2541</v>
      </c>
      <c r="C13" s="27">
        <v>8880107</v>
      </c>
      <c r="D13" s="27">
        <v>8819642</v>
      </c>
      <c r="E13" s="28">
        <f t="shared" si="0"/>
        <v>60465</v>
      </c>
      <c r="F13" s="29">
        <f t="shared" si="1"/>
        <v>6.8557204476100047E-3</v>
      </c>
    </row>
    <row r="14" spans="1:6" x14ac:dyDescent="0.25">
      <c r="A14" s="20">
        <v>13</v>
      </c>
      <c r="B14" s="21" t="s">
        <v>141</v>
      </c>
      <c r="C14" s="22">
        <v>8001020</v>
      </c>
      <c r="D14" s="22">
        <v>7927958</v>
      </c>
      <c r="E14" s="23">
        <f t="shared" si="0"/>
        <v>73062</v>
      </c>
      <c r="F14" s="24">
        <f t="shared" si="1"/>
        <v>9.2157400430224277E-3</v>
      </c>
    </row>
    <row r="15" spans="1:6" x14ac:dyDescent="0.25">
      <c r="A15" s="25">
        <v>14</v>
      </c>
      <c r="B15" s="26" t="s">
        <v>63</v>
      </c>
      <c r="C15" s="27">
        <v>7623818</v>
      </c>
      <c r="D15" s="27">
        <v>7556424</v>
      </c>
      <c r="E15" s="28">
        <f t="shared" si="0"/>
        <v>67394</v>
      </c>
      <c r="F15" s="29">
        <f t="shared" si="1"/>
        <v>8.918768983847386E-3</v>
      </c>
    </row>
    <row r="16" spans="1:6" x14ac:dyDescent="0.25">
      <c r="A16" s="20">
        <v>15</v>
      </c>
      <c r="B16" s="21" t="s">
        <v>2283</v>
      </c>
      <c r="C16" s="22">
        <v>7315076</v>
      </c>
      <c r="D16" s="22">
        <v>7251291</v>
      </c>
      <c r="E16" s="23">
        <f t="shared" si="0"/>
        <v>63785</v>
      </c>
      <c r="F16" s="24">
        <f t="shared" si="1"/>
        <v>8.796364674924782E-3</v>
      </c>
    </row>
    <row r="17" spans="1:6" x14ac:dyDescent="0.25">
      <c r="A17" s="25">
        <v>16</v>
      </c>
      <c r="B17" s="26" t="s">
        <v>1232</v>
      </c>
      <c r="C17" s="27">
        <v>7154084</v>
      </c>
      <c r="D17" s="27">
        <v>7138560</v>
      </c>
      <c r="E17" s="28">
        <f t="shared" si="0"/>
        <v>15524</v>
      </c>
      <c r="F17" s="29">
        <f t="shared" si="1"/>
        <v>2.1746682804375111E-3</v>
      </c>
    </row>
    <row r="18" spans="1:6" x14ac:dyDescent="0.25">
      <c r="A18" s="20">
        <v>17</v>
      </c>
      <c r="B18" s="21" t="s">
        <v>1052</v>
      </c>
      <c r="C18" s="22">
        <v>6973333</v>
      </c>
      <c r="D18" s="22">
        <v>6934754</v>
      </c>
      <c r="E18" s="23">
        <f t="shared" si="0"/>
        <v>38579</v>
      </c>
      <c r="F18" s="24">
        <f t="shared" si="1"/>
        <v>5.5631389375888456E-3</v>
      </c>
    </row>
    <row r="19" spans="1:6" x14ac:dyDescent="0.25">
      <c r="A19" s="25">
        <v>18</v>
      </c>
      <c r="B19" s="26" t="s">
        <v>1499</v>
      </c>
      <c r="C19" s="27">
        <v>6270541</v>
      </c>
      <c r="D19" s="27">
        <v>6243544</v>
      </c>
      <c r="E19" s="28">
        <f t="shared" si="0"/>
        <v>26997</v>
      </c>
      <c r="F19" s="29">
        <f t="shared" si="1"/>
        <v>4.3239865051003081E-3</v>
      </c>
    </row>
    <row r="20" spans="1:6" x14ac:dyDescent="0.25">
      <c r="A20" s="20">
        <v>19</v>
      </c>
      <c r="B20" s="21" t="s">
        <v>1207</v>
      </c>
      <c r="C20" s="22">
        <v>6265347</v>
      </c>
      <c r="D20" s="22">
        <v>6245314</v>
      </c>
      <c r="E20" s="23">
        <f t="shared" si="0"/>
        <v>20033</v>
      </c>
      <c r="F20" s="24">
        <f t="shared" si="1"/>
        <v>3.2076849939010272E-3</v>
      </c>
    </row>
    <row r="21" spans="1:6" x14ac:dyDescent="0.25">
      <c r="A21" s="25">
        <v>20</v>
      </c>
      <c r="B21" s="26" t="s">
        <v>2658</v>
      </c>
      <c r="C21" s="27">
        <v>5972787</v>
      </c>
      <c r="D21" s="27">
        <v>5957168</v>
      </c>
      <c r="E21" s="28">
        <f t="shared" si="0"/>
        <v>15619</v>
      </c>
      <c r="F21" s="29">
        <f t="shared" si="1"/>
        <v>2.6218834184296969E-3</v>
      </c>
    </row>
    <row r="22" spans="1:6" x14ac:dyDescent="0.25">
      <c r="A22" s="20">
        <v>21</v>
      </c>
      <c r="B22" s="21" t="s">
        <v>401</v>
      </c>
      <c r="C22" s="22">
        <v>6012561</v>
      </c>
      <c r="D22" s="22">
        <v>5988502</v>
      </c>
      <c r="E22" s="23">
        <f t="shared" si="0"/>
        <v>24059</v>
      </c>
      <c r="F22" s="24">
        <f t="shared" si="1"/>
        <v>4.0175322643292094E-3</v>
      </c>
    </row>
    <row r="23" spans="1:6" x14ac:dyDescent="0.25">
      <c r="A23" s="25">
        <v>22</v>
      </c>
      <c r="B23" s="26" t="s">
        <v>2754</v>
      </c>
      <c r="C23" s="27">
        <v>5830405</v>
      </c>
      <c r="D23" s="27">
        <v>5797405</v>
      </c>
      <c r="E23" s="28">
        <f t="shared" si="0"/>
        <v>33000</v>
      </c>
      <c r="F23" s="29">
        <f t="shared" si="1"/>
        <v>5.692201942075808E-3</v>
      </c>
    </row>
    <row r="24" spans="1:6" x14ac:dyDescent="0.25">
      <c r="A24" s="20">
        <v>23</v>
      </c>
      <c r="B24" s="21" t="s">
        <v>2237</v>
      </c>
      <c r="C24" s="22">
        <v>5570274</v>
      </c>
      <c r="D24" s="22">
        <v>5490316</v>
      </c>
      <c r="E24" s="23">
        <f t="shared" si="0"/>
        <v>79958</v>
      </c>
      <c r="F24" s="24">
        <f t="shared" si="1"/>
        <v>1.4563460463842154E-2</v>
      </c>
    </row>
    <row r="25" spans="1:6" x14ac:dyDescent="0.25">
      <c r="A25" s="25">
        <v>24</v>
      </c>
      <c r="B25" s="26" t="s">
        <v>33</v>
      </c>
      <c r="C25" s="27">
        <v>5193088</v>
      </c>
      <c r="D25" s="27">
        <v>5163055</v>
      </c>
      <c r="E25" s="28">
        <f t="shared" si="0"/>
        <v>30033</v>
      </c>
      <c r="F25" s="29">
        <f t="shared" si="1"/>
        <v>5.8169049138542973E-3</v>
      </c>
    </row>
    <row r="26" spans="1:6" x14ac:dyDescent="0.25">
      <c r="A26" s="20">
        <v>25</v>
      </c>
      <c r="B26" s="21" t="s">
        <v>1150</v>
      </c>
      <c r="C26" s="22">
        <v>4618189</v>
      </c>
      <c r="D26" s="22">
        <v>4614878</v>
      </c>
      <c r="E26" s="23">
        <f t="shared" si="0"/>
        <v>3311</v>
      </c>
      <c r="F26" s="24">
        <f t="shared" si="1"/>
        <v>7.1746208675505614E-4</v>
      </c>
    </row>
    <row r="27" spans="1:6" x14ac:dyDescent="0.25">
      <c r="A27" s="25">
        <v>26</v>
      </c>
      <c r="B27" s="26" t="s">
        <v>1131</v>
      </c>
      <c r="C27" s="27">
        <v>4606864</v>
      </c>
      <c r="D27" s="27">
        <v>4584046</v>
      </c>
      <c r="E27" s="28">
        <f t="shared" si="0"/>
        <v>22818</v>
      </c>
      <c r="F27" s="29">
        <f t="shared" si="1"/>
        <v>4.9776987403704065E-3</v>
      </c>
    </row>
    <row r="28" spans="1:6" x14ac:dyDescent="0.25">
      <c r="A28" s="20">
        <v>27</v>
      </c>
      <c r="B28" s="21" t="s">
        <v>2052</v>
      </c>
      <c r="C28" s="22">
        <v>4273586</v>
      </c>
      <c r="D28" s="22">
        <v>4265324</v>
      </c>
      <c r="E28" s="23">
        <f t="shared" si="0"/>
        <v>8262</v>
      </c>
      <c r="F28" s="24">
        <f t="shared" si="1"/>
        <v>1.9370158046610293E-3</v>
      </c>
    </row>
    <row r="29" spans="1:6" x14ac:dyDescent="0.25">
      <c r="A29" s="25">
        <v>28</v>
      </c>
      <c r="B29" s="26" t="s">
        <v>2039</v>
      </c>
      <c r="C29" s="27">
        <v>4123288</v>
      </c>
      <c r="D29" s="27">
        <v>4097758</v>
      </c>
      <c r="E29" s="28">
        <f t="shared" si="0"/>
        <v>25530</v>
      </c>
      <c r="F29" s="29">
        <f t="shared" si="1"/>
        <v>6.2302361437644683E-3</v>
      </c>
    </row>
    <row r="30" spans="1:6" x14ac:dyDescent="0.25">
      <c r="A30" s="20">
        <v>29</v>
      </c>
      <c r="B30" s="21" t="s">
        <v>481</v>
      </c>
      <c r="C30" s="22">
        <v>3688496</v>
      </c>
      <c r="D30" s="22">
        <v>3674449</v>
      </c>
      <c r="E30" s="23">
        <f t="shared" si="0"/>
        <v>14047</v>
      </c>
      <c r="F30" s="24">
        <f t="shared" si="1"/>
        <v>3.8228860980244928E-3</v>
      </c>
    </row>
    <row r="31" spans="1:6" x14ac:dyDescent="0.25">
      <c r="A31" s="25">
        <v>30</v>
      </c>
      <c r="B31" s="26" t="s">
        <v>2501</v>
      </c>
      <c r="C31" s="27">
        <v>3538904</v>
      </c>
      <c r="D31" s="27">
        <v>3502983</v>
      </c>
      <c r="E31" s="28">
        <f t="shared" si="0"/>
        <v>35921</v>
      </c>
      <c r="F31" s="29">
        <f t="shared" si="1"/>
        <v>1.0254403175807589E-2</v>
      </c>
    </row>
    <row r="32" spans="1:6" x14ac:dyDescent="0.25">
      <c r="A32" s="20">
        <v>31</v>
      </c>
      <c r="B32" s="21" t="s">
        <v>1622</v>
      </c>
      <c r="C32" s="22">
        <v>3282188</v>
      </c>
      <c r="D32" s="22">
        <v>3253543</v>
      </c>
      <c r="E32" s="23">
        <f t="shared" si="0"/>
        <v>28645</v>
      </c>
      <c r="F32" s="24">
        <f t="shared" si="1"/>
        <v>8.8042481688423973E-3</v>
      </c>
    </row>
    <row r="33" spans="1:6" x14ac:dyDescent="0.25">
      <c r="A33" s="25">
        <v>32</v>
      </c>
      <c r="B33" s="26" t="s">
        <v>1088</v>
      </c>
      <c r="C33" s="27">
        <v>3238387</v>
      </c>
      <c r="D33" s="27">
        <v>3230454</v>
      </c>
      <c r="E33" s="28">
        <f t="shared" si="0"/>
        <v>7933</v>
      </c>
      <c r="F33" s="29">
        <f t="shared" si="1"/>
        <v>2.4556919863276184E-3</v>
      </c>
    </row>
    <row r="34" spans="1:6" x14ac:dyDescent="0.25">
      <c r="A34" s="20">
        <v>33</v>
      </c>
      <c r="B34" s="21" t="s">
        <v>119</v>
      </c>
      <c r="C34" s="22">
        <v>3114791</v>
      </c>
      <c r="D34" s="22">
        <v>3096080</v>
      </c>
      <c r="E34" s="23">
        <f t="shared" ref="E34:E53" si="2">C34-D34</f>
        <v>18711</v>
      </c>
      <c r="F34" s="24">
        <f t="shared" ref="F34:F53" si="3">(C34-D34)/D34</f>
        <v>6.0434484897031087E-3</v>
      </c>
    </row>
    <row r="35" spans="1:6" x14ac:dyDescent="0.25">
      <c r="A35" s="25">
        <v>34</v>
      </c>
      <c r="B35" s="26" t="s">
        <v>1107</v>
      </c>
      <c r="C35" s="27">
        <v>2977220</v>
      </c>
      <c r="D35" s="27">
        <v>2965252</v>
      </c>
      <c r="E35" s="28">
        <f t="shared" si="2"/>
        <v>11968</v>
      </c>
      <c r="F35" s="29">
        <f t="shared" si="3"/>
        <v>4.036081924908912E-3</v>
      </c>
    </row>
    <row r="36" spans="1:6" x14ac:dyDescent="0.25">
      <c r="A36" s="20">
        <v>35</v>
      </c>
      <c r="B36" s="21" t="s">
        <v>1478</v>
      </c>
      <c r="C36" s="22">
        <v>2954160</v>
      </c>
      <c r="D36" s="22">
        <v>2950172</v>
      </c>
      <c r="E36" s="23">
        <f t="shared" si="2"/>
        <v>3988</v>
      </c>
      <c r="F36" s="24">
        <f t="shared" si="3"/>
        <v>1.3517855908062309E-3</v>
      </c>
    </row>
    <row r="37" spans="1:6" x14ac:dyDescent="0.25">
      <c r="A37" s="25">
        <v>36</v>
      </c>
      <c r="B37" s="26" t="s">
        <v>1723</v>
      </c>
      <c r="C37" s="27">
        <v>2125498</v>
      </c>
      <c r="D37" s="27">
        <v>2126774</v>
      </c>
      <c r="E37" s="28">
        <f t="shared" si="2"/>
        <v>-1276</v>
      </c>
      <c r="F37" s="29">
        <f t="shared" si="3"/>
        <v>-5.9996971939660728E-4</v>
      </c>
    </row>
    <row r="38" spans="1:6" x14ac:dyDescent="0.25">
      <c r="A38" s="20">
        <v>37</v>
      </c>
      <c r="B38" s="21" t="s">
        <v>806</v>
      </c>
      <c r="C38" s="22">
        <v>2029733</v>
      </c>
      <c r="D38" s="22">
        <v>2000872</v>
      </c>
      <c r="E38" s="23">
        <f t="shared" si="2"/>
        <v>28861</v>
      </c>
      <c r="F38" s="24">
        <f t="shared" si="3"/>
        <v>1.4424211043984822E-2</v>
      </c>
    </row>
    <row r="39" spans="1:6" x14ac:dyDescent="0.25">
      <c r="A39" s="25">
        <v>38</v>
      </c>
      <c r="B39" s="26" t="s">
        <v>1593</v>
      </c>
      <c r="C39" s="27">
        <v>2018006</v>
      </c>
      <c r="D39" s="27">
        <v>2005591</v>
      </c>
      <c r="E39" s="28">
        <f t="shared" si="2"/>
        <v>12415</v>
      </c>
      <c r="F39" s="29">
        <f t="shared" si="3"/>
        <v>6.1901953090136522E-3</v>
      </c>
    </row>
    <row r="40" spans="1:6" x14ac:dyDescent="0.25">
      <c r="A40" s="20">
        <v>39</v>
      </c>
      <c r="B40" s="21" t="s">
        <v>2636</v>
      </c>
      <c r="C40" s="22">
        <v>1766147</v>
      </c>
      <c r="D40" s="22">
        <v>1767402</v>
      </c>
      <c r="E40" s="23">
        <f t="shared" si="2"/>
        <v>-1255</v>
      </c>
      <c r="F40" s="24">
        <f t="shared" si="3"/>
        <v>-7.1008180368699369E-4</v>
      </c>
    </row>
    <row r="41" spans="1:6" x14ac:dyDescent="0.25">
      <c r="A41" s="25">
        <v>40</v>
      </c>
      <c r="B41" s="26" t="s">
        <v>794</v>
      </c>
      <c r="C41" s="27">
        <v>1432820</v>
      </c>
      <c r="D41" s="27">
        <v>1434952</v>
      </c>
      <c r="E41" s="28">
        <f t="shared" si="2"/>
        <v>-2132</v>
      </c>
      <c r="F41" s="29">
        <f t="shared" si="3"/>
        <v>-1.4857639837430102E-3</v>
      </c>
    </row>
    <row r="42" spans="1:6" x14ac:dyDescent="0.25">
      <c r="A42" s="20">
        <v>41</v>
      </c>
      <c r="B42" s="21" t="s">
        <v>1637</v>
      </c>
      <c r="C42" s="22">
        <v>1415342</v>
      </c>
      <c r="D42" s="22">
        <v>1408518</v>
      </c>
      <c r="E42" s="23">
        <f t="shared" si="2"/>
        <v>6824</v>
      </c>
      <c r="F42" s="24">
        <f t="shared" si="3"/>
        <v>4.8448085150491508E-3</v>
      </c>
    </row>
    <row r="43" spans="1:6" x14ac:dyDescent="0.25">
      <c r="A43" s="46">
        <v>42</v>
      </c>
      <c r="B43" s="47" t="s">
        <v>1193</v>
      </c>
      <c r="C43" s="48">
        <v>1414874</v>
      </c>
      <c r="D43" s="48">
        <v>1408438</v>
      </c>
      <c r="E43" s="28">
        <f t="shared" si="2"/>
        <v>6436</v>
      </c>
      <c r="F43" s="29">
        <f t="shared" si="3"/>
        <v>4.5696012178029844E-3</v>
      </c>
    </row>
    <row r="44" spans="1:6" x14ac:dyDescent="0.25">
      <c r="A44" s="49">
        <v>43</v>
      </c>
      <c r="B44" s="50" t="s">
        <v>1574</v>
      </c>
      <c r="C44" s="51">
        <v>1144694</v>
      </c>
      <c r="D44" s="51">
        <v>1137557</v>
      </c>
      <c r="E44" s="23">
        <f t="shared" si="2"/>
        <v>7137</v>
      </c>
      <c r="F44" s="24">
        <f t="shared" si="3"/>
        <v>6.2739713262720022E-3</v>
      </c>
    </row>
    <row r="45" spans="1:6" x14ac:dyDescent="0.25">
      <c r="A45" s="25">
        <v>44</v>
      </c>
      <c r="B45" s="26" t="s">
        <v>2230</v>
      </c>
      <c r="C45" s="27">
        <v>1114521</v>
      </c>
      <c r="D45" s="27">
        <v>1110415</v>
      </c>
      <c r="E45" s="28">
        <f t="shared" si="2"/>
        <v>4106</v>
      </c>
      <c r="F45" s="29">
        <f t="shared" si="3"/>
        <v>3.6977166194620929E-3</v>
      </c>
    </row>
    <row r="46" spans="1:6" x14ac:dyDescent="0.25">
      <c r="A46" s="20">
        <v>45</v>
      </c>
      <c r="B46" s="21" t="s">
        <v>537</v>
      </c>
      <c r="C46" s="22">
        <v>1059952</v>
      </c>
      <c r="D46" s="22">
        <v>1050123</v>
      </c>
      <c r="E46" s="23">
        <f t="shared" si="2"/>
        <v>9829</v>
      </c>
      <c r="F46" s="24">
        <f t="shared" si="3"/>
        <v>9.359855940685044E-3</v>
      </c>
    </row>
    <row r="47" spans="1:6" x14ac:dyDescent="0.25">
      <c r="A47" s="25">
        <v>46</v>
      </c>
      <c r="B47" s="26" t="s">
        <v>2268</v>
      </c>
      <c r="C47" s="27">
        <v>935094</v>
      </c>
      <c r="D47" s="27">
        <v>927110</v>
      </c>
      <c r="E47" s="28">
        <f t="shared" si="2"/>
        <v>7984</v>
      </c>
      <c r="F47" s="29">
        <f t="shared" si="3"/>
        <v>8.6117073486425555E-3</v>
      </c>
    </row>
    <row r="48" spans="1:6" x14ac:dyDescent="0.25">
      <c r="A48" s="20">
        <v>47</v>
      </c>
      <c r="B48" s="21" t="s">
        <v>1913</v>
      </c>
      <c r="C48" s="22">
        <v>799358</v>
      </c>
      <c r="D48" s="22">
        <v>793387</v>
      </c>
      <c r="E48" s="23">
        <f t="shared" si="2"/>
        <v>5971</v>
      </c>
      <c r="F48" s="24">
        <f t="shared" si="3"/>
        <v>7.5259614790764151E-3</v>
      </c>
    </row>
    <row r="49" spans="1:6" x14ac:dyDescent="0.25">
      <c r="A49" s="25">
        <v>48</v>
      </c>
      <c r="B49" s="26" t="s">
        <v>23</v>
      </c>
      <c r="C49" s="27">
        <v>737270</v>
      </c>
      <c r="D49" s="27">
        <v>736537</v>
      </c>
      <c r="E49" s="28">
        <f t="shared" si="2"/>
        <v>733</v>
      </c>
      <c r="F49" s="29">
        <f t="shared" si="3"/>
        <v>9.9519779725933664E-4</v>
      </c>
    </row>
    <row r="50" spans="1:6" x14ac:dyDescent="0.25">
      <c r="A50" s="20">
        <v>49</v>
      </c>
      <c r="B50" s="21" t="s">
        <v>2534</v>
      </c>
      <c r="C50" s="22">
        <v>644663</v>
      </c>
      <c r="D50" s="22">
        <v>646521</v>
      </c>
      <c r="E50" s="23">
        <f t="shared" si="2"/>
        <v>-1858</v>
      </c>
      <c r="F50" s="24">
        <f t="shared" si="3"/>
        <v>-2.873843231697037E-3</v>
      </c>
    </row>
    <row r="51" spans="1:6" x14ac:dyDescent="0.25">
      <c r="A51" s="25">
        <v>50</v>
      </c>
      <c r="B51" s="26" t="s">
        <v>1330</v>
      </c>
      <c r="C51" s="27">
        <v>588753</v>
      </c>
      <c r="D51" s="27">
        <v>586722</v>
      </c>
      <c r="E51" s="28">
        <f t="shared" si="2"/>
        <v>2031</v>
      </c>
      <c r="F51" s="29">
        <f t="shared" si="3"/>
        <v>3.461605325861311E-3</v>
      </c>
    </row>
    <row r="52" spans="1:6" x14ac:dyDescent="0.25">
      <c r="A52" s="30" t="s">
        <v>2763</v>
      </c>
      <c r="B52" s="31" t="s">
        <v>548</v>
      </c>
      <c r="C52" s="32">
        <v>693645</v>
      </c>
      <c r="D52" s="32">
        <v>691310</v>
      </c>
      <c r="E52" s="33">
        <f t="shared" si="2"/>
        <v>2335</v>
      </c>
      <c r="F52" s="34">
        <f t="shared" si="3"/>
        <v>3.3776453400066542E-3</v>
      </c>
    </row>
    <row r="53" spans="1:6" x14ac:dyDescent="0.25">
      <c r="A53" s="35"/>
      <c r="B53" s="36" t="s">
        <v>2764</v>
      </c>
      <c r="C53" s="37">
        <f>SUM(C2:C52)</f>
        <v>341784857</v>
      </c>
      <c r="D53" s="37">
        <f>SUM(D2:D52)</f>
        <v>340003797</v>
      </c>
      <c r="E53" s="38">
        <f t="shared" si="2"/>
        <v>1781060</v>
      </c>
      <c r="F53" s="39">
        <f t="shared" si="3"/>
        <v>5.2383532646254538E-3</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1FB7-6C9B-4F27-B03B-DCB24E66645A}">
  <dimension ref="A1:F56"/>
  <sheetViews>
    <sheetView workbookViewId="0">
      <selection activeCell="B20" sqref="B20"/>
    </sheetView>
  </sheetViews>
  <sheetFormatPr defaultRowHeight="15" x14ac:dyDescent="0.25"/>
  <cols>
    <col min="1" max="1" width="7" customWidth="1"/>
    <col min="2" max="2" width="26" customWidth="1"/>
    <col min="3" max="4" width="23" customWidth="1"/>
    <col min="5" max="5" width="17" customWidth="1"/>
    <col min="6" max="6" width="20" customWidth="1"/>
  </cols>
  <sheetData>
    <row r="1" spans="1:6" ht="32.1" customHeight="1" x14ac:dyDescent="0.25">
      <c r="A1" s="60" t="s">
        <v>2756</v>
      </c>
      <c r="B1" s="61"/>
      <c r="C1" s="61"/>
      <c r="D1" s="61"/>
      <c r="E1" s="61"/>
      <c r="F1" s="61"/>
    </row>
    <row r="2" spans="1:6" x14ac:dyDescent="0.25">
      <c r="A2" s="62" t="s">
        <v>2757</v>
      </c>
      <c r="B2" s="61"/>
      <c r="C2" s="61"/>
      <c r="D2" s="61"/>
      <c r="E2" s="61"/>
      <c r="F2" s="61"/>
    </row>
    <row r="4" spans="1:6" ht="32.1" customHeight="1" x14ac:dyDescent="0.25">
      <c r="A4" s="19" t="s">
        <v>2758</v>
      </c>
      <c r="B4" s="19" t="s">
        <v>2755</v>
      </c>
      <c r="C4" s="19" t="s">
        <v>2759</v>
      </c>
      <c r="D4" s="19" t="s">
        <v>2760</v>
      </c>
      <c r="E4" s="19" t="s">
        <v>2761</v>
      </c>
      <c r="F4" s="19" t="s">
        <v>2762</v>
      </c>
    </row>
    <row r="5" spans="1:6" x14ac:dyDescent="0.25">
      <c r="A5" s="20">
        <v>1</v>
      </c>
      <c r="B5" s="21" t="s">
        <v>146</v>
      </c>
      <c r="C5" s="22">
        <v>39355309</v>
      </c>
      <c r="D5" s="22">
        <v>39364774</v>
      </c>
      <c r="E5" s="23">
        <f t="shared" ref="E5:E56" si="0">C5-D5</f>
        <v>-9465</v>
      </c>
      <c r="F5" s="24">
        <f t="shared" ref="F5:F56" si="1">(C5-D5)/D5</f>
        <v>-2.4044339743954836E-4</v>
      </c>
    </row>
    <row r="6" spans="1:6" x14ac:dyDescent="0.25">
      <c r="A6" s="25">
        <v>2</v>
      </c>
      <c r="B6" s="26" t="s">
        <v>2317</v>
      </c>
      <c r="C6" s="27">
        <v>31709821</v>
      </c>
      <c r="D6" s="27">
        <v>31318578</v>
      </c>
      <c r="E6" s="28">
        <f t="shared" si="0"/>
        <v>391243</v>
      </c>
      <c r="F6" s="29">
        <f t="shared" si="1"/>
        <v>1.2492361562520494E-2</v>
      </c>
    </row>
    <row r="7" spans="1:6" x14ac:dyDescent="0.25">
      <c r="A7" s="20">
        <v>3</v>
      </c>
      <c r="B7" s="21" t="s">
        <v>562</v>
      </c>
      <c r="C7" s="22">
        <v>23462518</v>
      </c>
      <c r="D7" s="22">
        <v>23265838</v>
      </c>
      <c r="E7" s="23">
        <f t="shared" si="0"/>
        <v>196680</v>
      </c>
      <c r="F7" s="24">
        <f t="shared" si="1"/>
        <v>8.4535962126100934E-3</v>
      </c>
    </row>
    <row r="8" spans="1:6" x14ac:dyDescent="0.25">
      <c r="A8" s="25">
        <v>4</v>
      </c>
      <c r="B8" s="26" t="s">
        <v>1730</v>
      </c>
      <c r="C8" s="27">
        <v>20002427</v>
      </c>
      <c r="D8" s="27">
        <v>20001419</v>
      </c>
      <c r="E8" s="28">
        <f t="shared" si="0"/>
        <v>1008</v>
      </c>
      <c r="F8" s="29">
        <f t="shared" si="1"/>
        <v>5.0396424373690685E-5</v>
      </c>
    </row>
    <row r="9" spans="1:6" x14ac:dyDescent="0.25">
      <c r="A9" s="20">
        <v>5</v>
      </c>
      <c r="B9" s="21" t="s">
        <v>2083</v>
      </c>
      <c r="C9" s="22">
        <v>13059432</v>
      </c>
      <c r="D9" s="22">
        <v>13045848</v>
      </c>
      <c r="E9" s="23">
        <f t="shared" si="0"/>
        <v>13584</v>
      </c>
      <c r="F9" s="24">
        <f t="shared" si="1"/>
        <v>1.0412508255500141E-3</v>
      </c>
    </row>
    <row r="10" spans="1:6" x14ac:dyDescent="0.25">
      <c r="A10" s="25">
        <v>6</v>
      </c>
      <c r="B10" s="26" t="s">
        <v>825</v>
      </c>
      <c r="C10" s="27">
        <v>12719141</v>
      </c>
      <c r="D10" s="27">
        <v>12703033</v>
      </c>
      <c r="E10" s="28">
        <f t="shared" si="0"/>
        <v>16108</v>
      </c>
      <c r="F10" s="29">
        <f t="shared" si="1"/>
        <v>1.2680436239124939E-3</v>
      </c>
    </row>
    <row r="11" spans="1:6" x14ac:dyDescent="0.25">
      <c r="A11" s="20">
        <v>7</v>
      </c>
      <c r="B11" s="21" t="s">
        <v>1940</v>
      </c>
      <c r="C11" s="22">
        <v>11900510</v>
      </c>
      <c r="D11" s="22">
        <v>11860621</v>
      </c>
      <c r="E11" s="23">
        <f t="shared" si="0"/>
        <v>39889</v>
      </c>
      <c r="F11" s="24">
        <f t="shared" si="1"/>
        <v>3.3631459937890269E-3</v>
      </c>
    </row>
    <row r="12" spans="1:6" x14ac:dyDescent="0.25">
      <c r="A12" s="25">
        <v>8</v>
      </c>
      <c r="B12" s="26" t="s">
        <v>722</v>
      </c>
      <c r="C12" s="27">
        <v>11302748</v>
      </c>
      <c r="D12" s="27">
        <v>11204208</v>
      </c>
      <c r="E12" s="28">
        <f t="shared" si="0"/>
        <v>98540</v>
      </c>
      <c r="F12" s="29">
        <f t="shared" si="1"/>
        <v>8.7949099124186199E-3</v>
      </c>
    </row>
    <row r="13" spans="1:6" x14ac:dyDescent="0.25">
      <c r="A13" s="20">
        <v>9</v>
      </c>
      <c r="B13" s="21" t="s">
        <v>1869</v>
      </c>
      <c r="C13" s="22">
        <v>11197968</v>
      </c>
      <c r="D13" s="22">
        <v>11052061</v>
      </c>
      <c r="E13" s="23">
        <f t="shared" si="0"/>
        <v>145907</v>
      </c>
      <c r="F13" s="24">
        <f t="shared" si="1"/>
        <v>1.3201791050556091E-2</v>
      </c>
    </row>
    <row r="14" spans="1:6" x14ac:dyDescent="0.25">
      <c r="A14" s="25">
        <v>10</v>
      </c>
      <c r="B14" s="26" t="s">
        <v>1285</v>
      </c>
      <c r="C14" s="27">
        <v>10127884</v>
      </c>
      <c r="D14" s="27">
        <v>10099962</v>
      </c>
      <c r="E14" s="28">
        <f t="shared" si="0"/>
        <v>27922</v>
      </c>
      <c r="F14" s="29">
        <f t="shared" si="1"/>
        <v>2.764564856778669E-3</v>
      </c>
    </row>
    <row r="15" spans="1:6" x14ac:dyDescent="0.25">
      <c r="A15" s="20">
        <v>11</v>
      </c>
      <c r="B15" s="21" t="s">
        <v>1662</v>
      </c>
      <c r="C15" s="22">
        <v>9548215</v>
      </c>
      <c r="D15" s="22">
        <v>9506354</v>
      </c>
      <c r="E15" s="23">
        <f t="shared" si="0"/>
        <v>41861</v>
      </c>
      <c r="F15" s="24">
        <f t="shared" si="1"/>
        <v>4.4034758225919212E-3</v>
      </c>
    </row>
    <row r="16" spans="1:6" x14ac:dyDescent="0.25">
      <c r="A16" s="25">
        <v>12</v>
      </c>
      <c r="B16" s="26" t="s">
        <v>2541</v>
      </c>
      <c r="C16" s="27">
        <v>8880107</v>
      </c>
      <c r="D16" s="27">
        <v>8819642</v>
      </c>
      <c r="E16" s="28">
        <f t="shared" si="0"/>
        <v>60465</v>
      </c>
      <c r="F16" s="29">
        <f t="shared" si="1"/>
        <v>6.8557204476100047E-3</v>
      </c>
    </row>
    <row r="17" spans="1:6" x14ac:dyDescent="0.25">
      <c r="A17" s="20">
        <v>13</v>
      </c>
      <c r="B17" s="21" t="s">
        <v>141</v>
      </c>
      <c r="C17" s="22">
        <v>8001020</v>
      </c>
      <c r="D17" s="22">
        <v>7927958</v>
      </c>
      <c r="E17" s="23">
        <f t="shared" si="0"/>
        <v>73062</v>
      </c>
      <c r="F17" s="24">
        <f t="shared" si="1"/>
        <v>9.2157400430224277E-3</v>
      </c>
    </row>
    <row r="18" spans="1:6" x14ac:dyDescent="0.25">
      <c r="A18" s="25">
        <v>14</v>
      </c>
      <c r="B18" s="26" t="s">
        <v>63</v>
      </c>
      <c r="C18" s="27">
        <v>7623818</v>
      </c>
      <c r="D18" s="27">
        <v>7556424</v>
      </c>
      <c r="E18" s="28">
        <f t="shared" si="0"/>
        <v>67394</v>
      </c>
      <c r="F18" s="29">
        <f t="shared" si="1"/>
        <v>8.918768983847386E-3</v>
      </c>
    </row>
    <row r="19" spans="1:6" x14ac:dyDescent="0.25">
      <c r="A19" s="20">
        <v>15</v>
      </c>
      <c r="B19" s="21" t="s">
        <v>2283</v>
      </c>
      <c r="C19" s="22">
        <v>7315076</v>
      </c>
      <c r="D19" s="22">
        <v>7251291</v>
      </c>
      <c r="E19" s="23">
        <f t="shared" si="0"/>
        <v>63785</v>
      </c>
      <c r="F19" s="24">
        <f t="shared" si="1"/>
        <v>8.796364674924782E-3</v>
      </c>
    </row>
    <row r="20" spans="1:6" x14ac:dyDescent="0.25">
      <c r="A20" s="25">
        <v>16</v>
      </c>
      <c r="B20" s="26" t="s">
        <v>1232</v>
      </c>
      <c r="C20" s="27">
        <v>7154084</v>
      </c>
      <c r="D20" s="27">
        <v>7138560</v>
      </c>
      <c r="E20" s="28">
        <f t="shared" si="0"/>
        <v>15524</v>
      </c>
      <c r="F20" s="29">
        <f t="shared" si="1"/>
        <v>2.1746682804375111E-3</v>
      </c>
    </row>
    <row r="21" spans="1:6" x14ac:dyDescent="0.25">
      <c r="A21" s="20">
        <v>17</v>
      </c>
      <c r="B21" s="21" t="s">
        <v>1052</v>
      </c>
      <c r="C21" s="22">
        <v>6973333</v>
      </c>
      <c r="D21" s="22">
        <v>6934754</v>
      </c>
      <c r="E21" s="23">
        <f t="shared" si="0"/>
        <v>38579</v>
      </c>
      <c r="F21" s="24">
        <f t="shared" si="1"/>
        <v>5.5631389375888456E-3</v>
      </c>
    </row>
    <row r="22" spans="1:6" x14ac:dyDescent="0.25">
      <c r="A22" s="25">
        <v>18</v>
      </c>
      <c r="B22" s="26" t="s">
        <v>1499</v>
      </c>
      <c r="C22" s="27">
        <v>6270541</v>
      </c>
      <c r="D22" s="27">
        <v>6243544</v>
      </c>
      <c r="E22" s="28">
        <f t="shared" si="0"/>
        <v>26997</v>
      </c>
      <c r="F22" s="29">
        <f t="shared" si="1"/>
        <v>4.3239865051003081E-3</v>
      </c>
    </row>
    <row r="23" spans="1:6" x14ac:dyDescent="0.25">
      <c r="A23" s="20">
        <v>19</v>
      </c>
      <c r="B23" s="21" t="s">
        <v>1207</v>
      </c>
      <c r="C23" s="22">
        <v>6265347</v>
      </c>
      <c r="D23" s="22">
        <v>6245314</v>
      </c>
      <c r="E23" s="23">
        <f t="shared" si="0"/>
        <v>20033</v>
      </c>
      <c r="F23" s="24">
        <f t="shared" si="1"/>
        <v>3.2076849939010272E-3</v>
      </c>
    </row>
    <row r="24" spans="1:6" x14ac:dyDescent="0.25">
      <c r="A24" s="25">
        <v>20</v>
      </c>
      <c r="B24" s="26" t="s">
        <v>2658</v>
      </c>
      <c r="C24" s="27">
        <v>5972787</v>
      </c>
      <c r="D24" s="27">
        <v>5957168</v>
      </c>
      <c r="E24" s="28">
        <f t="shared" si="0"/>
        <v>15619</v>
      </c>
      <c r="F24" s="29">
        <f t="shared" si="1"/>
        <v>2.6218834184296969E-3</v>
      </c>
    </row>
    <row r="25" spans="1:6" x14ac:dyDescent="0.25">
      <c r="A25" s="20">
        <v>21</v>
      </c>
      <c r="B25" s="21" t="s">
        <v>401</v>
      </c>
      <c r="C25" s="22">
        <v>6012561</v>
      </c>
      <c r="D25" s="22">
        <v>5988502</v>
      </c>
      <c r="E25" s="23">
        <f t="shared" si="0"/>
        <v>24059</v>
      </c>
      <c r="F25" s="24">
        <f t="shared" si="1"/>
        <v>4.0175322643292094E-3</v>
      </c>
    </row>
    <row r="26" spans="1:6" x14ac:dyDescent="0.25">
      <c r="A26" s="25">
        <v>22</v>
      </c>
      <c r="B26" s="26" t="s">
        <v>2754</v>
      </c>
      <c r="C26" s="27">
        <v>5830405</v>
      </c>
      <c r="D26" s="27">
        <v>5797405</v>
      </c>
      <c r="E26" s="28">
        <f t="shared" si="0"/>
        <v>33000</v>
      </c>
      <c r="F26" s="29">
        <f t="shared" si="1"/>
        <v>5.692201942075808E-3</v>
      </c>
    </row>
    <row r="27" spans="1:6" x14ac:dyDescent="0.25">
      <c r="A27" s="20">
        <v>23</v>
      </c>
      <c r="B27" s="21" t="s">
        <v>2237</v>
      </c>
      <c r="C27" s="22">
        <v>5570274</v>
      </c>
      <c r="D27" s="22">
        <v>5490316</v>
      </c>
      <c r="E27" s="23">
        <f t="shared" si="0"/>
        <v>79958</v>
      </c>
      <c r="F27" s="24">
        <f t="shared" si="1"/>
        <v>1.4563460463842154E-2</v>
      </c>
    </row>
    <row r="28" spans="1:6" x14ac:dyDescent="0.25">
      <c r="A28" s="25">
        <v>24</v>
      </c>
      <c r="B28" s="26" t="s">
        <v>33</v>
      </c>
      <c r="C28" s="27">
        <v>5193088</v>
      </c>
      <c r="D28" s="27">
        <v>5163055</v>
      </c>
      <c r="E28" s="28">
        <f t="shared" si="0"/>
        <v>30033</v>
      </c>
      <c r="F28" s="29">
        <f t="shared" si="1"/>
        <v>5.8169049138542973E-3</v>
      </c>
    </row>
    <row r="29" spans="1:6" x14ac:dyDescent="0.25">
      <c r="A29" s="20">
        <v>25</v>
      </c>
      <c r="B29" s="21" t="s">
        <v>1150</v>
      </c>
      <c r="C29" s="22">
        <v>4618189</v>
      </c>
      <c r="D29" s="22">
        <v>4614878</v>
      </c>
      <c r="E29" s="23">
        <f t="shared" si="0"/>
        <v>3311</v>
      </c>
      <c r="F29" s="24">
        <f t="shared" si="1"/>
        <v>7.1746208675505614E-4</v>
      </c>
    </row>
    <row r="30" spans="1:6" x14ac:dyDescent="0.25">
      <c r="A30" s="25">
        <v>26</v>
      </c>
      <c r="B30" s="26" t="s">
        <v>1131</v>
      </c>
      <c r="C30" s="27">
        <v>4606864</v>
      </c>
      <c r="D30" s="27">
        <v>4584046</v>
      </c>
      <c r="E30" s="28">
        <f t="shared" si="0"/>
        <v>22818</v>
      </c>
      <c r="F30" s="29">
        <f t="shared" si="1"/>
        <v>4.9776987403704065E-3</v>
      </c>
    </row>
    <row r="31" spans="1:6" x14ac:dyDescent="0.25">
      <c r="A31" s="20">
        <v>27</v>
      </c>
      <c r="B31" s="21" t="s">
        <v>2052</v>
      </c>
      <c r="C31" s="22">
        <v>4273586</v>
      </c>
      <c r="D31" s="22">
        <v>4265324</v>
      </c>
      <c r="E31" s="23">
        <f t="shared" si="0"/>
        <v>8262</v>
      </c>
      <c r="F31" s="24">
        <f t="shared" si="1"/>
        <v>1.9370158046610293E-3</v>
      </c>
    </row>
    <row r="32" spans="1:6" x14ac:dyDescent="0.25">
      <c r="A32" s="25">
        <v>28</v>
      </c>
      <c r="B32" s="26" t="s">
        <v>2039</v>
      </c>
      <c r="C32" s="27">
        <v>4123288</v>
      </c>
      <c r="D32" s="27">
        <v>4097758</v>
      </c>
      <c r="E32" s="28">
        <f t="shared" si="0"/>
        <v>25530</v>
      </c>
      <c r="F32" s="29">
        <f t="shared" si="1"/>
        <v>6.2302361437644683E-3</v>
      </c>
    </row>
    <row r="33" spans="1:6" x14ac:dyDescent="0.25">
      <c r="A33" s="20">
        <v>29</v>
      </c>
      <c r="B33" s="21" t="s">
        <v>481</v>
      </c>
      <c r="C33" s="22">
        <v>3688496</v>
      </c>
      <c r="D33" s="22">
        <v>3674449</v>
      </c>
      <c r="E33" s="23">
        <f t="shared" si="0"/>
        <v>14047</v>
      </c>
      <c r="F33" s="24">
        <f t="shared" si="1"/>
        <v>3.8228860980244928E-3</v>
      </c>
    </row>
    <row r="34" spans="1:6" x14ac:dyDescent="0.25">
      <c r="A34" s="25">
        <v>30</v>
      </c>
      <c r="B34" s="26" t="s">
        <v>2501</v>
      </c>
      <c r="C34" s="27">
        <v>3538904</v>
      </c>
      <c r="D34" s="27">
        <v>3502983</v>
      </c>
      <c r="E34" s="28">
        <f t="shared" si="0"/>
        <v>35921</v>
      </c>
      <c r="F34" s="29">
        <f t="shared" si="1"/>
        <v>1.0254403175807589E-2</v>
      </c>
    </row>
    <row r="35" spans="1:6" x14ac:dyDescent="0.25">
      <c r="A35" s="20">
        <v>31</v>
      </c>
      <c r="B35" s="21" t="s">
        <v>1622</v>
      </c>
      <c r="C35" s="22">
        <v>3282188</v>
      </c>
      <c r="D35" s="22">
        <v>3253543</v>
      </c>
      <c r="E35" s="23">
        <f t="shared" si="0"/>
        <v>28645</v>
      </c>
      <c r="F35" s="24">
        <f t="shared" si="1"/>
        <v>8.8042481688423973E-3</v>
      </c>
    </row>
    <row r="36" spans="1:6" x14ac:dyDescent="0.25">
      <c r="A36" s="25">
        <v>32</v>
      </c>
      <c r="B36" s="26" t="s">
        <v>1088</v>
      </c>
      <c r="C36" s="27">
        <v>3238387</v>
      </c>
      <c r="D36" s="27">
        <v>3230454</v>
      </c>
      <c r="E36" s="28">
        <f t="shared" si="0"/>
        <v>7933</v>
      </c>
      <c r="F36" s="29">
        <f t="shared" si="1"/>
        <v>2.4556919863276184E-3</v>
      </c>
    </row>
    <row r="37" spans="1:6" x14ac:dyDescent="0.25">
      <c r="A37" s="20">
        <v>33</v>
      </c>
      <c r="B37" s="21" t="s">
        <v>119</v>
      </c>
      <c r="C37" s="22">
        <v>3114791</v>
      </c>
      <c r="D37" s="22">
        <v>3096080</v>
      </c>
      <c r="E37" s="23">
        <f t="shared" si="0"/>
        <v>18711</v>
      </c>
      <c r="F37" s="24">
        <f t="shared" si="1"/>
        <v>6.0434484897031087E-3</v>
      </c>
    </row>
    <row r="38" spans="1:6" x14ac:dyDescent="0.25">
      <c r="A38" s="25">
        <v>34</v>
      </c>
      <c r="B38" s="26" t="s">
        <v>1107</v>
      </c>
      <c r="C38" s="27">
        <v>2977220</v>
      </c>
      <c r="D38" s="27">
        <v>2965252</v>
      </c>
      <c r="E38" s="28">
        <f t="shared" si="0"/>
        <v>11968</v>
      </c>
      <c r="F38" s="29">
        <f t="shared" si="1"/>
        <v>4.036081924908912E-3</v>
      </c>
    </row>
    <row r="39" spans="1:6" x14ac:dyDescent="0.25">
      <c r="A39" s="20">
        <v>35</v>
      </c>
      <c r="B39" s="21" t="s">
        <v>1478</v>
      </c>
      <c r="C39" s="22">
        <v>2954160</v>
      </c>
      <c r="D39" s="22">
        <v>2950172</v>
      </c>
      <c r="E39" s="23">
        <f t="shared" si="0"/>
        <v>3988</v>
      </c>
      <c r="F39" s="24">
        <f t="shared" si="1"/>
        <v>1.3517855908062309E-3</v>
      </c>
    </row>
    <row r="40" spans="1:6" x14ac:dyDescent="0.25">
      <c r="A40" s="25">
        <v>36</v>
      </c>
      <c r="B40" s="26" t="s">
        <v>1723</v>
      </c>
      <c r="C40" s="27">
        <v>2125498</v>
      </c>
      <c r="D40" s="27">
        <v>2126774</v>
      </c>
      <c r="E40" s="28">
        <f t="shared" si="0"/>
        <v>-1276</v>
      </c>
      <c r="F40" s="29">
        <f t="shared" si="1"/>
        <v>-5.9996971939660728E-4</v>
      </c>
    </row>
    <row r="41" spans="1:6" x14ac:dyDescent="0.25">
      <c r="A41" s="20">
        <v>37</v>
      </c>
      <c r="B41" s="21" t="s">
        <v>806</v>
      </c>
      <c r="C41" s="22">
        <v>2029733</v>
      </c>
      <c r="D41" s="22">
        <v>2000872</v>
      </c>
      <c r="E41" s="23">
        <f t="shared" si="0"/>
        <v>28861</v>
      </c>
      <c r="F41" s="24">
        <f t="shared" si="1"/>
        <v>1.4424211043984822E-2</v>
      </c>
    </row>
    <row r="42" spans="1:6" x14ac:dyDescent="0.25">
      <c r="A42" s="25">
        <v>38</v>
      </c>
      <c r="B42" s="26" t="s">
        <v>1593</v>
      </c>
      <c r="C42" s="27">
        <v>2018006</v>
      </c>
      <c r="D42" s="27">
        <v>2005591</v>
      </c>
      <c r="E42" s="28">
        <f t="shared" si="0"/>
        <v>12415</v>
      </c>
      <c r="F42" s="29">
        <f t="shared" si="1"/>
        <v>6.1901953090136522E-3</v>
      </c>
    </row>
    <row r="43" spans="1:6" x14ac:dyDescent="0.25">
      <c r="A43" s="20">
        <v>39</v>
      </c>
      <c r="B43" s="21" t="s">
        <v>2636</v>
      </c>
      <c r="C43" s="22">
        <v>1766147</v>
      </c>
      <c r="D43" s="22">
        <v>1767402</v>
      </c>
      <c r="E43" s="23">
        <f t="shared" si="0"/>
        <v>-1255</v>
      </c>
      <c r="F43" s="24">
        <f t="shared" si="1"/>
        <v>-7.1008180368699369E-4</v>
      </c>
    </row>
    <row r="44" spans="1:6" x14ac:dyDescent="0.25">
      <c r="A44" s="25">
        <v>40</v>
      </c>
      <c r="B44" s="26" t="s">
        <v>794</v>
      </c>
      <c r="C44" s="27">
        <v>1432820</v>
      </c>
      <c r="D44" s="27">
        <v>1434952</v>
      </c>
      <c r="E44" s="28">
        <f t="shared" si="0"/>
        <v>-2132</v>
      </c>
      <c r="F44" s="29">
        <f t="shared" si="1"/>
        <v>-1.4857639837430102E-3</v>
      </c>
    </row>
    <row r="45" spans="1:6" x14ac:dyDescent="0.25">
      <c r="A45" s="20">
        <v>41</v>
      </c>
      <c r="B45" s="21" t="s">
        <v>1637</v>
      </c>
      <c r="C45" s="22">
        <v>1415342</v>
      </c>
      <c r="D45" s="22">
        <v>1408518</v>
      </c>
      <c r="E45" s="23">
        <f t="shared" si="0"/>
        <v>6824</v>
      </c>
      <c r="F45" s="24">
        <f t="shared" si="1"/>
        <v>4.8448085150491508E-3</v>
      </c>
    </row>
    <row r="46" spans="1:6" x14ac:dyDescent="0.25">
      <c r="A46" s="25">
        <v>42</v>
      </c>
      <c r="B46" s="26" t="s">
        <v>1193</v>
      </c>
      <c r="C46" s="27">
        <v>1414874</v>
      </c>
      <c r="D46" s="27">
        <v>1408438</v>
      </c>
      <c r="E46" s="28">
        <f t="shared" si="0"/>
        <v>6436</v>
      </c>
      <c r="F46" s="29">
        <f t="shared" si="1"/>
        <v>4.5696012178029844E-3</v>
      </c>
    </row>
    <row r="47" spans="1:6" x14ac:dyDescent="0.25">
      <c r="A47" s="20">
        <v>43</v>
      </c>
      <c r="B47" s="21" t="s">
        <v>1574</v>
      </c>
      <c r="C47" s="22">
        <v>1144694</v>
      </c>
      <c r="D47" s="22">
        <v>1137557</v>
      </c>
      <c r="E47" s="23">
        <f t="shared" si="0"/>
        <v>7137</v>
      </c>
      <c r="F47" s="24">
        <f t="shared" si="1"/>
        <v>6.2739713262720022E-3</v>
      </c>
    </row>
    <row r="48" spans="1:6" x14ac:dyDescent="0.25">
      <c r="A48" s="25">
        <v>44</v>
      </c>
      <c r="B48" s="26" t="s">
        <v>2230</v>
      </c>
      <c r="C48" s="27">
        <v>1114521</v>
      </c>
      <c r="D48" s="27">
        <v>1110415</v>
      </c>
      <c r="E48" s="28">
        <f t="shared" si="0"/>
        <v>4106</v>
      </c>
      <c r="F48" s="29">
        <f t="shared" si="1"/>
        <v>3.6977166194620929E-3</v>
      </c>
    </row>
    <row r="49" spans="1:6" x14ac:dyDescent="0.25">
      <c r="A49" s="20">
        <v>45</v>
      </c>
      <c r="B49" s="21" t="s">
        <v>537</v>
      </c>
      <c r="C49" s="22">
        <v>1059952</v>
      </c>
      <c r="D49" s="22">
        <v>1050123</v>
      </c>
      <c r="E49" s="23">
        <f t="shared" si="0"/>
        <v>9829</v>
      </c>
      <c r="F49" s="24">
        <f t="shared" si="1"/>
        <v>9.359855940685044E-3</v>
      </c>
    </row>
    <row r="50" spans="1:6" x14ac:dyDescent="0.25">
      <c r="A50" s="25">
        <v>46</v>
      </c>
      <c r="B50" s="26" t="s">
        <v>2268</v>
      </c>
      <c r="C50" s="27">
        <v>935094</v>
      </c>
      <c r="D50" s="27">
        <v>927110</v>
      </c>
      <c r="E50" s="28">
        <f t="shared" si="0"/>
        <v>7984</v>
      </c>
      <c r="F50" s="29">
        <f t="shared" si="1"/>
        <v>8.6117073486425555E-3</v>
      </c>
    </row>
    <row r="51" spans="1:6" x14ac:dyDescent="0.25">
      <c r="A51" s="20">
        <v>47</v>
      </c>
      <c r="B51" s="21" t="s">
        <v>1913</v>
      </c>
      <c r="C51" s="22">
        <v>799358</v>
      </c>
      <c r="D51" s="22">
        <v>793387</v>
      </c>
      <c r="E51" s="23">
        <f t="shared" si="0"/>
        <v>5971</v>
      </c>
      <c r="F51" s="24">
        <f t="shared" si="1"/>
        <v>7.5259614790764151E-3</v>
      </c>
    </row>
    <row r="52" spans="1:6" x14ac:dyDescent="0.25">
      <c r="A52" s="25">
        <v>48</v>
      </c>
      <c r="B52" s="26" t="s">
        <v>23</v>
      </c>
      <c r="C52" s="27">
        <v>737270</v>
      </c>
      <c r="D52" s="27">
        <v>736537</v>
      </c>
      <c r="E52" s="28">
        <f t="shared" si="0"/>
        <v>733</v>
      </c>
      <c r="F52" s="29">
        <f t="shared" si="1"/>
        <v>9.9519779725933664E-4</v>
      </c>
    </row>
    <row r="53" spans="1:6" x14ac:dyDescent="0.25">
      <c r="A53" s="20">
        <v>49</v>
      </c>
      <c r="B53" s="21" t="s">
        <v>2534</v>
      </c>
      <c r="C53" s="22">
        <v>644663</v>
      </c>
      <c r="D53" s="22">
        <v>646521</v>
      </c>
      <c r="E53" s="23">
        <f t="shared" si="0"/>
        <v>-1858</v>
      </c>
      <c r="F53" s="24">
        <f t="shared" si="1"/>
        <v>-2.873843231697037E-3</v>
      </c>
    </row>
    <row r="54" spans="1:6" x14ac:dyDescent="0.25">
      <c r="A54" s="25">
        <v>50</v>
      </c>
      <c r="B54" s="26" t="s">
        <v>1330</v>
      </c>
      <c r="C54" s="27">
        <v>588753</v>
      </c>
      <c r="D54" s="27">
        <v>586722</v>
      </c>
      <c r="E54" s="28">
        <f t="shared" si="0"/>
        <v>2031</v>
      </c>
      <c r="F54" s="29">
        <f t="shared" si="1"/>
        <v>3.461605325861311E-3</v>
      </c>
    </row>
    <row r="55" spans="1:6" x14ac:dyDescent="0.25">
      <c r="A55" s="30" t="s">
        <v>2763</v>
      </c>
      <c r="B55" s="31" t="s">
        <v>548</v>
      </c>
      <c r="C55" s="32">
        <v>693645</v>
      </c>
      <c r="D55" s="32">
        <v>691310</v>
      </c>
      <c r="E55" s="33">
        <f t="shared" si="0"/>
        <v>2335</v>
      </c>
      <c r="F55" s="34">
        <f t="shared" si="1"/>
        <v>3.3776453400066542E-3</v>
      </c>
    </row>
    <row r="56" spans="1:6" x14ac:dyDescent="0.25">
      <c r="A56" s="35"/>
      <c r="B56" s="36" t="s">
        <v>2764</v>
      </c>
      <c r="C56" s="37">
        <f>SUM(C5:C55)</f>
        <v>341784857</v>
      </c>
      <c r="D56" s="37">
        <f>SUM(D5:D55)</f>
        <v>340003797</v>
      </c>
      <c r="E56" s="38">
        <f t="shared" si="0"/>
        <v>1781060</v>
      </c>
      <c r="F56" s="39">
        <f t="shared" si="1"/>
        <v>5.2383532646254538E-3</v>
      </c>
    </row>
  </sheetData>
  <mergeCells count="2">
    <mergeCell ref="A1:F1"/>
    <mergeCell ref="A2:F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D195D-93B8-445A-87F6-252A535A40E0}">
  <dimension ref="A1:E29"/>
  <sheetViews>
    <sheetView workbookViewId="0">
      <selection activeCell="J31" sqref="J31"/>
    </sheetView>
  </sheetViews>
  <sheetFormatPr defaultRowHeight="15" x14ac:dyDescent="0.25"/>
  <cols>
    <col min="1" max="1" width="14" customWidth="1"/>
    <col min="2" max="2" width="26" customWidth="1"/>
    <col min="3" max="3" width="24" customWidth="1"/>
    <col min="4" max="4" width="22" customWidth="1"/>
    <col min="5" max="5" width="20" customWidth="1"/>
  </cols>
  <sheetData>
    <row r="1" spans="1:5" ht="32.1" customHeight="1" x14ac:dyDescent="0.25">
      <c r="A1" s="60" t="s">
        <v>2773</v>
      </c>
      <c r="B1" s="61"/>
      <c r="C1" s="61"/>
      <c r="D1" s="61"/>
      <c r="E1" s="61"/>
    </row>
    <row r="2" spans="1:5" x14ac:dyDescent="0.25">
      <c r="A2" s="62" t="s">
        <v>2757</v>
      </c>
      <c r="B2" s="61"/>
      <c r="C2" s="61"/>
      <c r="D2" s="61"/>
      <c r="E2" s="61"/>
    </row>
    <row r="4" spans="1:5" x14ac:dyDescent="0.25">
      <c r="A4" s="63" t="s">
        <v>2772</v>
      </c>
      <c r="B4" s="61"/>
      <c r="C4" s="61"/>
      <c r="D4" s="61"/>
      <c r="E4" s="61"/>
    </row>
    <row r="5" spans="1:5" ht="30" x14ac:dyDescent="0.25">
      <c r="A5" s="19" t="s">
        <v>2758</v>
      </c>
      <c r="B5" s="19" t="s">
        <v>2755</v>
      </c>
      <c r="C5" s="19" t="s">
        <v>2759</v>
      </c>
      <c r="D5" s="19" t="s">
        <v>2771</v>
      </c>
      <c r="E5" s="19" t="s">
        <v>2770</v>
      </c>
    </row>
    <row r="6" spans="1:5" x14ac:dyDescent="0.25">
      <c r="A6" s="20">
        <v>1</v>
      </c>
      <c r="B6" s="21" t="s">
        <v>146</v>
      </c>
      <c r="C6" s="22">
        <v>39355309</v>
      </c>
      <c r="D6" s="24">
        <v>0.11509999999999999</v>
      </c>
      <c r="E6" s="23">
        <v>-9465</v>
      </c>
    </row>
    <row r="7" spans="1:5" x14ac:dyDescent="0.25">
      <c r="A7" s="25">
        <v>2</v>
      </c>
      <c r="B7" s="26" t="s">
        <v>2317</v>
      </c>
      <c r="C7" s="27">
        <v>31709821</v>
      </c>
      <c r="D7" s="29">
        <v>9.2799999999999994E-2</v>
      </c>
      <c r="E7" s="28">
        <v>391243</v>
      </c>
    </row>
    <row r="8" spans="1:5" x14ac:dyDescent="0.25">
      <c r="A8" s="20">
        <v>3</v>
      </c>
      <c r="B8" s="21" t="s">
        <v>562</v>
      </c>
      <c r="C8" s="22">
        <v>23462518</v>
      </c>
      <c r="D8" s="24">
        <v>6.8599999999999994E-2</v>
      </c>
      <c r="E8" s="23">
        <v>196680</v>
      </c>
    </row>
    <row r="9" spans="1:5" x14ac:dyDescent="0.25">
      <c r="A9" s="25">
        <v>4</v>
      </c>
      <c r="B9" s="26" t="s">
        <v>1730</v>
      </c>
      <c r="C9" s="27">
        <v>20002427</v>
      </c>
      <c r="D9" s="29">
        <v>5.8500000000000003E-2</v>
      </c>
      <c r="E9" s="28">
        <v>1008</v>
      </c>
    </row>
    <row r="10" spans="1:5" x14ac:dyDescent="0.25">
      <c r="A10" s="20">
        <v>5</v>
      </c>
      <c r="B10" s="21" t="s">
        <v>2083</v>
      </c>
      <c r="C10" s="22">
        <v>13059432</v>
      </c>
      <c r="D10" s="24">
        <v>3.8199999999999998E-2</v>
      </c>
      <c r="E10" s="23">
        <v>13584</v>
      </c>
    </row>
    <row r="11" spans="1:5" x14ac:dyDescent="0.25">
      <c r="A11" s="25">
        <v>6</v>
      </c>
      <c r="B11" s="26" t="s">
        <v>825</v>
      </c>
      <c r="C11" s="27">
        <v>12719141</v>
      </c>
      <c r="D11" s="29">
        <v>3.7199999999999997E-2</v>
      </c>
      <c r="E11" s="28">
        <v>16108</v>
      </c>
    </row>
    <row r="12" spans="1:5" x14ac:dyDescent="0.25">
      <c r="A12" s="20">
        <v>7</v>
      </c>
      <c r="B12" s="21" t="s">
        <v>1940</v>
      </c>
      <c r="C12" s="22">
        <v>11900510</v>
      </c>
      <c r="D12" s="24">
        <v>3.4799999999999998E-2</v>
      </c>
      <c r="E12" s="23">
        <v>39889</v>
      </c>
    </row>
    <row r="13" spans="1:5" x14ac:dyDescent="0.25">
      <c r="A13" s="25">
        <v>8</v>
      </c>
      <c r="B13" s="26" t="s">
        <v>722</v>
      </c>
      <c r="C13" s="27">
        <v>11302748</v>
      </c>
      <c r="D13" s="29">
        <v>3.3099999999999997E-2</v>
      </c>
      <c r="E13" s="28">
        <v>98540</v>
      </c>
    </row>
    <row r="14" spans="1:5" x14ac:dyDescent="0.25">
      <c r="A14" s="20">
        <v>9</v>
      </c>
      <c r="B14" s="21" t="s">
        <v>1869</v>
      </c>
      <c r="C14" s="22">
        <v>11197968</v>
      </c>
      <c r="D14" s="24">
        <v>3.2800000000000003E-2</v>
      </c>
      <c r="E14" s="23">
        <v>145907</v>
      </c>
    </row>
    <row r="15" spans="1:5" x14ac:dyDescent="0.25">
      <c r="A15" s="25">
        <v>10</v>
      </c>
      <c r="B15" s="26" t="s">
        <v>1285</v>
      </c>
      <c r="C15" s="27">
        <v>10127884</v>
      </c>
      <c r="D15" s="29">
        <v>2.9600000000000001E-2</v>
      </c>
      <c r="E15" s="28">
        <v>27922</v>
      </c>
    </row>
    <row r="18" spans="1:5" x14ac:dyDescent="0.25">
      <c r="A18" s="63" t="s">
        <v>2769</v>
      </c>
      <c r="B18" s="61"/>
      <c r="C18" s="61"/>
      <c r="D18" s="61"/>
      <c r="E18" s="61"/>
    </row>
    <row r="19" spans="1:5" ht="30" x14ac:dyDescent="0.25">
      <c r="A19" s="19" t="s">
        <v>2768</v>
      </c>
      <c r="B19" s="19" t="s">
        <v>2755</v>
      </c>
      <c r="C19" s="19" t="s">
        <v>2767</v>
      </c>
      <c r="D19" s="19" t="s">
        <v>2766</v>
      </c>
      <c r="E19" s="19" t="s">
        <v>2765</v>
      </c>
    </row>
    <row r="20" spans="1:5" x14ac:dyDescent="0.25">
      <c r="A20" s="20">
        <v>1</v>
      </c>
      <c r="B20" s="21" t="s">
        <v>146</v>
      </c>
      <c r="C20" s="22">
        <v>8640000</v>
      </c>
      <c r="D20" s="24">
        <v>0.2195</v>
      </c>
      <c r="E20" s="22">
        <v>39355309</v>
      </c>
    </row>
    <row r="21" spans="1:5" x14ac:dyDescent="0.25">
      <c r="A21" s="25">
        <v>2</v>
      </c>
      <c r="B21" s="26" t="s">
        <v>2317</v>
      </c>
      <c r="C21" s="27">
        <v>7930000</v>
      </c>
      <c r="D21" s="29">
        <v>0.25009999999999999</v>
      </c>
      <c r="E21" s="27">
        <v>31709821</v>
      </c>
    </row>
    <row r="22" spans="1:5" x14ac:dyDescent="0.25">
      <c r="A22" s="20">
        <v>3</v>
      </c>
      <c r="B22" s="21" t="s">
        <v>562</v>
      </c>
      <c r="C22" s="22">
        <v>4520000</v>
      </c>
      <c r="D22" s="24">
        <v>0.19259999999999999</v>
      </c>
      <c r="E22" s="22">
        <v>23462518</v>
      </c>
    </row>
    <row r="23" spans="1:5" x14ac:dyDescent="0.25">
      <c r="A23" s="25">
        <v>4</v>
      </c>
      <c r="B23" s="26" t="s">
        <v>1730</v>
      </c>
      <c r="C23" s="27">
        <v>4060000</v>
      </c>
      <c r="D23" s="29">
        <v>0.20300000000000001</v>
      </c>
      <c r="E23" s="27">
        <v>20002427</v>
      </c>
    </row>
    <row r="24" spans="1:5" x14ac:dyDescent="0.25">
      <c r="A24" s="20">
        <v>5</v>
      </c>
      <c r="B24" s="21" t="s">
        <v>825</v>
      </c>
      <c r="C24" s="22">
        <v>2730000</v>
      </c>
      <c r="D24" s="24">
        <v>0.21460000000000001</v>
      </c>
      <c r="E24" s="22">
        <v>12719141</v>
      </c>
    </row>
    <row r="25" spans="1:5" x14ac:dyDescent="0.25">
      <c r="A25" s="25">
        <v>6</v>
      </c>
      <c r="B25" s="26" t="s">
        <v>2083</v>
      </c>
      <c r="C25" s="27">
        <v>2700000</v>
      </c>
      <c r="D25" s="29">
        <v>0.20669999999999999</v>
      </c>
      <c r="E25" s="27">
        <v>13059432</v>
      </c>
    </row>
    <row r="26" spans="1:5" x14ac:dyDescent="0.25">
      <c r="A26" s="20">
        <v>7</v>
      </c>
      <c r="B26" s="21" t="s">
        <v>722</v>
      </c>
      <c r="C26" s="22">
        <v>2700000</v>
      </c>
      <c r="D26" s="24">
        <v>0.2389</v>
      </c>
      <c r="E26" s="22">
        <v>11302748</v>
      </c>
    </row>
    <row r="27" spans="1:5" x14ac:dyDescent="0.25">
      <c r="A27" s="25">
        <v>8</v>
      </c>
      <c r="B27" s="26" t="s">
        <v>1940</v>
      </c>
      <c r="C27" s="27">
        <v>2560000</v>
      </c>
      <c r="D27" s="29">
        <v>0.21510000000000001</v>
      </c>
      <c r="E27" s="27">
        <v>11900510</v>
      </c>
    </row>
    <row r="28" spans="1:5" x14ac:dyDescent="0.25">
      <c r="A28" s="20">
        <v>9</v>
      </c>
      <c r="B28" s="21" t="s">
        <v>1869</v>
      </c>
      <c r="C28" s="22">
        <v>2510000</v>
      </c>
      <c r="D28" s="24">
        <v>0.22409999999999999</v>
      </c>
      <c r="E28" s="22">
        <v>11197968</v>
      </c>
    </row>
    <row r="29" spans="1:5" x14ac:dyDescent="0.25">
      <c r="A29" s="25">
        <v>10</v>
      </c>
      <c r="B29" s="26" t="s">
        <v>1285</v>
      </c>
      <c r="C29" s="27">
        <v>2180000</v>
      </c>
      <c r="D29" s="29">
        <v>0.2152</v>
      </c>
      <c r="E29" s="27">
        <v>10127884</v>
      </c>
    </row>
  </sheetData>
  <mergeCells count="4">
    <mergeCell ref="A2:E2"/>
    <mergeCell ref="A1:E1"/>
    <mergeCell ref="A4:E4"/>
    <mergeCell ref="A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8D0F-29F3-4246-A880-695892320E38}">
  <dimension ref="A1:G58"/>
  <sheetViews>
    <sheetView workbookViewId="0">
      <selection activeCell="D16" sqref="D16"/>
    </sheetView>
  </sheetViews>
  <sheetFormatPr defaultRowHeight="15" x14ac:dyDescent="0.25"/>
  <cols>
    <col min="1" max="1" width="12" customWidth="1"/>
    <col min="2" max="2" width="26" customWidth="1"/>
    <col min="3" max="3" width="22" customWidth="1"/>
    <col min="4" max="5" width="18" customWidth="1"/>
    <col min="6" max="6" width="20" customWidth="1"/>
    <col min="7" max="7" width="13" customWidth="1"/>
  </cols>
  <sheetData>
    <row r="1" spans="1:7" ht="32.1" customHeight="1" x14ac:dyDescent="0.25">
      <c r="A1" s="60" t="s">
        <v>2781</v>
      </c>
      <c r="B1" s="61"/>
      <c r="C1" s="61"/>
      <c r="D1" s="61"/>
      <c r="E1" s="61"/>
      <c r="F1" s="61"/>
      <c r="G1" s="61"/>
    </row>
    <row r="2" spans="1:7" x14ac:dyDescent="0.25">
      <c r="A2" s="62" t="s">
        <v>2780</v>
      </c>
      <c r="B2" s="61"/>
      <c r="C2" s="61"/>
      <c r="D2" s="61"/>
      <c r="E2" s="61"/>
      <c r="F2" s="61"/>
      <c r="G2" s="61"/>
    </row>
    <row r="4" spans="1:7" ht="36" customHeight="1" x14ac:dyDescent="0.25">
      <c r="A4" s="19" t="s">
        <v>2779</v>
      </c>
      <c r="B4" s="19" t="s">
        <v>2755</v>
      </c>
      <c r="C4" s="19" t="s">
        <v>2778</v>
      </c>
      <c r="D4" s="19" t="s">
        <v>2767</v>
      </c>
      <c r="E4" s="19" t="s">
        <v>2777</v>
      </c>
      <c r="F4" s="19" t="s">
        <v>2776</v>
      </c>
      <c r="G4" s="19" t="s">
        <v>2775</v>
      </c>
    </row>
    <row r="5" spans="1:7" x14ac:dyDescent="0.25">
      <c r="A5" s="20">
        <v>1</v>
      </c>
      <c r="B5" s="21" t="s">
        <v>146</v>
      </c>
      <c r="C5" s="22">
        <v>39355309</v>
      </c>
      <c r="D5" s="22">
        <v>8640000</v>
      </c>
      <c r="E5" s="22">
        <v>30715309</v>
      </c>
      <c r="F5" s="24">
        <f t="shared" ref="F5:F36" si="0">D5/C5</f>
        <v>0.21953836012315389</v>
      </c>
      <c r="G5" s="20">
        <v>1</v>
      </c>
    </row>
    <row r="6" spans="1:7" x14ac:dyDescent="0.25">
      <c r="A6" s="25">
        <v>2</v>
      </c>
      <c r="B6" s="26" t="s">
        <v>2317</v>
      </c>
      <c r="C6" s="27">
        <v>31709821</v>
      </c>
      <c r="D6" s="27">
        <v>7930000</v>
      </c>
      <c r="E6" s="27">
        <v>23779821</v>
      </c>
      <c r="F6" s="29">
        <f t="shared" si="0"/>
        <v>0.25008025116256571</v>
      </c>
      <c r="G6" s="25">
        <v>2</v>
      </c>
    </row>
    <row r="7" spans="1:7" x14ac:dyDescent="0.25">
      <c r="A7" s="20">
        <v>3</v>
      </c>
      <c r="B7" s="21" t="s">
        <v>562</v>
      </c>
      <c r="C7" s="22">
        <v>23462518</v>
      </c>
      <c r="D7" s="22">
        <v>4520000</v>
      </c>
      <c r="E7" s="22">
        <v>18942518</v>
      </c>
      <c r="F7" s="24">
        <f t="shared" si="0"/>
        <v>0.19264769450576447</v>
      </c>
      <c r="G7" s="20">
        <v>3</v>
      </c>
    </row>
    <row r="8" spans="1:7" x14ac:dyDescent="0.25">
      <c r="A8" s="25">
        <v>4</v>
      </c>
      <c r="B8" s="26" t="s">
        <v>1730</v>
      </c>
      <c r="C8" s="27">
        <v>20002427</v>
      </c>
      <c r="D8" s="27">
        <v>4060000</v>
      </c>
      <c r="E8" s="27">
        <v>15942427</v>
      </c>
      <c r="F8" s="29">
        <f t="shared" si="0"/>
        <v>0.20297536893897924</v>
      </c>
      <c r="G8" s="25">
        <v>4</v>
      </c>
    </row>
    <row r="9" spans="1:7" x14ac:dyDescent="0.25">
      <c r="A9" s="20">
        <v>5</v>
      </c>
      <c r="B9" s="21" t="s">
        <v>2083</v>
      </c>
      <c r="C9" s="22">
        <v>13059432</v>
      </c>
      <c r="D9" s="22">
        <v>2700000</v>
      </c>
      <c r="E9" s="22">
        <v>10359432</v>
      </c>
      <c r="F9" s="24">
        <f t="shared" si="0"/>
        <v>0.20674712345835561</v>
      </c>
      <c r="G9" s="20">
        <v>6</v>
      </c>
    </row>
    <row r="10" spans="1:7" x14ac:dyDescent="0.25">
      <c r="A10" s="25">
        <v>6</v>
      </c>
      <c r="B10" s="26" t="s">
        <v>825</v>
      </c>
      <c r="C10" s="27">
        <v>12719141</v>
      </c>
      <c r="D10" s="27">
        <v>2730000</v>
      </c>
      <c r="E10" s="27">
        <v>9989141</v>
      </c>
      <c r="F10" s="29">
        <f t="shared" si="0"/>
        <v>0.21463713626572739</v>
      </c>
      <c r="G10" s="25">
        <v>5</v>
      </c>
    </row>
    <row r="11" spans="1:7" x14ac:dyDescent="0.25">
      <c r="A11" s="20">
        <v>7</v>
      </c>
      <c r="B11" s="21" t="s">
        <v>1940</v>
      </c>
      <c r="C11" s="22">
        <v>11900510</v>
      </c>
      <c r="D11" s="22">
        <v>2560000</v>
      </c>
      <c r="E11" s="22">
        <v>9340510</v>
      </c>
      <c r="F11" s="24">
        <f t="shared" si="0"/>
        <v>0.21511683112740546</v>
      </c>
      <c r="G11" s="20">
        <v>8</v>
      </c>
    </row>
    <row r="12" spans="1:7" x14ac:dyDescent="0.25">
      <c r="A12" s="25">
        <v>8</v>
      </c>
      <c r="B12" s="26" t="s">
        <v>722</v>
      </c>
      <c r="C12" s="27">
        <v>11302748</v>
      </c>
      <c r="D12" s="27">
        <v>2700000</v>
      </c>
      <c r="E12" s="27">
        <v>8602748</v>
      </c>
      <c r="F12" s="29">
        <f t="shared" si="0"/>
        <v>0.23887996087323188</v>
      </c>
      <c r="G12" s="25">
        <v>7</v>
      </c>
    </row>
    <row r="13" spans="1:7" x14ac:dyDescent="0.25">
      <c r="A13" s="20">
        <v>9</v>
      </c>
      <c r="B13" s="21" t="s">
        <v>1869</v>
      </c>
      <c r="C13" s="22">
        <v>11197968</v>
      </c>
      <c r="D13" s="22">
        <v>2510000</v>
      </c>
      <c r="E13" s="22">
        <v>8687968</v>
      </c>
      <c r="F13" s="24">
        <f t="shared" si="0"/>
        <v>0.22414780967404085</v>
      </c>
      <c r="G13" s="20">
        <v>9</v>
      </c>
    </row>
    <row r="14" spans="1:7" x14ac:dyDescent="0.25">
      <c r="A14" s="25">
        <v>10</v>
      </c>
      <c r="B14" s="26" t="s">
        <v>1285</v>
      </c>
      <c r="C14" s="27">
        <v>10127884</v>
      </c>
      <c r="D14" s="27">
        <v>2180000</v>
      </c>
      <c r="E14" s="27">
        <v>7947884</v>
      </c>
      <c r="F14" s="29">
        <f t="shared" si="0"/>
        <v>0.21524733103183252</v>
      </c>
      <c r="G14" s="25">
        <v>10</v>
      </c>
    </row>
    <row r="15" spans="1:7" x14ac:dyDescent="0.25">
      <c r="A15" s="20">
        <v>11</v>
      </c>
      <c r="B15" s="21" t="s">
        <v>1662</v>
      </c>
      <c r="C15" s="22">
        <v>9548215</v>
      </c>
      <c r="D15" s="22">
        <v>2020000</v>
      </c>
      <c r="E15" s="22">
        <v>7528215</v>
      </c>
      <c r="F15" s="24">
        <f t="shared" si="0"/>
        <v>0.21155786709871949</v>
      </c>
      <c r="G15" s="20">
        <v>11</v>
      </c>
    </row>
    <row r="16" spans="1:7" x14ac:dyDescent="0.25">
      <c r="A16" s="25">
        <v>12</v>
      </c>
      <c r="B16" s="26" t="s">
        <v>2541</v>
      </c>
      <c r="C16" s="27">
        <v>8880107</v>
      </c>
      <c r="D16" s="27">
        <v>1930000</v>
      </c>
      <c r="E16" s="27">
        <v>6950107</v>
      </c>
      <c r="F16" s="29">
        <f t="shared" si="0"/>
        <v>0.21733972349657499</v>
      </c>
      <c r="G16" s="25">
        <v>12</v>
      </c>
    </row>
    <row r="17" spans="1:7" x14ac:dyDescent="0.25">
      <c r="A17" s="20">
        <v>13</v>
      </c>
      <c r="B17" s="21" t="s">
        <v>141</v>
      </c>
      <c r="C17" s="22">
        <v>8001020</v>
      </c>
      <c r="D17" s="22">
        <v>1720000</v>
      </c>
      <c r="E17" s="22">
        <v>6281020</v>
      </c>
      <c r="F17" s="24">
        <f t="shared" si="0"/>
        <v>0.21497259099464819</v>
      </c>
      <c r="G17" s="20">
        <v>14</v>
      </c>
    </row>
    <row r="18" spans="1:7" x14ac:dyDescent="0.25">
      <c r="A18" s="25">
        <v>14</v>
      </c>
      <c r="B18" s="26" t="s">
        <v>63</v>
      </c>
      <c r="C18" s="27">
        <v>7623818</v>
      </c>
      <c r="D18" s="27">
        <v>1740000</v>
      </c>
      <c r="E18" s="27">
        <v>5883818</v>
      </c>
      <c r="F18" s="29">
        <f t="shared" si="0"/>
        <v>0.22823210102864469</v>
      </c>
      <c r="G18" s="25">
        <v>13</v>
      </c>
    </row>
    <row r="19" spans="1:7" x14ac:dyDescent="0.25">
      <c r="A19" s="20">
        <v>15</v>
      </c>
      <c r="B19" s="21" t="s">
        <v>2283</v>
      </c>
      <c r="C19" s="22">
        <v>7315076</v>
      </c>
      <c r="D19" s="22">
        <v>1700000</v>
      </c>
      <c r="E19" s="22">
        <v>5615076</v>
      </c>
      <c r="F19" s="24">
        <f t="shared" si="0"/>
        <v>0.23239676525575401</v>
      </c>
      <c r="G19" s="20">
        <v>15</v>
      </c>
    </row>
    <row r="20" spans="1:7" x14ac:dyDescent="0.25">
      <c r="A20" s="25">
        <v>16</v>
      </c>
      <c r="B20" s="26" t="s">
        <v>1232</v>
      </c>
      <c r="C20" s="27">
        <v>7154084</v>
      </c>
      <c r="D20" s="27">
        <v>1280000</v>
      </c>
      <c r="E20" s="27">
        <v>5874084</v>
      </c>
      <c r="F20" s="29">
        <f t="shared" si="0"/>
        <v>0.17891878261423824</v>
      </c>
      <c r="G20" s="25">
        <v>19</v>
      </c>
    </row>
    <row r="21" spans="1:7" x14ac:dyDescent="0.25">
      <c r="A21" s="20">
        <v>17</v>
      </c>
      <c r="B21" s="21" t="s">
        <v>1052</v>
      </c>
      <c r="C21" s="22">
        <v>6973333</v>
      </c>
      <c r="D21" s="22">
        <v>1630000</v>
      </c>
      <c r="E21" s="22">
        <v>5343333</v>
      </c>
      <c r="F21" s="24">
        <f t="shared" si="0"/>
        <v>0.23374762111604308</v>
      </c>
      <c r="G21" s="20">
        <v>16</v>
      </c>
    </row>
    <row r="22" spans="1:7" x14ac:dyDescent="0.25">
      <c r="A22" s="25">
        <v>18</v>
      </c>
      <c r="B22" s="26" t="s">
        <v>1499</v>
      </c>
      <c r="C22" s="27">
        <v>6270541</v>
      </c>
      <c r="D22" s="27">
        <v>1400000</v>
      </c>
      <c r="E22" s="27">
        <v>4870541</v>
      </c>
      <c r="F22" s="29">
        <f t="shared" si="0"/>
        <v>0.22326622216488179</v>
      </c>
      <c r="G22" s="25">
        <v>17</v>
      </c>
    </row>
    <row r="23" spans="1:7" x14ac:dyDescent="0.25">
      <c r="A23" s="20">
        <v>19</v>
      </c>
      <c r="B23" s="21" t="s">
        <v>1207</v>
      </c>
      <c r="C23" s="22">
        <v>6265347</v>
      </c>
      <c r="D23" s="22">
        <v>1300000</v>
      </c>
      <c r="E23" s="22">
        <v>4965347</v>
      </c>
      <c r="F23" s="24">
        <f t="shared" si="0"/>
        <v>0.20749050292026922</v>
      </c>
      <c r="G23" s="20">
        <v>18</v>
      </c>
    </row>
    <row r="24" spans="1:7" x14ac:dyDescent="0.25">
      <c r="A24" s="25">
        <v>20</v>
      </c>
      <c r="B24" s="26" t="s">
        <v>2658</v>
      </c>
      <c r="C24" s="27">
        <v>5972787</v>
      </c>
      <c r="D24" s="27">
        <v>1270000</v>
      </c>
      <c r="E24" s="27">
        <v>4702787</v>
      </c>
      <c r="F24" s="29">
        <f t="shared" si="0"/>
        <v>0.21263105481578365</v>
      </c>
      <c r="G24" s="25">
        <v>21</v>
      </c>
    </row>
    <row r="25" spans="1:7" x14ac:dyDescent="0.25">
      <c r="A25" s="20">
        <v>21</v>
      </c>
      <c r="B25" s="21" t="s">
        <v>401</v>
      </c>
      <c r="C25" s="22">
        <v>6012561</v>
      </c>
      <c r="D25" s="22">
        <v>1280000</v>
      </c>
      <c r="E25" s="22">
        <v>4732561</v>
      </c>
      <c r="F25" s="24">
        <f t="shared" si="0"/>
        <v>0.21288765303171145</v>
      </c>
      <c r="G25" s="20">
        <v>20</v>
      </c>
    </row>
    <row r="26" spans="1:7" x14ac:dyDescent="0.25">
      <c r="A26" s="25">
        <v>22</v>
      </c>
      <c r="B26" s="26" t="s">
        <v>2754</v>
      </c>
      <c r="C26" s="27">
        <v>5830405</v>
      </c>
      <c r="D26" s="27">
        <v>1250000</v>
      </c>
      <c r="E26" s="27">
        <v>4580405</v>
      </c>
      <c r="F26" s="29">
        <f t="shared" si="0"/>
        <v>0.2143933397422649</v>
      </c>
      <c r="G26" s="25">
        <v>23</v>
      </c>
    </row>
    <row r="27" spans="1:7" x14ac:dyDescent="0.25">
      <c r="A27" s="20">
        <v>23</v>
      </c>
      <c r="B27" s="21" t="s">
        <v>2237</v>
      </c>
      <c r="C27" s="22">
        <v>5570274</v>
      </c>
      <c r="D27" s="22">
        <v>1260000</v>
      </c>
      <c r="E27" s="22">
        <v>4310274</v>
      </c>
      <c r="F27" s="24">
        <f t="shared" si="0"/>
        <v>0.22620072190344676</v>
      </c>
      <c r="G27" s="20">
        <v>22</v>
      </c>
    </row>
    <row r="28" spans="1:7" x14ac:dyDescent="0.25">
      <c r="A28" s="25">
        <v>24</v>
      </c>
      <c r="B28" s="26" t="s">
        <v>33</v>
      </c>
      <c r="C28" s="27">
        <v>5193088</v>
      </c>
      <c r="D28" s="27">
        <v>1170000</v>
      </c>
      <c r="E28" s="27">
        <v>4023088</v>
      </c>
      <c r="F28" s="29">
        <f t="shared" si="0"/>
        <v>0.22529947499445416</v>
      </c>
      <c r="G28" s="25">
        <v>24</v>
      </c>
    </row>
    <row r="29" spans="1:7" x14ac:dyDescent="0.25">
      <c r="A29" s="20">
        <v>25</v>
      </c>
      <c r="B29" s="21" t="s">
        <v>1150</v>
      </c>
      <c r="C29" s="22">
        <v>4618189</v>
      </c>
      <c r="D29" s="22">
        <v>1050000</v>
      </c>
      <c r="E29" s="22">
        <v>3568189</v>
      </c>
      <c r="F29" s="24">
        <f t="shared" si="0"/>
        <v>0.22736185114987714</v>
      </c>
      <c r="G29" s="20">
        <v>26</v>
      </c>
    </row>
    <row r="30" spans="1:7" x14ac:dyDescent="0.25">
      <c r="A30" s="25">
        <v>26</v>
      </c>
      <c r="B30" s="26" t="s">
        <v>1131</v>
      </c>
      <c r="C30" s="27">
        <v>4606864</v>
      </c>
      <c r="D30" s="27">
        <v>1060000</v>
      </c>
      <c r="E30" s="27">
        <v>3546864</v>
      </c>
      <c r="F30" s="29">
        <f t="shared" si="0"/>
        <v>0.23009144615512853</v>
      </c>
      <c r="G30" s="25">
        <v>25</v>
      </c>
    </row>
    <row r="31" spans="1:7" x14ac:dyDescent="0.25">
      <c r="A31" s="20">
        <v>27</v>
      </c>
      <c r="B31" s="21" t="s">
        <v>2052</v>
      </c>
      <c r="C31" s="22">
        <v>4273586</v>
      </c>
      <c r="D31" s="22">
        <v>870000</v>
      </c>
      <c r="E31" s="22">
        <v>3403586</v>
      </c>
      <c r="F31" s="24">
        <f t="shared" si="0"/>
        <v>0.20357610681053334</v>
      </c>
      <c r="G31" s="20">
        <v>29</v>
      </c>
    </row>
    <row r="32" spans="1:7" x14ac:dyDescent="0.25">
      <c r="A32" s="25">
        <v>28</v>
      </c>
      <c r="B32" s="26" t="s">
        <v>2039</v>
      </c>
      <c r="C32" s="27">
        <v>4123288</v>
      </c>
      <c r="D32" s="27">
        <v>970000</v>
      </c>
      <c r="E32" s="27">
        <v>3153288</v>
      </c>
      <c r="F32" s="29">
        <f t="shared" si="0"/>
        <v>0.23524915067780858</v>
      </c>
      <c r="G32" s="25">
        <v>28</v>
      </c>
    </row>
    <row r="33" spans="1:7" x14ac:dyDescent="0.25">
      <c r="A33" s="20">
        <v>29</v>
      </c>
      <c r="B33" s="21" t="s">
        <v>481</v>
      </c>
      <c r="C33" s="22">
        <v>3688496</v>
      </c>
      <c r="D33" s="22">
        <v>700000</v>
      </c>
      <c r="E33" s="22">
        <v>2988496</v>
      </c>
      <c r="F33" s="24">
        <f t="shared" si="0"/>
        <v>0.18977924877782162</v>
      </c>
      <c r="G33" s="20">
        <v>32</v>
      </c>
    </row>
    <row r="34" spans="1:7" x14ac:dyDescent="0.25">
      <c r="A34" s="25">
        <v>30</v>
      </c>
      <c r="B34" s="26" t="s">
        <v>2501</v>
      </c>
      <c r="C34" s="27">
        <v>3538904</v>
      </c>
      <c r="D34" s="27">
        <v>995000</v>
      </c>
      <c r="E34" s="27">
        <v>2543904</v>
      </c>
      <c r="F34" s="29">
        <f t="shared" si="0"/>
        <v>0.28116049488768274</v>
      </c>
      <c r="G34" s="25">
        <v>27</v>
      </c>
    </row>
    <row r="35" spans="1:7" x14ac:dyDescent="0.25">
      <c r="A35" s="20">
        <v>31</v>
      </c>
      <c r="B35" s="21" t="s">
        <v>1622</v>
      </c>
      <c r="C35" s="22">
        <v>3282188</v>
      </c>
      <c r="D35" s="22">
        <v>700000</v>
      </c>
      <c r="E35" s="22">
        <v>2582188</v>
      </c>
      <c r="F35" s="24">
        <f t="shared" si="0"/>
        <v>0.2132723658730091</v>
      </c>
      <c r="G35" s="20">
        <v>33</v>
      </c>
    </row>
    <row r="36" spans="1:7" x14ac:dyDescent="0.25">
      <c r="A36" s="25">
        <v>32</v>
      </c>
      <c r="B36" s="26" t="s">
        <v>1088</v>
      </c>
      <c r="C36" s="27">
        <v>3238387</v>
      </c>
      <c r="D36" s="27">
        <v>730000</v>
      </c>
      <c r="E36" s="27">
        <v>2508387</v>
      </c>
      <c r="F36" s="29">
        <f t="shared" si="0"/>
        <v>0.22542086538761427</v>
      </c>
      <c r="G36" s="25">
        <v>30</v>
      </c>
    </row>
    <row r="37" spans="1:7" x14ac:dyDescent="0.25">
      <c r="A37" s="20">
        <v>33</v>
      </c>
      <c r="B37" s="21" t="s">
        <v>119</v>
      </c>
      <c r="C37" s="22">
        <v>3114791</v>
      </c>
      <c r="D37" s="22">
        <v>720000</v>
      </c>
      <c r="E37" s="22">
        <v>2394791</v>
      </c>
      <c r="F37" s="24">
        <f t="shared" ref="F37:F56" si="1">D37/C37</f>
        <v>0.23115515615654469</v>
      </c>
      <c r="G37" s="20">
        <v>31</v>
      </c>
    </row>
    <row r="38" spans="1:7" x14ac:dyDescent="0.25">
      <c r="A38" s="25">
        <v>34</v>
      </c>
      <c r="B38" s="26" t="s">
        <v>1107</v>
      </c>
      <c r="C38" s="27">
        <v>2977220</v>
      </c>
      <c r="D38" s="27">
        <v>685000</v>
      </c>
      <c r="E38" s="27">
        <v>2292220</v>
      </c>
      <c r="F38" s="29">
        <f t="shared" si="1"/>
        <v>0.23008041058437065</v>
      </c>
      <c r="G38" s="25">
        <v>34</v>
      </c>
    </row>
    <row r="39" spans="1:7" x14ac:dyDescent="0.25">
      <c r="A39" s="20">
        <v>35</v>
      </c>
      <c r="B39" s="21" t="s">
        <v>1478</v>
      </c>
      <c r="C39" s="22">
        <v>2954160</v>
      </c>
      <c r="D39" s="22">
        <v>670000</v>
      </c>
      <c r="E39" s="22">
        <v>2284160</v>
      </c>
      <c r="F39" s="24">
        <f t="shared" si="1"/>
        <v>0.22679881929211687</v>
      </c>
      <c r="G39" s="20">
        <v>35</v>
      </c>
    </row>
    <row r="40" spans="1:7" x14ac:dyDescent="0.25">
      <c r="A40" s="25">
        <v>36</v>
      </c>
      <c r="B40" s="26" t="s">
        <v>1723</v>
      </c>
      <c r="C40" s="27">
        <v>2125498</v>
      </c>
      <c r="D40" s="27">
        <v>470000</v>
      </c>
      <c r="E40" s="27">
        <v>1655498</v>
      </c>
      <c r="F40" s="29">
        <f t="shared" si="1"/>
        <v>0.22112464937628734</v>
      </c>
      <c r="G40" s="25">
        <v>37</v>
      </c>
    </row>
    <row r="41" spans="1:7" x14ac:dyDescent="0.25">
      <c r="A41" s="20">
        <v>37</v>
      </c>
      <c r="B41" s="21" t="s">
        <v>806</v>
      </c>
      <c r="C41" s="22">
        <v>2029733</v>
      </c>
      <c r="D41" s="22">
        <v>490000</v>
      </c>
      <c r="E41" s="22">
        <v>1539733</v>
      </c>
      <c r="F41" s="24">
        <f t="shared" si="1"/>
        <v>0.24141106244023228</v>
      </c>
      <c r="G41" s="20">
        <v>36</v>
      </c>
    </row>
    <row r="42" spans="1:7" x14ac:dyDescent="0.25">
      <c r="A42" s="25">
        <v>38</v>
      </c>
      <c r="B42" s="26" t="s">
        <v>1593</v>
      </c>
      <c r="C42" s="27">
        <v>2018006</v>
      </c>
      <c r="D42" s="27">
        <v>460000</v>
      </c>
      <c r="E42" s="27">
        <v>1558006</v>
      </c>
      <c r="F42" s="29">
        <f t="shared" si="1"/>
        <v>0.22794778608190461</v>
      </c>
      <c r="G42" s="25">
        <v>38</v>
      </c>
    </row>
    <row r="43" spans="1:7" x14ac:dyDescent="0.25">
      <c r="A43" s="20">
        <v>39</v>
      </c>
      <c r="B43" s="21" t="s">
        <v>2636</v>
      </c>
      <c r="C43" s="22">
        <v>1766147</v>
      </c>
      <c r="D43" s="22">
        <v>335000</v>
      </c>
      <c r="E43" s="22">
        <v>1431147</v>
      </c>
      <c r="F43" s="24">
        <f t="shared" si="1"/>
        <v>0.1896784356002077</v>
      </c>
      <c r="G43" s="20">
        <v>39</v>
      </c>
    </row>
    <row r="44" spans="1:7" x14ac:dyDescent="0.25">
      <c r="A44" s="25">
        <v>40</v>
      </c>
      <c r="B44" s="26" t="s">
        <v>794</v>
      </c>
      <c r="C44" s="27">
        <v>1432820</v>
      </c>
      <c r="D44" s="27">
        <v>240000</v>
      </c>
      <c r="E44" s="27">
        <v>1192820</v>
      </c>
      <c r="F44" s="29">
        <f t="shared" si="1"/>
        <v>0.16750184949958821</v>
      </c>
      <c r="G44" s="25">
        <v>41</v>
      </c>
    </row>
    <row r="45" spans="1:7" x14ac:dyDescent="0.25">
      <c r="A45" s="20">
        <v>41</v>
      </c>
      <c r="B45" s="21" t="s">
        <v>1637</v>
      </c>
      <c r="C45" s="22">
        <v>1415342</v>
      </c>
      <c r="D45" s="22">
        <v>240000</v>
      </c>
      <c r="E45" s="22">
        <v>1175342</v>
      </c>
      <c r="F45" s="24">
        <f t="shared" si="1"/>
        <v>0.16957032293254917</v>
      </c>
      <c r="G45" s="20">
        <v>42</v>
      </c>
    </row>
    <row r="46" spans="1:7" x14ac:dyDescent="0.25">
      <c r="A46" s="25">
        <v>42</v>
      </c>
      <c r="B46" s="26" t="s">
        <v>1193</v>
      </c>
      <c r="C46" s="27">
        <v>1414874</v>
      </c>
      <c r="D46" s="27">
        <v>237000</v>
      </c>
      <c r="E46" s="27">
        <v>1177874</v>
      </c>
      <c r="F46" s="29">
        <f t="shared" si="1"/>
        <v>0.1675060818136456</v>
      </c>
      <c r="G46" s="25">
        <v>43</v>
      </c>
    </row>
    <row r="47" spans="1:7" x14ac:dyDescent="0.25">
      <c r="A47" s="20">
        <v>43</v>
      </c>
      <c r="B47" s="21" t="s">
        <v>1574</v>
      </c>
      <c r="C47" s="22">
        <v>1144694</v>
      </c>
      <c r="D47" s="22">
        <v>245000</v>
      </c>
      <c r="E47" s="22">
        <v>899694</v>
      </c>
      <c r="F47" s="24">
        <f t="shared" si="1"/>
        <v>0.21403099867737579</v>
      </c>
      <c r="G47" s="20">
        <v>40</v>
      </c>
    </row>
    <row r="48" spans="1:7" x14ac:dyDescent="0.25">
      <c r="A48" s="25">
        <v>44</v>
      </c>
      <c r="B48" s="26" t="s">
        <v>2230</v>
      </c>
      <c r="C48" s="27">
        <v>1114521</v>
      </c>
      <c r="D48" s="27">
        <v>200000</v>
      </c>
      <c r="E48" s="27">
        <v>914521</v>
      </c>
      <c r="F48" s="29">
        <f t="shared" si="1"/>
        <v>0.17944928807981186</v>
      </c>
      <c r="G48" s="25">
        <v>46</v>
      </c>
    </row>
    <row r="49" spans="1:7" x14ac:dyDescent="0.25">
      <c r="A49" s="20">
        <v>45</v>
      </c>
      <c r="B49" s="21" t="s">
        <v>537</v>
      </c>
      <c r="C49" s="22">
        <v>1059952</v>
      </c>
      <c r="D49" s="22">
        <v>220000</v>
      </c>
      <c r="E49" s="22">
        <v>839952</v>
      </c>
      <c r="F49" s="24">
        <f t="shared" si="1"/>
        <v>0.2075565685993328</v>
      </c>
      <c r="G49" s="20">
        <v>44</v>
      </c>
    </row>
    <row r="50" spans="1:7" x14ac:dyDescent="0.25">
      <c r="A50" s="25">
        <v>46</v>
      </c>
      <c r="B50" s="26" t="s">
        <v>2268</v>
      </c>
      <c r="C50" s="27">
        <v>935094</v>
      </c>
      <c r="D50" s="27">
        <v>218000</v>
      </c>
      <c r="E50" s="27">
        <v>717094</v>
      </c>
      <c r="F50" s="29">
        <f t="shared" si="1"/>
        <v>0.23313164238033823</v>
      </c>
      <c r="G50" s="25">
        <v>45</v>
      </c>
    </row>
    <row r="51" spans="1:7" x14ac:dyDescent="0.25">
      <c r="A51" s="20">
        <v>47</v>
      </c>
      <c r="B51" s="21" t="s">
        <v>1913</v>
      </c>
      <c r="C51" s="22">
        <v>799358</v>
      </c>
      <c r="D51" s="22">
        <v>176000</v>
      </c>
      <c r="E51" s="22">
        <v>623358</v>
      </c>
      <c r="F51" s="24">
        <f t="shared" si="1"/>
        <v>0.22017669179516561</v>
      </c>
      <c r="G51" s="20">
        <v>47</v>
      </c>
    </row>
    <row r="52" spans="1:7" x14ac:dyDescent="0.25">
      <c r="A52" s="25">
        <v>48</v>
      </c>
      <c r="B52" s="26" t="s">
        <v>23</v>
      </c>
      <c r="C52" s="27">
        <v>737270</v>
      </c>
      <c r="D52" s="27">
        <v>168000</v>
      </c>
      <c r="E52" s="27">
        <v>569270</v>
      </c>
      <c r="F52" s="29">
        <f t="shared" si="1"/>
        <v>0.22786767398646357</v>
      </c>
      <c r="G52" s="25">
        <v>48</v>
      </c>
    </row>
    <row r="53" spans="1:7" x14ac:dyDescent="0.25">
      <c r="A53" s="20">
        <v>49</v>
      </c>
      <c r="B53" s="21" t="s">
        <v>2534</v>
      </c>
      <c r="C53" s="22">
        <v>644663</v>
      </c>
      <c r="D53" s="22">
        <v>105000</v>
      </c>
      <c r="E53" s="22">
        <v>539663</v>
      </c>
      <c r="F53" s="24">
        <f t="shared" si="1"/>
        <v>0.16287579712190711</v>
      </c>
      <c r="G53" s="20">
        <v>50</v>
      </c>
    </row>
    <row r="54" spans="1:7" x14ac:dyDescent="0.25">
      <c r="A54" s="25">
        <v>50</v>
      </c>
      <c r="B54" s="26" t="s">
        <v>1330</v>
      </c>
      <c r="C54" s="27">
        <v>588753</v>
      </c>
      <c r="D54" s="27">
        <v>133000</v>
      </c>
      <c r="E54" s="27">
        <v>455753</v>
      </c>
      <c r="F54" s="29">
        <f t="shared" si="1"/>
        <v>0.22590118436763804</v>
      </c>
      <c r="G54" s="25">
        <v>49</v>
      </c>
    </row>
    <row r="55" spans="1:7" x14ac:dyDescent="0.25">
      <c r="A55" s="30" t="s">
        <v>2763</v>
      </c>
      <c r="B55" s="31" t="s">
        <v>548</v>
      </c>
      <c r="C55" s="32">
        <v>693645</v>
      </c>
      <c r="D55" s="32">
        <v>104000</v>
      </c>
      <c r="E55" s="32">
        <v>589645</v>
      </c>
      <c r="F55" s="34">
        <f t="shared" si="1"/>
        <v>0.14993260241189657</v>
      </c>
      <c r="G55" s="30">
        <v>51</v>
      </c>
    </row>
    <row r="56" spans="1:7" x14ac:dyDescent="0.25">
      <c r="A56" s="35"/>
      <c r="B56" s="36" t="s">
        <v>2764</v>
      </c>
      <c r="C56" s="37">
        <f>SUM(C5:C55)</f>
        <v>341784857</v>
      </c>
      <c r="D56" s="37">
        <f>SUM(D5:D55)</f>
        <v>74671000</v>
      </c>
      <c r="E56" s="37">
        <f>SUM(E5:E55)</f>
        <v>267113857</v>
      </c>
      <c r="F56" s="39">
        <f t="shared" si="1"/>
        <v>0.21847369323328447</v>
      </c>
      <c r="G56" s="35"/>
    </row>
    <row r="58" spans="1:7" ht="27.95" customHeight="1" x14ac:dyDescent="0.25">
      <c r="A58" s="64" t="s">
        <v>2774</v>
      </c>
      <c r="B58" s="61"/>
      <c r="C58" s="61"/>
      <c r="D58" s="61"/>
      <c r="E58" s="61"/>
      <c r="F58" s="61"/>
      <c r="G58" s="61"/>
    </row>
  </sheetData>
  <mergeCells count="3">
    <mergeCell ref="A2:G2"/>
    <mergeCell ref="A58:G58"/>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5B9B-26DA-4AA0-95EF-89107F3DD598}">
  <dimension ref="A1:W636"/>
  <sheetViews>
    <sheetView workbookViewId="0">
      <pane ySplit="1" topLeftCell="A2" activePane="bottomLeft" state="frozen"/>
      <selection pane="bottomLeft" activeCell="G1" sqref="G1"/>
    </sheetView>
  </sheetViews>
  <sheetFormatPr defaultColWidth="8.85546875" defaultRowHeight="15" x14ac:dyDescent="0.25"/>
  <cols>
    <col min="1" max="1" width="18.7109375" bestFit="1" customWidth="1"/>
    <col min="2" max="2" width="8.7109375" bestFit="1" customWidth="1"/>
    <col min="3" max="3" width="18.85546875" bestFit="1" customWidth="1"/>
    <col min="4" max="4" width="28.42578125" bestFit="1" customWidth="1"/>
    <col min="5" max="5" width="24.140625" bestFit="1" customWidth="1"/>
    <col min="6" max="6" width="12.28515625" style="1" bestFit="1" customWidth="1"/>
    <col min="7" max="7" width="11.28515625" customWidth="1"/>
    <col min="8" max="8" width="114.85546875" bestFit="1" customWidth="1"/>
    <col min="9" max="9" width="14.42578125" bestFit="1" customWidth="1"/>
    <col min="10" max="10" width="14.140625" bestFit="1" customWidth="1"/>
    <col min="11" max="11" width="17.42578125" bestFit="1" customWidth="1"/>
    <col min="12" max="12" width="16.42578125" bestFit="1" customWidth="1"/>
    <col min="13" max="13" width="15.140625" bestFit="1" customWidth="1"/>
    <col min="14" max="14" width="14.140625" bestFit="1" customWidth="1"/>
    <col min="15" max="15" width="16.28515625" bestFit="1" customWidth="1"/>
    <col min="16" max="17" width="20.42578125" bestFit="1" customWidth="1"/>
    <col min="18" max="19" width="19.42578125" bestFit="1" customWidth="1"/>
    <col min="20" max="20" width="16" bestFit="1" customWidth="1"/>
    <col min="21" max="21" width="25.140625" bestFit="1" customWidth="1"/>
    <col min="22" max="22" width="25.28515625" bestFit="1" customWidth="1"/>
    <col min="23" max="23" width="14.140625" bestFit="1" customWidth="1"/>
  </cols>
  <sheetData>
    <row r="1" spans="1:23" s="10" customFormat="1" x14ac:dyDescent="0.25">
      <c r="A1" s="10" t="s">
        <v>0</v>
      </c>
      <c r="B1" s="10" t="s">
        <v>1</v>
      </c>
      <c r="C1" s="10" t="s">
        <v>2</v>
      </c>
      <c r="D1" s="10" t="s">
        <v>3</v>
      </c>
      <c r="E1" s="10" t="s">
        <v>4</v>
      </c>
      <c r="F1" s="9"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spans="1:23" x14ac:dyDescent="0.25">
      <c r="A2" t="s">
        <v>23</v>
      </c>
      <c r="B2" t="s">
        <v>24</v>
      </c>
      <c r="C2" t="s">
        <v>25</v>
      </c>
      <c r="D2" t="s">
        <v>26</v>
      </c>
      <c r="E2" t="s">
        <v>25</v>
      </c>
      <c r="F2" s="1">
        <v>99508</v>
      </c>
      <c r="G2">
        <v>6940010</v>
      </c>
      <c r="H2" t="s">
        <v>27</v>
      </c>
      <c r="I2">
        <v>173</v>
      </c>
      <c r="K2">
        <v>1</v>
      </c>
      <c r="L2">
        <v>1</v>
      </c>
      <c r="O2" t="s">
        <v>28</v>
      </c>
      <c r="Q2">
        <v>1</v>
      </c>
      <c r="S2">
        <v>1</v>
      </c>
      <c r="U2" t="s">
        <v>28</v>
      </c>
      <c r="W2" t="s">
        <v>29</v>
      </c>
    </row>
    <row r="3" spans="1:23" x14ac:dyDescent="0.25">
      <c r="A3" t="s">
        <v>23</v>
      </c>
      <c r="B3" t="s">
        <v>24</v>
      </c>
      <c r="C3" t="s">
        <v>25</v>
      </c>
      <c r="D3" t="s">
        <v>30</v>
      </c>
      <c r="E3" t="s">
        <v>25</v>
      </c>
      <c r="F3" s="1">
        <v>99508</v>
      </c>
      <c r="G3">
        <v>6940020</v>
      </c>
      <c r="H3" t="s">
        <v>31</v>
      </c>
      <c r="I3">
        <v>401</v>
      </c>
      <c r="K3">
        <v>1</v>
      </c>
      <c r="L3">
        <v>1</v>
      </c>
      <c r="O3" t="s">
        <v>28</v>
      </c>
      <c r="Q3">
        <v>1</v>
      </c>
      <c r="S3">
        <v>1</v>
      </c>
      <c r="U3" t="s">
        <v>28</v>
      </c>
      <c r="W3" t="s">
        <v>32</v>
      </c>
    </row>
    <row r="4" spans="1:23" x14ac:dyDescent="0.25">
      <c r="A4" t="s">
        <v>33</v>
      </c>
      <c r="B4" t="s">
        <v>34</v>
      </c>
      <c r="C4" t="s">
        <v>35</v>
      </c>
      <c r="D4" t="s">
        <v>36</v>
      </c>
      <c r="E4" t="s">
        <v>37</v>
      </c>
      <c r="F4" s="1">
        <v>36301</v>
      </c>
      <c r="G4">
        <v>6530373</v>
      </c>
      <c r="H4" t="s">
        <v>38</v>
      </c>
      <c r="I4">
        <v>387</v>
      </c>
      <c r="K4">
        <v>1</v>
      </c>
      <c r="O4" t="s">
        <v>39</v>
      </c>
      <c r="Q4">
        <v>1</v>
      </c>
      <c r="U4" t="s">
        <v>40</v>
      </c>
      <c r="W4" t="s">
        <v>41</v>
      </c>
    </row>
    <row r="5" spans="1:23" x14ac:dyDescent="0.25">
      <c r="A5" t="s">
        <v>33</v>
      </c>
      <c r="B5" t="s">
        <v>34</v>
      </c>
      <c r="C5" t="s">
        <v>42</v>
      </c>
      <c r="D5" t="s">
        <v>43</v>
      </c>
      <c r="E5" t="s">
        <v>44</v>
      </c>
      <c r="F5" s="1">
        <v>35233</v>
      </c>
      <c r="G5">
        <v>6530304</v>
      </c>
      <c r="H5" t="s">
        <v>45</v>
      </c>
      <c r="I5">
        <v>1157</v>
      </c>
      <c r="J5">
        <v>28</v>
      </c>
      <c r="K5">
        <v>1</v>
      </c>
      <c r="M5">
        <v>1</v>
      </c>
      <c r="O5" t="s">
        <v>28</v>
      </c>
      <c r="P5">
        <v>1</v>
      </c>
      <c r="T5" t="s">
        <v>39</v>
      </c>
      <c r="U5" t="s">
        <v>40</v>
      </c>
      <c r="V5" t="s">
        <v>39</v>
      </c>
      <c r="W5" t="s">
        <v>46</v>
      </c>
    </row>
    <row r="6" spans="1:23" x14ac:dyDescent="0.25">
      <c r="A6" t="s">
        <v>33</v>
      </c>
      <c r="B6" t="s">
        <v>34</v>
      </c>
      <c r="C6" t="s">
        <v>42</v>
      </c>
      <c r="D6" t="s">
        <v>47</v>
      </c>
      <c r="E6" t="s">
        <v>44</v>
      </c>
      <c r="F6" s="1">
        <v>35233</v>
      </c>
      <c r="G6">
        <v>6530170</v>
      </c>
      <c r="H6" t="s">
        <v>48</v>
      </c>
      <c r="I6">
        <v>351</v>
      </c>
      <c r="J6">
        <v>6</v>
      </c>
      <c r="L6">
        <v>1</v>
      </c>
      <c r="N6">
        <v>1</v>
      </c>
      <c r="O6" t="s">
        <v>39</v>
      </c>
      <c r="R6">
        <v>1</v>
      </c>
      <c r="T6" t="s">
        <v>39</v>
      </c>
      <c r="U6" t="s">
        <v>40</v>
      </c>
      <c r="V6" t="s">
        <v>39</v>
      </c>
      <c r="W6" t="s">
        <v>49</v>
      </c>
    </row>
    <row r="7" spans="1:23" x14ac:dyDescent="0.25">
      <c r="A7" t="s">
        <v>33</v>
      </c>
      <c r="B7" t="s">
        <v>34</v>
      </c>
      <c r="C7" t="s">
        <v>50</v>
      </c>
      <c r="D7" t="s">
        <v>51</v>
      </c>
      <c r="E7" t="s">
        <v>52</v>
      </c>
      <c r="F7" s="1">
        <v>35801</v>
      </c>
      <c r="G7">
        <v>6530510</v>
      </c>
      <c r="H7" t="s">
        <v>53</v>
      </c>
      <c r="I7">
        <v>958</v>
      </c>
      <c r="K7">
        <v>1</v>
      </c>
      <c r="O7" t="s">
        <v>39</v>
      </c>
      <c r="P7">
        <v>1</v>
      </c>
      <c r="U7" t="s">
        <v>40</v>
      </c>
      <c r="W7" t="s">
        <v>54</v>
      </c>
    </row>
    <row r="8" spans="1:23" x14ac:dyDescent="0.25">
      <c r="A8" t="s">
        <v>33</v>
      </c>
      <c r="B8" t="s">
        <v>34</v>
      </c>
      <c r="C8" t="s">
        <v>55</v>
      </c>
      <c r="D8" t="s">
        <v>56</v>
      </c>
      <c r="E8" t="s">
        <v>55</v>
      </c>
      <c r="F8" s="1">
        <v>36617</v>
      </c>
      <c r="G8">
        <v>6530600</v>
      </c>
      <c r="H8" t="s">
        <v>57</v>
      </c>
      <c r="I8">
        <v>214</v>
      </c>
      <c r="J8">
        <v>18</v>
      </c>
      <c r="K8">
        <v>1</v>
      </c>
      <c r="M8">
        <v>1</v>
      </c>
      <c r="O8" t="s">
        <v>39</v>
      </c>
      <c r="P8">
        <v>1</v>
      </c>
      <c r="T8" t="s">
        <v>39</v>
      </c>
      <c r="U8" t="s">
        <v>40</v>
      </c>
      <c r="V8" t="s">
        <v>39</v>
      </c>
      <c r="W8" t="s">
        <v>58</v>
      </c>
    </row>
    <row r="9" spans="1:23" x14ac:dyDescent="0.25">
      <c r="A9" t="s">
        <v>33</v>
      </c>
      <c r="B9" t="s">
        <v>34</v>
      </c>
      <c r="C9" t="s">
        <v>59</v>
      </c>
      <c r="D9" t="s">
        <v>60</v>
      </c>
      <c r="E9" t="s">
        <v>59</v>
      </c>
      <c r="F9" s="1">
        <v>36116</v>
      </c>
      <c r="G9">
        <v>6530705</v>
      </c>
      <c r="H9" t="s">
        <v>61</v>
      </c>
      <c r="I9">
        <v>492</v>
      </c>
      <c r="K9">
        <v>1</v>
      </c>
      <c r="O9" t="s">
        <v>39</v>
      </c>
      <c r="Q9">
        <v>1</v>
      </c>
      <c r="U9" t="s">
        <v>40</v>
      </c>
      <c r="W9" t="s">
        <v>62</v>
      </c>
    </row>
    <row r="10" spans="1:23" x14ac:dyDescent="0.25">
      <c r="A10" t="s">
        <v>63</v>
      </c>
      <c r="B10" t="s">
        <v>64</v>
      </c>
      <c r="C10" t="s">
        <v>65</v>
      </c>
      <c r="D10" t="s">
        <v>66</v>
      </c>
      <c r="E10" t="s">
        <v>67</v>
      </c>
      <c r="F10" s="1">
        <v>86001</v>
      </c>
      <c r="G10">
        <v>6860021</v>
      </c>
      <c r="H10" t="s">
        <v>68</v>
      </c>
      <c r="I10">
        <v>268</v>
      </c>
      <c r="K10">
        <v>1</v>
      </c>
      <c r="O10" t="s">
        <v>28</v>
      </c>
      <c r="Q10">
        <v>1</v>
      </c>
      <c r="U10" t="s">
        <v>28</v>
      </c>
      <c r="W10" t="s">
        <v>69</v>
      </c>
    </row>
    <row r="11" spans="1:23" x14ac:dyDescent="0.25">
      <c r="A11" t="s">
        <v>63</v>
      </c>
      <c r="B11" t="s">
        <v>64</v>
      </c>
      <c r="C11" t="s">
        <v>70</v>
      </c>
      <c r="D11" t="s">
        <v>71</v>
      </c>
      <c r="E11" t="s">
        <v>72</v>
      </c>
      <c r="F11" s="1">
        <v>85224</v>
      </c>
      <c r="G11">
        <v>6860028</v>
      </c>
      <c r="H11" t="s">
        <v>73</v>
      </c>
      <c r="I11">
        <v>338</v>
      </c>
      <c r="K11">
        <v>1</v>
      </c>
      <c r="O11" t="s">
        <v>28</v>
      </c>
      <c r="P11">
        <v>1</v>
      </c>
      <c r="U11" t="s">
        <v>28</v>
      </c>
      <c r="W11" t="s">
        <v>74</v>
      </c>
    </row>
    <row r="12" spans="1:23" x14ac:dyDescent="0.25">
      <c r="A12" t="s">
        <v>63</v>
      </c>
      <c r="B12" t="s">
        <v>64</v>
      </c>
      <c r="C12" t="s">
        <v>70</v>
      </c>
      <c r="D12" t="s">
        <v>75</v>
      </c>
      <c r="E12" t="s">
        <v>76</v>
      </c>
      <c r="F12" s="1">
        <v>85306</v>
      </c>
      <c r="G12">
        <v>6860013</v>
      </c>
      <c r="H12" t="s">
        <v>77</v>
      </c>
      <c r="I12">
        <v>595</v>
      </c>
      <c r="K12">
        <v>1</v>
      </c>
      <c r="O12" t="s">
        <v>28</v>
      </c>
      <c r="Q12">
        <v>1</v>
      </c>
      <c r="U12" t="s">
        <v>28</v>
      </c>
      <c r="W12" t="s">
        <v>78</v>
      </c>
    </row>
    <row r="13" spans="1:23" x14ac:dyDescent="0.25">
      <c r="A13" t="s">
        <v>63</v>
      </c>
      <c r="B13" t="s">
        <v>64</v>
      </c>
      <c r="C13" t="s">
        <v>70</v>
      </c>
      <c r="D13" t="s">
        <v>79</v>
      </c>
      <c r="E13" t="s">
        <v>80</v>
      </c>
      <c r="F13" s="1">
        <v>85395</v>
      </c>
      <c r="G13">
        <v>6860027</v>
      </c>
      <c r="H13" t="s">
        <v>81</v>
      </c>
      <c r="I13">
        <v>188</v>
      </c>
      <c r="K13">
        <v>1</v>
      </c>
      <c r="O13" t="s">
        <v>28</v>
      </c>
      <c r="Q13">
        <v>1</v>
      </c>
      <c r="U13" t="s">
        <v>28</v>
      </c>
      <c r="W13" t="s">
        <v>82</v>
      </c>
    </row>
    <row r="14" spans="1:23" x14ac:dyDescent="0.25">
      <c r="A14" t="s">
        <v>63</v>
      </c>
      <c r="B14" t="s">
        <v>64</v>
      </c>
      <c r="C14" t="s">
        <v>70</v>
      </c>
      <c r="D14" t="s">
        <v>83</v>
      </c>
      <c r="E14" t="s">
        <v>84</v>
      </c>
      <c r="F14" s="1">
        <v>85202</v>
      </c>
      <c r="G14">
        <v>6860016</v>
      </c>
      <c r="H14" t="s">
        <v>85</v>
      </c>
      <c r="I14">
        <v>605</v>
      </c>
      <c r="K14">
        <v>1</v>
      </c>
      <c r="L14">
        <v>1</v>
      </c>
      <c r="O14" t="s">
        <v>28</v>
      </c>
      <c r="Q14">
        <v>1</v>
      </c>
      <c r="S14">
        <v>1</v>
      </c>
      <c r="U14" t="s">
        <v>28</v>
      </c>
      <c r="W14" t="s">
        <v>86</v>
      </c>
    </row>
    <row r="15" spans="1:23" x14ac:dyDescent="0.25">
      <c r="A15" t="s">
        <v>63</v>
      </c>
      <c r="B15" t="s">
        <v>64</v>
      </c>
      <c r="C15" t="s">
        <v>70</v>
      </c>
      <c r="D15" t="s">
        <v>87</v>
      </c>
      <c r="E15" t="s">
        <v>88</v>
      </c>
      <c r="F15" s="1">
        <v>85006</v>
      </c>
      <c r="G15">
        <v>6860250</v>
      </c>
      <c r="H15" t="s">
        <v>89</v>
      </c>
      <c r="I15">
        <v>698</v>
      </c>
      <c r="K15">
        <v>1</v>
      </c>
      <c r="O15" t="s">
        <v>28</v>
      </c>
      <c r="P15">
        <v>1</v>
      </c>
      <c r="U15" t="s">
        <v>28</v>
      </c>
      <c r="W15" t="s">
        <v>90</v>
      </c>
    </row>
    <row r="16" spans="1:23" x14ac:dyDescent="0.25">
      <c r="A16" t="s">
        <v>63</v>
      </c>
      <c r="B16" t="s">
        <v>64</v>
      </c>
      <c r="C16" t="s">
        <v>70</v>
      </c>
      <c r="D16" t="s">
        <v>91</v>
      </c>
      <c r="E16" t="s">
        <v>88</v>
      </c>
      <c r="F16" s="1">
        <v>85013</v>
      </c>
      <c r="G16">
        <v>6860280</v>
      </c>
      <c r="H16" t="s">
        <v>92</v>
      </c>
      <c r="I16">
        <v>594</v>
      </c>
      <c r="K16">
        <v>1</v>
      </c>
      <c r="O16" t="s">
        <v>28</v>
      </c>
      <c r="P16">
        <v>1</v>
      </c>
      <c r="U16" t="s">
        <v>28</v>
      </c>
      <c r="W16" t="s">
        <v>93</v>
      </c>
    </row>
    <row r="17" spans="1:23" x14ac:dyDescent="0.25">
      <c r="A17" t="s">
        <v>63</v>
      </c>
      <c r="B17" t="s">
        <v>64</v>
      </c>
      <c r="C17" t="s">
        <v>70</v>
      </c>
      <c r="D17" t="s">
        <v>94</v>
      </c>
      <c r="E17" t="s">
        <v>88</v>
      </c>
      <c r="F17" s="1">
        <v>85027</v>
      </c>
      <c r="G17">
        <v>6860325</v>
      </c>
      <c r="H17" t="s">
        <v>95</v>
      </c>
      <c r="I17">
        <v>204</v>
      </c>
      <c r="K17">
        <v>1</v>
      </c>
      <c r="O17" t="s">
        <v>28</v>
      </c>
      <c r="Q17">
        <v>1</v>
      </c>
      <c r="U17" t="s">
        <v>28</v>
      </c>
      <c r="W17" t="s">
        <v>96</v>
      </c>
    </row>
    <row r="18" spans="1:23" x14ac:dyDescent="0.25">
      <c r="A18" t="s">
        <v>63</v>
      </c>
      <c r="B18" t="s">
        <v>64</v>
      </c>
      <c r="C18" t="s">
        <v>70</v>
      </c>
      <c r="D18" t="s">
        <v>97</v>
      </c>
      <c r="E18" t="s">
        <v>88</v>
      </c>
      <c r="F18" s="1">
        <v>85020</v>
      </c>
      <c r="G18">
        <v>6860253</v>
      </c>
      <c r="H18" t="s">
        <v>98</v>
      </c>
      <c r="I18">
        <v>262</v>
      </c>
      <c r="K18">
        <v>1</v>
      </c>
      <c r="O18" t="s">
        <v>28</v>
      </c>
      <c r="P18">
        <v>1</v>
      </c>
      <c r="U18" t="s">
        <v>28</v>
      </c>
      <c r="W18" t="s">
        <v>99</v>
      </c>
    </row>
    <row r="19" spans="1:23" x14ac:dyDescent="0.25">
      <c r="A19" t="s">
        <v>63</v>
      </c>
      <c r="B19" t="s">
        <v>64</v>
      </c>
      <c r="C19" t="s">
        <v>70</v>
      </c>
      <c r="D19" t="s">
        <v>100</v>
      </c>
      <c r="E19" t="s">
        <v>88</v>
      </c>
      <c r="F19" s="1">
        <v>85016</v>
      </c>
      <c r="G19">
        <v>6860210</v>
      </c>
      <c r="H19" t="s">
        <v>101</v>
      </c>
      <c r="I19">
        <v>403</v>
      </c>
      <c r="L19">
        <v>1</v>
      </c>
      <c r="O19" t="s">
        <v>28</v>
      </c>
      <c r="R19">
        <v>1</v>
      </c>
      <c r="U19" t="s">
        <v>28</v>
      </c>
      <c r="W19" t="s">
        <v>102</v>
      </c>
    </row>
    <row r="20" spans="1:23" x14ac:dyDescent="0.25">
      <c r="A20" t="s">
        <v>63</v>
      </c>
      <c r="B20" t="s">
        <v>64</v>
      </c>
      <c r="C20" t="s">
        <v>70</v>
      </c>
      <c r="D20" t="s">
        <v>103</v>
      </c>
      <c r="E20" t="s">
        <v>88</v>
      </c>
      <c r="F20" s="1">
        <v>85008</v>
      </c>
      <c r="G20">
        <v>6860255</v>
      </c>
      <c r="H20" t="s">
        <v>104</v>
      </c>
      <c r="I20">
        <v>544</v>
      </c>
      <c r="J20">
        <v>45</v>
      </c>
      <c r="K20">
        <v>1</v>
      </c>
      <c r="M20">
        <v>1</v>
      </c>
      <c r="N20">
        <v>1</v>
      </c>
      <c r="O20" t="s">
        <v>28</v>
      </c>
      <c r="P20">
        <v>1</v>
      </c>
      <c r="T20" t="s">
        <v>28</v>
      </c>
      <c r="U20" t="s">
        <v>28</v>
      </c>
      <c r="V20" t="s">
        <v>39</v>
      </c>
      <c r="W20" t="s">
        <v>105</v>
      </c>
    </row>
    <row r="21" spans="1:23" x14ac:dyDescent="0.25">
      <c r="A21" t="s">
        <v>63</v>
      </c>
      <c r="B21" t="s">
        <v>64</v>
      </c>
      <c r="C21" t="s">
        <v>70</v>
      </c>
      <c r="D21" t="s">
        <v>106</v>
      </c>
      <c r="E21" t="s">
        <v>107</v>
      </c>
      <c r="F21" s="1">
        <v>85251</v>
      </c>
      <c r="G21">
        <v>6860376</v>
      </c>
      <c r="H21" t="s">
        <v>108</v>
      </c>
      <c r="I21">
        <v>341</v>
      </c>
      <c r="K21">
        <v>1</v>
      </c>
      <c r="O21" t="s">
        <v>28</v>
      </c>
      <c r="P21">
        <v>1</v>
      </c>
      <c r="U21" t="s">
        <v>28</v>
      </c>
      <c r="W21" t="s">
        <v>109</v>
      </c>
    </row>
    <row r="22" spans="1:23" x14ac:dyDescent="0.25">
      <c r="A22" t="s">
        <v>63</v>
      </c>
      <c r="B22" t="s">
        <v>64</v>
      </c>
      <c r="C22" t="s">
        <v>110</v>
      </c>
      <c r="D22" t="s">
        <v>111</v>
      </c>
      <c r="E22" t="s">
        <v>112</v>
      </c>
      <c r="F22" s="1">
        <v>85719</v>
      </c>
      <c r="G22">
        <v>6860516</v>
      </c>
      <c r="H22" t="s">
        <v>113</v>
      </c>
      <c r="I22">
        <v>584</v>
      </c>
      <c r="J22">
        <v>35</v>
      </c>
      <c r="K22">
        <v>1</v>
      </c>
      <c r="L22">
        <v>1</v>
      </c>
      <c r="M22">
        <v>1</v>
      </c>
      <c r="N22">
        <v>1</v>
      </c>
      <c r="O22" t="s">
        <v>28</v>
      </c>
      <c r="P22">
        <v>1</v>
      </c>
      <c r="S22">
        <v>1</v>
      </c>
      <c r="T22" t="s">
        <v>114</v>
      </c>
      <c r="U22" t="s">
        <v>28</v>
      </c>
      <c r="V22" t="s">
        <v>39</v>
      </c>
      <c r="W22" t="s">
        <v>115</v>
      </c>
    </row>
    <row r="23" spans="1:23" x14ac:dyDescent="0.25">
      <c r="A23" t="s">
        <v>63</v>
      </c>
      <c r="B23" t="s">
        <v>64</v>
      </c>
      <c r="C23" t="s">
        <v>110</v>
      </c>
      <c r="D23" t="s">
        <v>116</v>
      </c>
      <c r="E23" t="s">
        <v>112</v>
      </c>
      <c r="F23" s="1">
        <v>85718</v>
      </c>
      <c r="G23">
        <v>6860460</v>
      </c>
      <c r="H23" t="s">
        <v>117</v>
      </c>
      <c r="I23">
        <v>486</v>
      </c>
      <c r="K23">
        <v>1</v>
      </c>
      <c r="O23" t="s">
        <v>39</v>
      </c>
      <c r="P23">
        <v>1</v>
      </c>
      <c r="U23" t="s">
        <v>28</v>
      </c>
      <c r="W23" t="s">
        <v>118</v>
      </c>
    </row>
    <row r="24" spans="1:23" x14ac:dyDescent="0.25">
      <c r="A24" t="s">
        <v>119</v>
      </c>
      <c r="B24" t="s">
        <v>120</v>
      </c>
      <c r="C24" t="s">
        <v>121</v>
      </c>
      <c r="D24" t="s">
        <v>122</v>
      </c>
      <c r="E24" t="s">
        <v>123</v>
      </c>
      <c r="F24" s="1">
        <v>71913</v>
      </c>
      <c r="G24">
        <v>6710300</v>
      </c>
      <c r="H24" t="s">
        <v>124</v>
      </c>
      <c r="I24">
        <v>254</v>
      </c>
      <c r="K24">
        <v>1</v>
      </c>
      <c r="O24" t="s">
        <v>39</v>
      </c>
      <c r="Q24">
        <v>1</v>
      </c>
      <c r="U24" t="s">
        <v>28</v>
      </c>
      <c r="W24" t="s">
        <v>125</v>
      </c>
    </row>
    <row r="25" spans="1:23" x14ac:dyDescent="0.25">
      <c r="A25" t="s">
        <v>119</v>
      </c>
      <c r="B25" t="s">
        <v>120</v>
      </c>
      <c r="C25" t="s">
        <v>126</v>
      </c>
      <c r="D25" t="s">
        <v>127</v>
      </c>
      <c r="E25" t="s">
        <v>128</v>
      </c>
      <c r="F25" s="1">
        <v>72202</v>
      </c>
      <c r="G25">
        <v>6710340</v>
      </c>
      <c r="H25" t="s">
        <v>129</v>
      </c>
      <c r="I25">
        <v>336</v>
      </c>
      <c r="J25">
        <v>10</v>
      </c>
      <c r="L25">
        <v>1</v>
      </c>
      <c r="M25">
        <v>1</v>
      </c>
      <c r="N25">
        <v>1</v>
      </c>
      <c r="O25" t="s">
        <v>28</v>
      </c>
      <c r="R25">
        <v>1</v>
      </c>
      <c r="T25" t="s">
        <v>39</v>
      </c>
      <c r="U25" t="s">
        <v>28</v>
      </c>
      <c r="V25" t="s">
        <v>39</v>
      </c>
      <c r="W25" t="s">
        <v>130</v>
      </c>
    </row>
    <row r="26" spans="1:23" x14ac:dyDescent="0.25">
      <c r="A26" t="s">
        <v>119</v>
      </c>
      <c r="B26" t="s">
        <v>120</v>
      </c>
      <c r="C26" t="s">
        <v>126</v>
      </c>
      <c r="D26" t="s">
        <v>131</v>
      </c>
      <c r="E26" t="s">
        <v>128</v>
      </c>
      <c r="F26" s="1">
        <v>72205</v>
      </c>
      <c r="G26">
        <v>6710440</v>
      </c>
      <c r="H26" t="s">
        <v>132</v>
      </c>
      <c r="I26">
        <v>522</v>
      </c>
      <c r="K26">
        <v>1</v>
      </c>
      <c r="O26" t="s">
        <v>28</v>
      </c>
      <c r="P26">
        <v>1</v>
      </c>
      <c r="U26" t="s">
        <v>28</v>
      </c>
      <c r="W26" t="s">
        <v>133</v>
      </c>
    </row>
    <row r="27" spans="1:23" x14ac:dyDescent="0.25">
      <c r="A27" t="s">
        <v>119</v>
      </c>
      <c r="B27" t="s">
        <v>120</v>
      </c>
      <c r="C27" t="s">
        <v>126</v>
      </c>
      <c r="D27" t="s">
        <v>134</v>
      </c>
      <c r="E27" t="s">
        <v>135</v>
      </c>
      <c r="F27" s="1">
        <v>72205</v>
      </c>
      <c r="G27">
        <v>6710335</v>
      </c>
      <c r="H27" t="s">
        <v>136</v>
      </c>
      <c r="I27">
        <v>740</v>
      </c>
      <c r="K27">
        <v>1</v>
      </c>
      <c r="O27" t="s">
        <v>39</v>
      </c>
      <c r="Q27">
        <v>1</v>
      </c>
      <c r="U27" t="s">
        <v>28</v>
      </c>
      <c r="W27" t="s">
        <v>137</v>
      </c>
    </row>
    <row r="28" spans="1:23" x14ac:dyDescent="0.25">
      <c r="A28" t="s">
        <v>119</v>
      </c>
      <c r="B28" t="s">
        <v>120</v>
      </c>
      <c r="C28" t="s">
        <v>126</v>
      </c>
      <c r="D28" t="s">
        <v>138</v>
      </c>
      <c r="E28" t="s">
        <v>135</v>
      </c>
      <c r="F28" s="1">
        <v>72205</v>
      </c>
      <c r="G28">
        <v>6710400</v>
      </c>
      <c r="H28" t="s">
        <v>139</v>
      </c>
      <c r="I28">
        <v>600</v>
      </c>
      <c r="K28">
        <v>1</v>
      </c>
      <c r="O28" t="s">
        <v>39</v>
      </c>
      <c r="Q28">
        <v>1</v>
      </c>
      <c r="U28" t="s">
        <v>28</v>
      </c>
      <c r="W28" t="s">
        <v>140</v>
      </c>
    </row>
    <row r="29" spans="1:23" x14ac:dyDescent="0.25">
      <c r="A29" t="s">
        <v>119</v>
      </c>
      <c r="B29" t="s">
        <v>120</v>
      </c>
      <c r="C29" t="s">
        <v>141</v>
      </c>
      <c r="D29" t="s">
        <v>142</v>
      </c>
      <c r="E29" t="s">
        <v>143</v>
      </c>
      <c r="F29" s="1">
        <v>72703</v>
      </c>
      <c r="G29">
        <v>6710195</v>
      </c>
      <c r="H29" t="s">
        <v>144</v>
      </c>
      <c r="I29">
        <v>342</v>
      </c>
      <c r="K29">
        <v>1</v>
      </c>
      <c r="O29" t="s">
        <v>39</v>
      </c>
      <c r="Q29">
        <v>1</v>
      </c>
      <c r="U29" t="s">
        <v>28</v>
      </c>
      <c r="W29" t="s">
        <v>145</v>
      </c>
    </row>
    <row r="30" spans="1:23" x14ac:dyDescent="0.25">
      <c r="A30" t="s">
        <v>146</v>
      </c>
      <c r="B30" t="s">
        <v>147</v>
      </c>
      <c r="C30" t="s">
        <v>148</v>
      </c>
      <c r="D30" t="s">
        <v>149</v>
      </c>
      <c r="E30" t="s">
        <v>150</v>
      </c>
      <c r="F30" s="1">
        <v>94602</v>
      </c>
      <c r="G30">
        <v>6930275</v>
      </c>
      <c r="H30" t="s">
        <v>151</v>
      </c>
      <c r="I30">
        <v>438</v>
      </c>
      <c r="K30">
        <v>1</v>
      </c>
      <c r="O30" t="s">
        <v>28</v>
      </c>
      <c r="P30">
        <v>1</v>
      </c>
      <c r="U30" t="s">
        <v>28</v>
      </c>
      <c r="W30" t="s">
        <v>152</v>
      </c>
    </row>
    <row r="31" spans="1:23" x14ac:dyDescent="0.25">
      <c r="A31" t="s">
        <v>146</v>
      </c>
      <c r="B31" t="s">
        <v>147</v>
      </c>
      <c r="C31" t="s">
        <v>148</v>
      </c>
      <c r="D31" t="s">
        <v>153</v>
      </c>
      <c r="E31" t="s">
        <v>154</v>
      </c>
      <c r="F31" s="1">
        <v>94546</v>
      </c>
      <c r="G31">
        <v>6930133</v>
      </c>
      <c r="H31" t="s">
        <v>155</v>
      </c>
      <c r="I31">
        <v>122</v>
      </c>
      <c r="K31">
        <v>1</v>
      </c>
      <c r="O31" t="s">
        <v>28</v>
      </c>
      <c r="Q31">
        <v>1</v>
      </c>
      <c r="U31" t="s">
        <v>28</v>
      </c>
      <c r="W31" t="s">
        <v>156</v>
      </c>
    </row>
    <row r="32" spans="1:23" x14ac:dyDescent="0.25">
      <c r="A32" t="s">
        <v>146</v>
      </c>
      <c r="B32" t="s">
        <v>147</v>
      </c>
      <c r="C32" t="s">
        <v>148</v>
      </c>
      <c r="D32" t="s">
        <v>157</v>
      </c>
      <c r="E32" t="s">
        <v>150</v>
      </c>
      <c r="F32" s="1">
        <v>94609</v>
      </c>
      <c r="G32">
        <v>6932180</v>
      </c>
      <c r="H32" t="s">
        <v>158</v>
      </c>
      <c r="I32">
        <v>191</v>
      </c>
      <c r="L32">
        <v>1</v>
      </c>
      <c r="O32" t="s">
        <v>28</v>
      </c>
      <c r="R32">
        <v>1</v>
      </c>
      <c r="U32" t="s">
        <v>28</v>
      </c>
      <c r="W32" t="s">
        <v>159</v>
      </c>
    </row>
    <row r="33" spans="1:23" x14ac:dyDescent="0.25">
      <c r="A33" t="s">
        <v>146</v>
      </c>
      <c r="B33" t="s">
        <v>147</v>
      </c>
      <c r="C33" t="s">
        <v>160</v>
      </c>
      <c r="D33" t="s">
        <v>161</v>
      </c>
      <c r="E33" t="s">
        <v>162</v>
      </c>
      <c r="F33" s="1">
        <v>95926</v>
      </c>
      <c r="G33">
        <v>6930096</v>
      </c>
      <c r="H33" t="s">
        <v>163</v>
      </c>
      <c r="I33">
        <v>229</v>
      </c>
      <c r="K33">
        <v>1</v>
      </c>
      <c r="O33" t="s">
        <v>28</v>
      </c>
      <c r="Q33">
        <v>1</v>
      </c>
      <c r="U33" t="s">
        <v>28</v>
      </c>
      <c r="W33" t="s">
        <v>164</v>
      </c>
    </row>
    <row r="34" spans="1:23" x14ac:dyDescent="0.25">
      <c r="A34" t="s">
        <v>146</v>
      </c>
      <c r="B34" t="s">
        <v>147</v>
      </c>
      <c r="C34" t="s">
        <v>165</v>
      </c>
      <c r="D34" t="s">
        <v>166</v>
      </c>
      <c r="E34" t="s">
        <v>167</v>
      </c>
      <c r="F34" s="1">
        <v>94598</v>
      </c>
      <c r="G34">
        <v>6933853</v>
      </c>
      <c r="H34" t="s">
        <v>168</v>
      </c>
      <c r="I34">
        <v>420</v>
      </c>
      <c r="K34">
        <v>1</v>
      </c>
      <c r="O34" t="s">
        <v>28</v>
      </c>
      <c r="Q34">
        <v>1</v>
      </c>
      <c r="U34" t="s">
        <v>28</v>
      </c>
      <c r="W34" t="s">
        <v>169</v>
      </c>
    </row>
    <row r="35" spans="1:23" x14ac:dyDescent="0.25">
      <c r="A35" t="s">
        <v>146</v>
      </c>
      <c r="B35" t="s">
        <v>147</v>
      </c>
      <c r="C35" t="s">
        <v>170</v>
      </c>
      <c r="D35" t="s">
        <v>171</v>
      </c>
      <c r="E35" t="s">
        <v>170</v>
      </c>
      <c r="F35" s="1">
        <v>93721</v>
      </c>
      <c r="G35">
        <v>6930790</v>
      </c>
      <c r="H35" t="s">
        <v>172</v>
      </c>
      <c r="I35">
        <v>852</v>
      </c>
      <c r="J35">
        <v>10</v>
      </c>
      <c r="K35">
        <v>1</v>
      </c>
      <c r="M35">
        <v>1</v>
      </c>
      <c r="N35">
        <v>1</v>
      </c>
      <c r="O35" t="s">
        <v>28</v>
      </c>
      <c r="P35">
        <v>1</v>
      </c>
      <c r="T35" t="s">
        <v>28</v>
      </c>
      <c r="U35" t="s">
        <v>28</v>
      </c>
      <c r="V35" t="s">
        <v>28</v>
      </c>
      <c r="W35" t="s">
        <v>173</v>
      </c>
    </row>
    <row r="36" spans="1:23" x14ac:dyDescent="0.25">
      <c r="A36" t="s">
        <v>146</v>
      </c>
      <c r="B36" t="s">
        <v>147</v>
      </c>
      <c r="C36" t="s">
        <v>174</v>
      </c>
      <c r="D36" t="s">
        <v>175</v>
      </c>
      <c r="E36" t="s">
        <v>176</v>
      </c>
      <c r="F36" s="1">
        <v>93301</v>
      </c>
      <c r="G36">
        <v>6930079</v>
      </c>
      <c r="H36" t="s">
        <v>177</v>
      </c>
      <c r="I36">
        <v>372</v>
      </c>
      <c r="J36">
        <v>7</v>
      </c>
      <c r="M36">
        <v>1</v>
      </c>
      <c r="N36">
        <v>1</v>
      </c>
      <c r="T36" t="s">
        <v>40</v>
      </c>
      <c r="V36" t="s">
        <v>28</v>
      </c>
      <c r="W36" t="s">
        <v>178</v>
      </c>
    </row>
    <row r="37" spans="1:23" x14ac:dyDescent="0.25">
      <c r="A37" t="s">
        <v>146</v>
      </c>
      <c r="B37" t="s">
        <v>147</v>
      </c>
      <c r="C37" t="s">
        <v>179</v>
      </c>
      <c r="D37" t="s">
        <v>180</v>
      </c>
      <c r="E37" t="s">
        <v>181</v>
      </c>
      <c r="F37" s="1">
        <v>93534</v>
      </c>
      <c r="G37">
        <v>6931178</v>
      </c>
      <c r="H37" t="s">
        <v>182</v>
      </c>
      <c r="I37">
        <v>368</v>
      </c>
      <c r="K37">
        <v>1</v>
      </c>
      <c r="O37" t="s">
        <v>28</v>
      </c>
      <c r="Q37">
        <v>1</v>
      </c>
      <c r="U37" t="s">
        <v>28</v>
      </c>
      <c r="W37" t="s">
        <v>183</v>
      </c>
    </row>
    <row r="38" spans="1:23" x14ac:dyDescent="0.25">
      <c r="A38" t="s">
        <v>146</v>
      </c>
      <c r="B38" t="s">
        <v>147</v>
      </c>
      <c r="C38" t="s">
        <v>179</v>
      </c>
      <c r="D38" t="s">
        <v>184</v>
      </c>
      <c r="E38" t="s">
        <v>185</v>
      </c>
      <c r="F38" s="1">
        <v>90048</v>
      </c>
      <c r="G38">
        <v>6930444</v>
      </c>
      <c r="H38" t="s">
        <v>186</v>
      </c>
      <c r="I38">
        <v>889</v>
      </c>
      <c r="K38">
        <v>1</v>
      </c>
      <c r="O38" t="s">
        <v>28</v>
      </c>
      <c r="P38">
        <v>1</v>
      </c>
      <c r="U38" t="s">
        <v>28</v>
      </c>
      <c r="W38" t="s">
        <v>187</v>
      </c>
    </row>
    <row r="39" spans="1:23" x14ac:dyDescent="0.25">
      <c r="A39" t="s">
        <v>146</v>
      </c>
      <c r="B39" t="s">
        <v>147</v>
      </c>
      <c r="C39" t="s">
        <v>179</v>
      </c>
      <c r="D39" t="s">
        <v>188</v>
      </c>
      <c r="E39" t="s">
        <v>189</v>
      </c>
      <c r="F39" s="1">
        <v>90027</v>
      </c>
      <c r="G39">
        <v>6931470</v>
      </c>
      <c r="H39" t="s">
        <v>190</v>
      </c>
      <c r="I39">
        <v>379</v>
      </c>
      <c r="L39">
        <v>1</v>
      </c>
      <c r="O39" t="s">
        <v>28</v>
      </c>
      <c r="R39">
        <v>1</v>
      </c>
      <c r="U39" t="s">
        <v>28</v>
      </c>
      <c r="W39" t="s">
        <v>191</v>
      </c>
    </row>
    <row r="40" spans="1:23" x14ac:dyDescent="0.25">
      <c r="A40" t="s">
        <v>146</v>
      </c>
      <c r="B40" t="s">
        <v>147</v>
      </c>
      <c r="C40" t="s">
        <v>179</v>
      </c>
      <c r="D40" t="s">
        <v>192</v>
      </c>
      <c r="E40" t="s">
        <v>193</v>
      </c>
      <c r="F40" s="1">
        <v>91767</v>
      </c>
      <c r="G40">
        <v>6932450</v>
      </c>
      <c r="H40" t="s">
        <v>194</v>
      </c>
      <c r="I40">
        <v>412</v>
      </c>
      <c r="K40">
        <v>1</v>
      </c>
      <c r="O40" t="s">
        <v>28</v>
      </c>
      <c r="Q40">
        <v>1</v>
      </c>
      <c r="U40" t="s">
        <v>28</v>
      </c>
      <c r="W40" t="s">
        <v>195</v>
      </c>
    </row>
    <row r="41" spans="1:23" x14ac:dyDescent="0.25">
      <c r="A41" t="s">
        <v>146</v>
      </c>
      <c r="B41" t="s">
        <v>147</v>
      </c>
      <c r="C41" t="s">
        <v>179</v>
      </c>
      <c r="D41" t="s">
        <v>196</v>
      </c>
      <c r="E41" t="s">
        <v>197</v>
      </c>
      <c r="F41" s="1">
        <v>90262</v>
      </c>
      <c r="G41">
        <v>6931790</v>
      </c>
      <c r="H41" t="s">
        <v>198</v>
      </c>
      <c r="I41">
        <v>323</v>
      </c>
      <c r="K41">
        <v>1</v>
      </c>
      <c r="O41" t="s">
        <v>28</v>
      </c>
      <c r="Q41">
        <v>1</v>
      </c>
      <c r="U41" t="s">
        <v>28</v>
      </c>
      <c r="W41" t="s">
        <v>199</v>
      </c>
    </row>
    <row r="42" spans="1:23" x14ac:dyDescent="0.25">
      <c r="A42" t="s">
        <v>146</v>
      </c>
      <c r="B42" t="s">
        <v>147</v>
      </c>
      <c r="C42" t="s">
        <v>179</v>
      </c>
      <c r="D42" t="s">
        <v>200</v>
      </c>
      <c r="E42" t="s">
        <v>201</v>
      </c>
      <c r="F42" s="1">
        <v>91345</v>
      </c>
      <c r="G42">
        <v>6932860</v>
      </c>
      <c r="H42" t="s">
        <v>202</v>
      </c>
      <c r="I42">
        <v>377</v>
      </c>
      <c r="K42">
        <v>1</v>
      </c>
      <c r="O42" t="s">
        <v>28</v>
      </c>
      <c r="Q42">
        <v>1</v>
      </c>
      <c r="U42" t="s">
        <v>28</v>
      </c>
      <c r="W42" t="s">
        <v>203</v>
      </c>
    </row>
    <row r="43" spans="1:23" x14ac:dyDescent="0.25">
      <c r="A43" t="s">
        <v>146</v>
      </c>
      <c r="B43" t="s">
        <v>147</v>
      </c>
      <c r="C43" t="s">
        <v>179</v>
      </c>
      <c r="D43" t="s">
        <v>204</v>
      </c>
      <c r="E43" t="s">
        <v>179</v>
      </c>
      <c r="F43" s="1">
        <v>90095</v>
      </c>
      <c r="G43">
        <v>6931755</v>
      </c>
      <c r="H43" t="s">
        <v>205</v>
      </c>
      <c r="I43">
        <v>445</v>
      </c>
      <c r="K43">
        <v>1</v>
      </c>
      <c r="O43" t="s">
        <v>28</v>
      </c>
      <c r="P43">
        <v>1</v>
      </c>
      <c r="U43" t="s">
        <v>28</v>
      </c>
      <c r="W43" t="s">
        <v>206</v>
      </c>
    </row>
    <row r="44" spans="1:23" x14ac:dyDescent="0.25">
      <c r="A44" t="s">
        <v>146</v>
      </c>
      <c r="B44" t="s">
        <v>147</v>
      </c>
      <c r="C44" t="s">
        <v>179</v>
      </c>
      <c r="D44" t="s">
        <v>207</v>
      </c>
      <c r="E44" t="s">
        <v>208</v>
      </c>
      <c r="F44" s="1">
        <v>91307</v>
      </c>
      <c r="G44">
        <v>6930379</v>
      </c>
      <c r="H44" t="s">
        <v>209</v>
      </c>
      <c r="I44">
        <v>225</v>
      </c>
      <c r="J44">
        <v>8</v>
      </c>
      <c r="M44">
        <v>1</v>
      </c>
      <c r="T44" t="s">
        <v>28</v>
      </c>
      <c r="V44" t="s">
        <v>28</v>
      </c>
      <c r="W44" t="s">
        <v>210</v>
      </c>
    </row>
    <row r="45" spans="1:23" x14ac:dyDescent="0.25">
      <c r="A45" t="s">
        <v>146</v>
      </c>
      <c r="B45" t="s">
        <v>147</v>
      </c>
      <c r="C45" t="s">
        <v>179</v>
      </c>
      <c r="D45" t="s">
        <v>211</v>
      </c>
      <c r="E45" t="s">
        <v>212</v>
      </c>
      <c r="F45" s="1">
        <v>90505</v>
      </c>
      <c r="G45">
        <v>6933679</v>
      </c>
      <c r="H45" t="s">
        <v>213</v>
      </c>
      <c r="I45">
        <v>436</v>
      </c>
      <c r="J45">
        <v>12</v>
      </c>
      <c r="M45">
        <v>1</v>
      </c>
      <c r="N45">
        <v>1</v>
      </c>
      <c r="T45" t="s">
        <v>28</v>
      </c>
      <c r="V45" t="s">
        <v>28</v>
      </c>
      <c r="W45" t="s">
        <v>214</v>
      </c>
    </row>
    <row r="46" spans="1:23" x14ac:dyDescent="0.25">
      <c r="A46" t="s">
        <v>146</v>
      </c>
      <c r="B46" t="s">
        <v>147</v>
      </c>
      <c r="C46" t="s">
        <v>189</v>
      </c>
      <c r="D46" t="s">
        <v>215</v>
      </c>
      <c r="E46" t="s">
        <v>179</v>
      </c>
      <c r="F46" s="1">
        <v>90015</v>
      </c>
      <c r="G46">
        <v>6931440</v>
      </c>
      <c r="H46" t="s">
        <v>216</v>
      </c>
      <c r="I46">
        <v>318</v>
      </c>
      <c r="K46">
        <v>1</v>
      </c>
      <c r="O46" t="s">
        <v>28</v>
      </c>
      <c r="Q46">
        <v>1</v>
      </c>
      <c r="U46" t="s">
        <v>28</v>
      </c>
      <c r="W46" t="s">
        <v>217</v>
      </c>
    </row>
    <row r="47" spans="1:23" x14ac:dyDescent="0.25">
      <c r="A47" t="s">
        <v>146</v>
      </c>
      <c r="B47" t="s">
        <v>147</v>
      </c>
      <c r="C47" t="s">
        <v>189</v>
      </c>
      <c r="D47" t="s">
        <v>218</v>
      </c>
      <c r="E47" t="s">
        <v>219</v>
      </c>
      <c r="F47" s="1">
        <v>91335</v>
      </c>
      <c r="G47">
        <v>6932118</v>
      </c>
      <c r="H47" t="s">
        <v>220</v>
      </c>
      <c r="I47">
        <v>394</v>
      </c>
      <c r="K47">
        <v>1</v>
      </c>
      <c r="O47" t="s">
        <v>28</v>
      </c>
      <c r="Q47">
        <v>1</v>
      </c>
      <c r="U47" t="s">
        <v>28</v>
      </c>
      <c r="W47" t="s">
        <v>221</v>
      </c>
    </row>
    <row r="48" spans="1:23" x14ac:dyDescent="0.25">
      <c r="A48" t="s">
        <v>146</v>
      </c>
      <c r="B48" t="s">
        <v>147</v>
      </c>
      <c r="C48" t="s">
        <v>189</v>
      </c>
      <c r="D48" t="s">
        <v>222</v>
      </c>
      <c r="E48" t="s">
        <v>212</v>
      </c>
      <c r="F48" s="1">
        <v>90502</v>
      </c>
      <c r="G48">
        <v>6933683</v>
      </c>
      <c r="H48" t="s">
        <v>223</v>
      </c>
      <c r="I48">
        <v>453</v>
      </c>
      <c r="K48">
        <v>1</v>
      </c>
      <c r="O48" t="s">
        <v>28</v>
      </c>
      <c r="P48">
        <v>1</v>
      </c>
      <c r="U48" t="s">
        <v>28</v>
      </c>
      <c r="W48" t="s">
        <v>224</v>
      </c>
    </row>
    <row r="49" spans="1:23" x14ac:dyDescent="0.25">
      <c r="A49" t="s">
        <v>146</v>
      </c>
      <c r="B49" t="s">
        <v>147</v>
      </c>
      <c r="C49" t="s">
        <v>189</v>
      </c>
      <c r="D49" t="s">
        <v>225</v>
      </c>
      <c r="E49" t="s">
        <v>226</v>
      </c>
      <c r="F49" s="1">
        <v>91355</v>
      </c>
      <c r="G49">
        <v>6933488</v>
      </c>
      <c r="H49" t="s">
        <v>227</v>
      </c>
      <c r="I49">
        <v>238</v>
      </c>
      <c r="K49">
        <v>1</v>
      </c>
      <c r="O49" t="s">
        <v>28</v>
      </c>
      <c r="Q49">
        <v>1</v>
      </c>
      <c r="U49" t="s">
        <v>28</v>
      </c>
      <c r="W49" t="s">
        <v>228</v>
      </c>
    </row>
    <row r="50" spans="1:23" x14ac:dyDescent="0.25">
      <c r="A50" t="s">
        <v>146</v>
      </c>
      <c r="B50" t="s">
        <v>147</v>
      </c>
      <c r="C50" t="s">
        <v>189</v>
      </c>
      <c r="D50" t="s">
        <v>229</v>
      </c>
      <c r="E50" t="s">
        <v>230</v>
      </c>
      <c r="F50" s="1">
        <v>91105</v>
      </c>
      <c r="G50">
        <v>6932350</v>
      </c>
      <c r="H50" t="s">
        <v>231</v>
      </c>
      <c r="I50">
        <v>619</v>
      </c>
      <c r="K50">
        <v>1</v>
      </c>
      <c r="O50" t="s">
        <v>28</v>
      </c>
      <c r="Q50">
        <v>1</v>
      </c>
      <c r="U50" t="s">
        <v>28</v>
      </c>
      <c r="W50" t="s">
        <v>232</v>
      </c>
    </row>
    <row r="51" spans="1:23" x14ac:dyDescent="0.25">
      <c r="A51" t="s">
        <v>146</v>
      </c>
      <c r="B51" t="s">
        <v>147</v>
      </c>
      <c r="C51" t="s">
        <v>189</v>
      </c>
      <c r="D51" t="s">
        <v>233</v>
      </c>
      <c r="E51" t="s">
        <v>179</v>
      </c>
      <c r="F51" s="1">
        <v>90033</v>
      </c>
      <c r="G51">
        <v>6931580</v>
      </c>
      <c r="H51" t="s">
        <v>234</v>
      </c>
      <c r="I51">
        <v>538</v>
      </c>
      <c r="J51">
        <v>20</v>
      </c>
      <c r="K51">
        <v>1</v>
      </c>
      <c r="M51">
        <v>1</v>
      </c>
      <c r="N51">
        <v>1</v>
      </c>
      <c r="O51" t="s">
        <v>28</v>
      </c>
      <c r="P51">
        <v>1</v>
      </c>
      <c r="T51" t="s">
        <v>40</v>
      </c>
      <c r="U51" t="s">
        <v>28</v>
      </c>
      <c r="V51" t="s">
        <v>28</v>
      </c>
      <c r="W51" t="s">
        <v>235</v>
      </c>
    </row>
    <row r="52" spans="1:23" x14ac:dyDescent="0.25">
      <c r="A52" t="s">
        <v>146</v>
      </c>
      <c r="B52" t="s">
        <v>147</v>
      </c>
      <c r="C52" t="s">
        <v>189</v>
      </c>
      <c r="D52" t="s">
        <v>236</v>
      </c>
      <c r="E52" t="s">
        <v>237</v>
      </c>
      <c r="F52" s="1">
        <v>90806</v>
      </c>
      <c r="G52">
        <v>6931370</v>
      </c>
      <c r="H52" t="s">
        <v>238</v>
      </c>
      <c r="I52">
        <v>412</v>
      </c>
      <c r="K52">
        <v>1</v>
      </c>
      <c r="O52" t="s">
        <v>28</v>
      </c>
      <c r="Q52">
        <v>1</v>
      </c>
      <c r="U52" t="s">
        <v>28</v>
      </c>
      <c r="W52" t="s">
        <v>239</v>
      </c>
    </row>
    <row r="53" spans="1:23" x14ac:dyDescent="0.25">
      <c r="A53" t="s">
        <v>146</v>
      </c>
      <c r="B53" t="s">
        <v>147</v>
      </c>
      <c r="C53" t="s">
        <v>189</v>
      </c>
      <c r="D53" t="s">
        <v>240</v>
      </c>
      <c r="E53" t="s">
        <v>237</v>
      </c>
      <c r="F53" s="1">
        <v>90813</v>
      </c>
      <c r="G53">
        <v>6931360</v>
      </c>
      <c r="H53" t="s">
        <v>241</v>
      </c>
      <c r="I53">
        <v>307</v>
      </c>
      <c r="K53">
        <v>1</v>
      </c>
      <c r="O53" t="s">
        <v>28</v>
      </c>
      <c r="Q53">
        <v>1</v>
      </c>
      <c r="U53" t="s">
        <v>28</v>
      </c>
      <c r="W53" t="s">
        <v>242</v>
      </c>
    </row>
    <row r="54" spans="1:23" x14ac:dyDescent="0.25">
      <c r="A54" t="s">
        <v>146</v>
      </c>
      <c r="B54" t="s">
        <v>147</v>
      </c>
      <c r="C54" t="s">
        <v>243</v>
      </c>
      <c r="D54" t="s">
        <v>244</v>
      </c>
      <c r="E54" t="s">
        <v>243</v>
      </c>
      <c r="F54" s="1">
        <v>93636</v>
      </c>
      <c r="G54">
        <v>6930814</v>
      </c>
      <c r="H54" t="s">
        <v>245</v>
      </c>
      <c r="I54">
        <v>208</v>
      </c>
      <c r="L54">
        <v>1</v>
      </c>
      <c r="O54" t="s">
        <v>28</v>
      </c>
      <c r="S54">
        <v>1</v>
      </c>
      <c r="U54" t="s">
        <v>28</v>
      </c>
      <c r="W54" t="s">
        <v>246</v>
      </c>
    </row>
    <row r="55" spans="1:23" x14ac:dyDescent="0.25">
      <c r="A55" t="s">
        <v>146</v>
      </c>
      <c r="B55" t="s">
        <v>147</v>
      </c>
      <c r="C55" t="s">
        <v>247</v>
      </c>
      <c r="D55" t="s">
        <v>248</v>
      </c>
      <c r="E55" t="s">
        <v>249</v>
      </c>
      <c r="F55" s="1">
        <v>93906</v>
      </c>
      <c r="G55">
        <v>6932720</v>
      </c>
      <c r="H55" t="s">
        <v>250</v>
      </c>
      <c r="I55">
        <v>161</v>
      </c>
      <c r="K55">
        <v>1</v>
      </c>
      <c r="O55" t="s">
        <v>28</v>
      </c>
      <c r="Q55">
        <v>1</v>
      </c>
      <c r="U55" t="s">
        <v>28</v>
      </c>
      <c r="W55" t="s">
        <v>251</v>
      </c>
    </row>
    <row r="56" spans="1:23" x14ac:dyDescent="0.25">
      <c r="A56" t="s">
        <v>146</v>
      </c>
      <c r="B56" t="s">
        <v>147</v>
      </c>
      <c r="C56" t="s">
        <v>252</v>
      </c>
      <c r="D56" t="s">
        <v>253</v>
      </c>
      <c r="E56" t="s">
        <v>254</v>
      </c>
      <c r="F56" s="1">
        <v>92691</v>
      </c>
      <c r="G56">
        <v>6931915</v>
      </c>
      <c r="H56" t="s">
        <v>255</v>
      </c>
      <c r="I56">
        <v>275</v>
      </c>
      <c r="K56">
        <v>1</v>
      </c>
      <c r="L56">
        <v>1</v>
      </c>
      <c r="O56" t="s">
        <v>28</v>
      </c>
      <c r="Q56">
        <v>1</v>
      </c>
      <c r="S56">
        <v>1</v>
      </c>
      <c r="U56" t="s">
        <v>28</v>
      </c>
      <c r="W56" t="s">
        <v>256</v>
      </c>
    </row>
    <row r="57" spans="1:23" x14ac:dyDescent="0.25">
      <c r="A57" t="s">
        <v>146</v>
      </c>
      <c r="B57" t="s">
        <v>147</v>
      </c>
      <c r="C57" t="s">
        <v>252</v>
      </c>
      <c r="D57" t="s">
        <v>257</v>
      </c>
      <c r="E57" t="s">
        <v>252</v>
      </c>
      <c r="F57" s="1">
        <v>92868</v>
      </c>
      <c r="G57">
        <v>6932290</v>
      </c>
      <c r="H57" t="s">
        <v>258</v>
      </c>
      <c r="I57">
        <v>418</v>
      </c>
      <c r="J57">
        <v>8</v>
      </c>
      <c r="K57">
        <v>1</v>
      </c>
      <c r="L57">
        <v>1</v>
      </c>
      <c r="M57">
        <v>1</v>
      </c>
      <c r="N57">
        <v>1</v>
      </c>
      <c r="O57" t="s">
        <v>28</v>
      </c>
      <c r="P57">
        <v>1</v>
      </c>
      <c r="S57">
        <v>1</v>
      </c>
      <c r="T57" t="s">
        <v>28</v>
      </c>
      <c r="U57" t="s">
        <v>28</v>
      </c>
      <c r="V57" t="s">
        <v>28</v>
      </c>
      <c r="W57" t="s">
        <v>259</v>
      </c>
    </row>
    <row r="58" spans="1:23" x14ac:dyDescent="0.25">
      <c r="A58" t="s">
        <v>146</v>
      </c>
      <c r="B58" t="s">
        <v>147</v>
      </c>
      <c r="C58" t="s">
        <v>260</v>
      </c>
      <c r="D58" t="s">
        <v>261</v>
      </c>
      <c r="E58" t="s">
        <v>252</v>
      </c>
      <c r="F58" s="1">
        <v>92868</v>
      </c>
      <c r="G58">
        <v>6932287</v>
      </c>
      <c r="H58" t="s">
        <v>262</v>
      </c>
      <c r="I58">
        <v>334</v>
      </c>
      <c r="L58">
        <v>1</v>
      </c>
      <c r="O58" t="s">
        <v>28</v>
      </c>
      <c r="S58">
        <v>1</v>
      </c>
      <c r="U58" t="s">
        <v>28</v>
      </c>
      <c r="W58" t="s">
        <v>263</v>
      </c>
    </row>
    <row r="59" spans="1:23" x14ac:dyDescent="0.25">
      <c r="A59" t="s">
        <v>146</v>
      </c>
      <c r="B59" t="s">
        <v>147</v>
      </c>
      <c r="C59" t="s">
        <v>260</v>
      </c>
      <c r="D59" t="s">
        <v>264</v>
      </c>
      <c r="E59" t="s">
        <v>265</v>
      </c>
      <c r="F59" s="1">
        <v>92705</v>
      </c>
      <c r="G59">
        <v>6933377</v>
      </c>
      <c r="H59" t="s">
        <v>266</v>
      </c>
      <c r="I59">
        <v>282</v>
      </c>
      <c r="J59">
        <v>7</v>
      </c>
      <c r="K59">
        <v>1</v>
      </c>
      <c r="M59">
        <v>1</v>
      </c>
      <c r="N59">
        <v>1</v>
      </c>
      <c r="O59" t="s">
        <v>28</v>
      </c>
      <c r="Q59">
        <v>1</v>
      </c>
      <c r="T59" t="s">
        <v>39</v>
      </c>
      <c r="U59" t="s">
        <v>28</v>
      </c>
      <c r="V59" t="s">
        <v>28</v>
      </c>
      <c r="W59" t="s">
        <v>267</v>
      </c>
    </row>
    <row r="60" spans="1:23" x14ac:dyDescent="0.25">
      <c r="A60" t="s">
        <v>146</v>
      </c>
      <c r="B60" t="s">
        <v>147</v>
      </c>
      <c r="C60" t="s">
        <v>268</v>
      </c>
      <c r="D60" t="s">
        <v>269</v>
      </c>
      <c r="E60" t="s">
        <v>270</v>
      </c>
      <c r="F60" s="1">
        <v>95661</v>
      </c>
      <c r="G60">
        <v>6932645</v>
      </c>
      <c r="H60" t="s">
        <v>271</v>
      </c>
      <c r="I60">
        <v>328</v>
      </c>
      <c r="K60">
        <v>1</v>
      </c>
      <c r="O60" t="s">
        <v>28</v>
      </c>
      <c r="Q60">
        <v>1</v>
      </c>
      <c r="U60" t="s">
        <v>28</v>
      </c>
      <c r="W60" t="s">
        <v>272</v>
      </c>
    </row>
    <row r="61" spans="1:23" x14ac:dyDescent="0.25">
      <c r="A61" t="s">
        <v>146</v>
      </c>
      <c r="B61" t="s">
        <v>147</v>
      </c>
      <c r="C61" t="s">
        <v>273</v>
      </c>
      <c r="D61" t="s">
        <v>274</v>
      </c>
      <c r="E61" t="s">
        <v>275</v>
      </c>
      <c r="F61" s="1">
        <v>92262</v>
      </c>
      <c r="G61">
        <v>6932325</v>
      </c>
      <c r="H61" t="s">
        <v>276</v>
      </c>
      <c r="I61">
        <v>367</v>
      </c>
      <c r="K61">
        <v>1</v>
      </c>
      <c r="O61" t="s">
        <v>28</v>
      </c>
      <c r="Q61">
        <v>1</v>
      </c>
      <c r="U61" t="s">
        <v>28</v>
      </c>
      <c r="W61" t="s">
        <v>277</v>
      </c>
    </row>
    <row r="62" spans="1:23" x14ac:dyDescent="0.25">
      <c r="A62" t="s">
        <v>146</v>
      </c>
      <c r="B62" t="s">
        <v>147</v>
      </c>
      <c r="C62" t="s">
        <v>278</v>
      </c>
      <c r="D62" t="s">
        <v>279</v>
      </c>
      <c r="E62" t="s">
        <v>278</v>
      </c>
      <c r="F62" s="1">
        <v>92501</v>
      </c>
      <c r="G62">
        <v>6932585</v>
      </c>
      <c r="H62" t="s">
        <v>280</v>
      </c>
      <c r="I62">
        <v>373</v>
      </c>
      <c r="K62">
        <v>1</v>
      </c>
      <c r="O62" t="s">
        <v>28</v>
      </c>
      <c r="Q62">
        <v>1</v>
      </c>
      <c r="U62" t="s">
        <v>28</v>
      </c>
      <c r="W62" t="s">
        <v>281</v>
      </c>
    </row>
    <row r="63" spans="1:23" x14ac:dyDescent="0.25">
      <c r="A63" t="s">
        <v>146</v>
      </c>
      <c r="B63" t="s">
        <v>147</v>
      </c>
      <c r="C63" t="s">
        <v>278</v>
      </c>
      <c r="D63" t="s">
        <v>282</v>
      </c>
      <c r="E63" t="s">
        <v>283</v>
      </c>
      <c r="F63" s="1">
        <v>92595</v>
      </c>
      <c r="G63">
        <v>6930640</v>
      </c>
      <c r="H63" t="s">
        <v>284</v>
      </c>
      <c r="I63">
        <v>122</v>
      </c>
      <c r="K63">
        <v>1</v>
      </c>
      <c r="O63" t="s">
        <v>28</v>
      </c>
      <c r="Q63">
        <v>1</v>
      </c>
      <c r="U63" t="s">
        <v>28</v>
      </c>
      <c r="W63" t="s">
        <v>285</v>
      </c>
    </row>
    <row r="64" spans="1:23" x14ac:dyDescent="0.25">
      <c r="A64" t="s">
        <v>146</v>
      </c>
      <c r="B64" t="s">
        <v>147</v>
      </c>
      <c r="C64" t="s">
        <v>278</v>
      </c>
      <c r="D64" t="s">
        <v>286</v>
      </c>
      <c r="E64" t="s">
        <v>287</v>
      </c>
      <c r="F64" s="1">
        <v>92555</v>
      </c>
      <c r="G64">
        <v>6930110</v>
      </c>
      <c r="H64" t="s">
        <v>288</v>
      </c>
      <c r="I64">
        <v>439</v>
      </c>
      <c r="K64">
        <v>1</v>
      </c>
      <c r="O64" t="s">
        <v>28</v>
      </c>
      <c r="P64">
        <v>1</v>
      </c>
      <c r="U64" t="s">
        <v>28</v>
      </c>
      <c r="W64" t="s">
        <v>289</v>
      </c>
    </row>
    <row r="65" spans="1:23" x14ac:dyDescent="0.25">
      <c r="A65" t="s">
        <v>146</v>
      </c>
      <c r="B65" t="s">
        <v>147</v>
      </c>
      <c r="C65" t="s">
        <v>290</v>
      </c>
      <c r="D65" t="s">
        <v>291</v>
      </c>
      <c r="E65" t="s">
        <v>292</v>
      </c>
      <c r="F65" s="1">
        <v>95608</v>
      </c>
      <c r="G65">
        <v>6930037</v>
      </c>
      <c r="H65" t="s">
        <v>293</v>
      </c>
      <c r="I65">
        <v>370</v>
      </c>
      <c r="K65">
        <v>1</v>
      </c>
      <c r="O65" t="s">
        <v>28</v>
      </c>
      <c r="Q65">
        <v>1</v>
      </c>
      <c r="U65" t="s">
        <v>28</v>
      </c>
      <c r="W65" t="s">
        <v>294</v>
      </c>
    </row>
    <row r="66" spans="1:23" x14ac:dyDescent="0.25">
      <c r="A66" t="s">
        <v>146</v>
      </c>
      <c r="B66" t="s">
        <v>147</v>
      </c>
      <c r="C66" t="s">
        <v>290</v>
      </c>
      <c r="D66" t="s">
        <v>295</v>
      </c>
      <c r="E66" t="s">
        <v>296</v>
      </c>
      <c r="F66" s="1">
        <v>95823</v>
      </c>
      <c r="G66">
        <v>6932673</v>
      </c>
      <c r="H66" t="s">
        <v>297</v>
      </c>
      <c r="I66">
        <v>241</v>
      </c>
      <c r="K66">
        <v>1</v>
      </c>
      <c r="O66" t="s">
        <v>28</v>
      </c>
      <c r="Q66">
        <v>1</v>
      </c>
      <c r="U66" t="s">
        <v>28</v>
      </c>
      <c r="W66" t="s">
        <v>298</v>
      </c>
    </row>
    <row r="67" spans="1:23" x14ac:dyDescent="0.25">
      <c r="A67" t="s">
        <v>146</v>
      </c>
      <c r="B67" t="s">
        <v>147</v>
      </c>
      <c r="C67" t="s">
        <v>290</v>
      </c>
      <c r="D67" t="s">
        <v>299</v>
      </c>
      <c r="E67" t="s">
        <v>296</v>
      </c>
      <c r="F67" s="1">
        <v>95817</v>
      </c>
      <c r="G67">
        <v>6932680</v>
      </c>
      <c r="H67" t="s">
        <v>300</v>
      </c>
      <c r="I67">
        <v>634</v>
      </c>
      <c r="J67">
        <v>12</v>
      </c>
      <c r="K67">
        <v>1</v>
      </c>
      <c r="L67">
        <v>1</v>
      </c>
      <c r="M67">
        <v>1</v>
      </c>
      <c r="O67" t="s">
        <v>28</v>
      </c>
      <c r="P67">
        <v>1</v>
      </c>
      <c r="R67">
        <v>1</v>
      </c>
      <c r="T67" t="s">
        <v>28</v>
      </c>
      <c r="U67" t="s">
        <v>28</v>
      </c>
      <c r="V67" t="s">
        <v>28</v>
      </c>
      <c r="W67" t="s">
        <v>301</v>
      </c>
    </row>
    <row r="68" spans="1:23" x14ac:dyDescent="0.25">
      <c r="A68" t="s">
        <v>146</v>
      </c>
      <c r="B68" t="s">
        <v>147</v>
      </c>
      <c r="C68" t="s">
        <v>290</v>
      </c>
      <c r="D68" t="s">
        <v>302</v>
      </c>
      <c r="E68" t="s">
        <v>296</v>
      </c>
      <c r="F68" s="1">
        <v>95817</v>
      </c>
      <c r="G68">
        <v>6933080</v>
      </c>
      <c r="H68" t="s">
        <v>303</v>
      </c>
      <c r="I68">
        <v>80</v>
      </c>
      <c r="J68">
        <v>10</v>
      </c>
      <c r="N68">
        <v>1</v>
      </c>
      <c r="T68" t="s">
        <v>28</v>
      </c>
      <c r="V68" t="s">
        <v>28</v>
      </c>
      <c r="W68" t="s">
        <v>304</v>
      </c>
    </row>
    <row r="69" spans="1:23" x14ac:dyDescent="0.25">
      <c r="A69" t="s">
        <v>146</v>
      </c>
      <c r="B69" t="s">
        <v>147</v>
      </c>
      <c r="C69" t="s">
        <v>305</v>
      </c>
      <c r="D69" t="s">
        <v>306</v>
      </c>
      <c r="E69" t="s">
        <v>307</v>
      </c>
      <c r="F69" s="1">
        <v>92324</v>
      </c>
      <c r="G69">
        <v>6932770</v>
      </c>
      <c r="H69" t="s">
        <v>308</v>
      </c>
      <c r="I69">
        <v>456</v>
      </c>
      <c r="J69">
        <v>14</v>
      </c>
      <c r="K69">
        <v>1</v>
      </c>
      <c r="M69">
        <v>1</v>
      </c>
      <c r="N69">
        <v>1</v>
      </c>
      <c r="O69" t="s">
        <v>28</v>
      </c>
      <c r="Q69">
        <v>1</v>
      </c>
      <c r="T69" t="s">
        <v>39</v>
      </c>
      <c r="U69" t="s">
        <v>28</v>
      </c>
      <c r="V69" t="s">
        <v>28</v>
      </c>
      <c r="W69" t="s">
        <v>309</v>
      </c>
    </row>
    <row r="70" spans="1:23" x14ac:dyDescent="0.25">
      <c r="A70" t="s">
        <v>146</v>
      </c>
      <c r="B70" t="s">
        <v>147</v>
      </c>
      <c r="C70" t="s">
        <v>305</v>
      </c>
      <c r="D70" t="s">
        <v>310</v>
      </c>
      <c r="E70" t="s">
        <v>311</v>
      </c>
      <c r="F70" s="1">
        <v>92354</v>
      </c>
      <c r="G70">
        <v>6930053</v>
      </c>
      <c r="H70" t="s">
        <v>312</v>
      </c>
      <c r="I70">
        <v>533</v>
      </c>
      <c r="K70">
        <v>1</v>
      </c>
      <c r="L70">
        <v>1</v>
      </c>
      <c r="O70" t="s">
        <v>28</v>
      </c>
      <c r="P70">
        <v>1</v>
      </c>
      <c r="R70">
        <v>1</v>
      </c>
      <c r="U70" t="s">
        <v>28</v>
      </c>
      <c r="W70" t="s">
        <v>313</v>
      </c>
    </row>
    <row r="71" spans="1:23" x14ac:dyDescent="0.25">
      <c r="A71" t="s">
        <v>146</v>
      </c>
      <c r="B71" t="s">
        <v>147</v>
      </c>
      <c r="C71" t="s">
        <v>314</v>
      </c>
      <c r="D71" t="s">
        <v>315</v>
      </c>
      <c r="E71" t="s">
        <v>316</v>
      </c>
      <c r="F71" s="1">
        <v>92029</v>
      </c>
      <c r="G71">
        <v>6930660</v>
      </c>
      <c r="H71" t="s">
        <v>317</v>
      </c>
      <c r="I71">
        <v>288</v>
      </c>
      <c r="K71">
        <v>1</v>
      </c>
      <c r="O71" t="s">
        <v>28</v>
      </c>
      <c r="Q71">
        <v>1</v>
      </c>
      <c r="U71" t="s">
        <v>28</v>
      </c>
      <c r="W71" t="s">
        <v>318</v>
      </c>
    </row>
    <row r="72" spans="1:23" x14ac:dyDescent="0.25">
      <c r="A72" t="s">
        <v>146</v>
      </c>
      <c r="B72" t="s">
        <v>147</v>
      </c>
      <c r="C72" t="s">
        <v>314</v>
      </c>
      <c r="D72" t="s">
        <v>319</v>
      </c>
      <c r="E72" t="s">
        <v>314</v>
      </c>
      <c r="F72" s="1">
        <v>92123</v>
      </c>
      <c r="G72">
        <v>6932775</v>
      </c>
      <c r="H72" t="s">
        <v>320</v>
      </c>
      <c r="I72">
        <v>326</v>
      </c>
      <c r="L72">
        <v>1</v>
      </c>
      <c r="O72" t="s">
        <v>28</v>
      </c>
      <c r="R72">
        <v>1</v>
      </c>
      <c r="U72" t="s">
        <v>28</v>
      </c>
      <c r="W72" t="s">
        <v>321</v>
      </c>
    </row>
    <row r="73" spans="1:23" x14ac:dyDescent="0.25">
      <c r="A73" t="s">
        <v>146</v>
      </c>
      <c r="B73" t="s">
        <v>147</v>
      </c>
      <c r="C73" t="s">
        <v>314</v>
      </c>
      <c r="D73" t="s">
        <v>322</v>
      </c>
      <c r="E73" t="s">
        <v>323</v>
      </c>
      <c r="F73" s="1">
        <v>92037</v>
      </c>
      <c r="G73">
        <v>6931130</v>
      </c>
      <c r="H73" t="s">
        <v>324</v>
      </c>
      <c r="I73">
        <v>426</v>
      </c>
      <c r="K73">
        <v>1</v>
      </c>
      <c r="O73" t="s">
        <v>28</v>
      </c>
      <c r="Q73">
        <v>1</v>
      </c>
      <c r="U73" t="s">
        <v>28</v>
      </c>
      <c r="W73" t="s">
        <v>325</v>
      </c>
    </row>
    <row r="74" spans="1:23" x14ac:dyDescent="0.25">
      <c r="A74" t="s">
        <v>146</v>
      </c>
      <c r="B74" t="s">
        <v>147</v>
      </c>
      <c r="C74" t="s">
        <v>314</v>
      </c>
      <c r="D74" t="s">
        <v>326</v>
      </c>
      <c r="E74" t="s">
        <v>314</v>
      </c>
      <c r="F74" s="1">
        <v>92103</v>
      </c>
      <c r="G74">
        <v>6932810</v>
      </c>
      <c r="H74" t="s">
        <v>327</v>
      </c>
      <c r="I74">
        <v>392</v>
      </c>
      <c r="K74">
        <v>1</v>
      </c>
      <c r="O74" t="s">
        <v>28</v>
      </c>
      <c r="P74">
        <v>1</v>
      </c>
      <c r="U74" t="s">
        <v>28</v>
      </c>
      <c r="W74" t="s">
        <v>328</v>
      </c>
    </row>
    <row r="75" spans="1:23" x14ac:dyDescent="0.25">
      <c r="A75" t="s">
        <v>146</v>
      </c>
      <c r="B75" t="s">
        <v>147</v>
      </c>
      <c r="C75" t="s">
        <v>314</v>
      </c>
      <c r="D75" t="s">
        <v>329</v>
      </c>
      <c r="E75" t="s">
        <v>314</v>
      </c>
      <c r="F75" s="1">
        <v>92123</v>
      </c>
      <c r="G75">
        <v>6932785</v>
      </c>
      <c r="H75" t="s">
        <v>330</v>
      </c>
      <c r="I75">
        <v>459</v>
      </c>
      <c r="K75">
        <v>1</v>
      </c>
      <c r="O75" t="s">
        <v>28</v>
      </c>
      <c r="Q75">
        <v>1</v>
      </c>
      <c r="U75" t="s">
        <v>28</v>
      </c>
      <c r="W75" t="s">
        <v>331</v>
      </c>
    </row>
    <row r="76" spans="1:23" x14ac:dyDescent="0.25">
      <c r="A76" t="s">
        <v>146</v>
      </c>
      <c r="B76" t="s">
        <v>147</v>
      </c>
      <c r="C76" t="s">
        <v>314</v>
      </c>
      <c r="D76" t="s">
        <v>332</v>
      </c>
      <c r="E76" t="s">
        <v>314</v>
      </c>
      <c r="F76" s="1">
        <v>92103</v>
      </c>
      <c r="G76">
        <v>6932820</v>
      </c>
      <c r="H76" t="s">
        <v>333</v>
      </c>
      <c r="I76">
        <v>723</v>
      </c>
      <c r="J76">
        <v>8</v>
      </c>
      <c r="K76">
        <v>1</v>
      </c>
      <c r="M76">
        <v>1</v>
      </c>
      <c r="N76">
        <v>1</v>
      </c>
      <c r="O76" t="s">
        <v>28</v>
      </c>
      <c r="P76">
        <v>1</v>
      </c>
      <c r="T76" t="s">
        <v>28</v>
      </c>
      <c r="U76" t="s">
        <v>28</v>
      </c>
      <c r="V76" t="s">
        <v>28</v>
      </c>
      <c r="W76" t="s">
        <v>334</v>
      </c>
    </row>
    <row r="77" spans="1:23" x14ac:dyDescent="0.25">
      <c r="A77" t="s">
        <v>146</v>
      </c>
      <c r="B77" t="s">
        <v>147</v>
      </c>
      <c r="C77" t="s">
        <v>335</v>
      </c>
      <c r="D77" t="s">
        <v>336</v>
      </c>
      <c r="E77" t="s">
        <v>337</v>
      </c>
      <c r="F77" s="1">
        <v>94110</v>
      </c>
      <c r="G77">
        <v>6933060</v>
      </c>
      <c r="H77" t="s">
        <v>338</v>
      </c>
      <c r="I77">
        <v>297</v>
      </c>
      <c r="K77">
        <v>1</v>
      </c>
      <c r="O77" t="s">
        <v>28</v>
      </c>
      <c r="P77">
        <v>1</v>
      </c>
      <c r="U77" t="s">
        <v>28</v>
      </c>
      <c r="W77" t="s">
        <v>339</v>
      </c>
    </row>
    <row r="78" spans="1:23" x14ac:dyDescent="0.25">
      <c r="A78" t="s">
        <v>146</v>
      </c>
      <c r="B78" t="s">
        <v>147</v>
      </c>
      <c r="C78" t="s">
        <v>335</v>
      </c>
      <c r="D78" t="s">
        <v>340</v>
      </c>
      <c r="E78" t="s">
        <v>337</v>
      </c>
      <c r="F78" s="1">
        <v>94109</v>
      </c>
      <c r="G78">
        <v>6933020</v>
      </c>
      <c r="H78" t="s">
        <v>341</v>
      </c>
      <c r="I78">
        <v>239</v>
      </c>
      <c r="J78">
        <v>16</v>
      </c>
      <c r="M78">
        <v>1</v>
      </c>
      <c r="N78">
        <v>1</v>
      </c>
      <c r="T78" t="s">
        <v>28</v>
      </c>
      <c r="V78" t="s">
        <v>28</v>
      </c>
      <c r="W78" t="s">
        <v>342</v>
      </c>
    </row>
    <row r="79" spans="1:23" x14ac:dyDescent="0.25">
      <c r="A79" t="s">
        <v>146</v>
      </c>
      <c r="B79" t="s">
        <v>147</v>
      </c>
      <c r="C79" t="s">
        <v>343</v>
      </c>
      <c r="D79" t="s">
        <v>344</v>
      </c>
      <c r="E79" t="s">
        <v>345</v>
      </c>
      <c r="F79" s="1">
        <v>95231</v>
      </c>
      <c r="G79">
        <v>6930780</v>
      </c>
      <c r="H79" t="s">
        <v>346</v>
      </c>
      <c r="I79">
        <v>110</v>
      </c>
      <c r="K79">
        <v>1</v>
      </c>
      <c r="O79" t="s">
        <v>28</v>
      </c>
      <c r="Q79">
        <v>1</v>
      </c>
      <c r="U79" t="s">
        <v>28</v>
      </c>
      <c r="W79" t="s">
        <v>347</v>
      </c>
    </row>
    <row r="80" spans="1:23" x14ac:dyDescent="0.25">
      <c r="A80" t="s">
        <v>146</v>
      </c>
      <c r="B80" t="s">
        <v>147</v>
      </c>
      <c r="C80" t="s">
        <v>348</v>
      </c>
      <c r="D80" t="s">
        <v>349</v>
      </c>
      <c r="E80" t="s">
        <v>350</v>
      </c>
      <c r="F80" s="1">
        <v>94305</v>
      </c>
      <c r="G80">
        <v>6932330</v>
      </c>
      <c r="H80" t="s">
        <v>351</v>
      </c>
      <c r="I80">
        <v>602</v>
      </c>
      <c r="K80">
        <v>1</v>
      </c>
      <c r="L80">
        <v>1</v>
      </c>
      <c r="O80" t="s">
        <v>28</v>
      </c>
      <c r="P80">
        <v>1</v>
      </c>
      <c r="R80">
        <v>1</v>
      </c>
      <c r="U80" t="s">
        <v>28</v>
      </c>
      <c r="W80" t="s">
        <v>352</v>
      </c>
    </row>
    <row r="81" spans="1:23" x14ac:dyDescent="0.25">
      <c r="A81" t="s">
        <v>146</v>
      </c>
      <c r="B81" t="s">
        <v>147</v>
      </c>
      <c r="C81" t="s">
        <v>353</v>
      </c>
      <c r="D81" t="s">
        <v>354</v>
      </c>
      <c r="E81" t="s">
        <v>353</v>
      </c>
      <c r="F81" s="1">
        <v>93105</v>
      </c>
      <c r="G81">
        <v>6933375</v>
      </c>
      <c r="H81" t="s">
        <v>355</v>
      </c>
      <c r="I81">
        <v>430</v>
      </c>
      <c r="K81">
        <v>1</v>
      </c>
      <c r="O81" t="s">
        <v>28</v>
      </c>
      <c r="P81">
        <v>1</v>
      </c>
      <c r="U81" t="s">
        <v>28</v>
      </c>
      <c r="W81" t="s">
        <v>356</v>
      </c>
    </row>
    <row r="82" spans="1:23" x14ac:dyDescent="0.25">
      <c r="A82" t="s">
        <v>146</v>
      </c>
      <c r="B82" t="s">
        <v>147</v>
      </c>
      <c r="C82" t="s">
        <v>348</v>
      </c>
      <c r="D82" t="s">
        <v>357</v>
      </c>
      <c r="E82" t="s">
        <v>358</v>
      </c>
      <c r="F82" s="1">
        <v>95128</v>
      </c>
      <c r="G82">
        <v>6933240</v>
      </c>
      <c r="H82" t="s">
        <v>359</v>
      </c>
      <c r="I82">
        <v>481</v>
      </c>
      <c r="J82">
        <v>8</v>
      </c>
      <c r="K82">
        <v>1</v>
      </c>
      <c r="L82">
        <v>1</v>
      </c>
      <c r="M82">
        <v>1</v>
      </c>
      <c r="N82">
        <v>1</v>
      </c>
      <c r="O82" t="s">
        <v>28</v>
      </c>
      <c r="P82">
        <v>1</v>
      </c>
      <c r="S82">
        <v>1</v>
      </c>
      <c r="T82" t="s">
        <v>28</v>
      </c>
      <c r="U82" t="s">
        <v>28</v>
      </c>
      <c r="V82" t="s">
        <v>28</v>
      </c>
      <c r="W82" t="s">
        <v>360</v>
      </c>
    </row>
    <row r="83" spans="1:23" x14ac:dyDescent="0.25">
      <c r="A83" t="s">
        <v>146</v>
      </c>
      <c r="B83" t="s">
        <v>147</v>
      </c>
      <c r="C83" t="s">
        <v>361</v>
      </c>
      <c r="D83" t="s">
        <v>362</v>
      </c>
      <c r="E83" t="s">
        <v>358</v>
      </c>
      <c r="F83" s="1">
        <v>95116</v>
      </c>
      <c r="G83">
        <v>6933199</v>
      </c>
      <c r="H83" t="s">
        <v>363</v>
      </c>
      <c r="I83">
        <v>247</v>
      </c>
      <c r="K83">
        <v>1</v>
      </c>
      <c r="O83" t="s">
        <v>28</v>
      </c>
      <c r="Q83">
        <v>1</v>
      </c>
      <c r="U83" t="s">
        <v>28</v>
      </c>
      <c r="W83" t="s">
        <v>364</v>
      </c>
    </row>
    <row r="84" spans="1:23" x14ac:dyDescent="0.25">
      <c r="A84" t="s">
        <v>146</v>
      </c>
      <c r="B84" t="s">
        <v>147</v>
      </c>
      <c r="C84" t="s">
        <v>365</v>
      </c>
      <c r="D84" t="s">
        <v>366</v>
      </c>
      <c r="E84" t="s">
        <v>367</v>
      </c>
      <c r="F84" s="1">
        <v>96001</v>
      </c>
      <c r="G84">
        <v>6932520</v>
      </c>
      <c r="H84" t="s">
        <v>368</v>
      </c>
      <c r="I84">
        <v>260</v>
      </c>
      <c r="K84">
        <v>1</v>
      </c>
      <c r="O84" t="s">
        <v>28</v>
      </c>
      <c r="Q84">
        <v>1</v>
      </c>
      <c r="U84" t="s">
        <v>28</v>
      </c>
      <c r="W84" t="s">
        <v>369</v>
      </c>
    </row>
    <row r="85" spans="1:23" x14ac:dyDescent="0.25">
      <c r="A85" t="s">
        <v>146</v>
      </c>
      <c r="B85" t="s">
        <v>147</v>
      </c>
      <c r="C85" t="s">
        <v>370</v>
      </c>
      <c r="D85" t="s">
        <v>371</v>
      </c>
      <c r="E85" t="s">
        <v>372</v>
      </c>
      <c r="F85" s="1">
        <v>95688</v>
      </c>
      <c r="G85">
        <v>6930422</v>
      </c>
      <c r="H85" t="s">
        <v>373</v>
      </c>
      <c r="I85">
        <v>144</v>
      </c>
      <c r="K85">
        <v>1</v>
      </c>
      <c r="O85" t="s">
        <v>28</v>
      </c>
      <c r="Q85">
        <v>1</v>
      </c>
      <c r="U85" t="s">
        <v>28</v>
      </c>
      <c r="W85" t="s">
        <v>374</v>
      </c>
    </row>
    <row r="86" spans="1:23" x14ac:dyDescent="0.25">
      <c r="A86" t="s">
        <v>146</v>
      </c>
      <c r="B86" t="s">
        <v>147</v>
      </c>
      <c r="C86" t="s">
        <v>370</v>
      </c>
      <c r="D86" t="s">
        <v>375</v>
      </c>
      <c r="E86" t="s">
        <v>376</v>
      </c>
      <c r="F86" s="1">
        <v>94533</v>
      </c>
      <c r="G86">
        <v>6930403</v>
      </c>
      <c r="H86" t="s">
        <v>377</v>
      </c>
      <c r="I86">
        <v>190</v>
      </c>
      <c r="K86">
        <v>1</v>
      </c>
      <c r="O86" t="s">
        <v>28</v>
      </c>
      <c r="Q86">
        <v>1</v>
      </c>
      <c r="U86" t="s">
        <v>28</v>
      </c>
      <c r="W86" t="s">
        <v>378</v>
      </c>
    </row>
    <row r="87" spans="1:23" x14ac:dyDescent="0.25">
      <c r="A87" t="s">
        <v>146</v>
      </c>
      <c r="B87" t="s">
        <v>147</v>
      </c>
      <c r="C87" t="s">
        <v>379</v>
      </c>
      <c r="D87" t="s">
        <v>380</v>
      </c>
      <c r="E87" t="s">
        <v>381</v>
      </c>
      <c r="F87" s="1">
        <v>95405</v>
      </c>
      <c r="G87">
        <v>6930109</v>
      </c>
      <c r="H87" t="s">
        <v>382</v>
      </c>
      <c r="I87">
        <v>283</v>
      </c>
      <c r="K87">
        <v>1</v>
      </c>
      <c r="O87" t="s">
        <v>28</v>
      </c>
      <c r="Q87">
        <v>1</v>
      </c>
      <c r="U87" t="s">
        <v>28</v>
      </c>
      <c r="W87" t="s">
        <v>383</v>
      </c>
    </row>
    <row r="88" spans="1:23" x14ac:dyDescent="0.25">
      <c r="A88" t="s">
        <v>146</v>
      </c>
      <c r="B88" t="s">
        <v>147</v>
      </c>
      <c r="C88" t="s">
        <v>384</v>
      </c>
      <c r="D88" t="s">
        <v>385</v>
      </c>
      <c r="E88" t="s">
        <v>386</v>
      </c>
      <c r="F88" s="1">
        <v>95350</v>
      </c>
      <c r="G88">
        <v>6930016</v>
      </c>
      <c r="H88" t="s">
        <v>387</v>
      </c>
      <c r="I88">
        <v>461</v>
      </c>
      <c r="K88">
        <v>1</v>
      </c>
      <c r="O88" t="s">
        <v>28</v>
      </c>
      <c r="Q88">
        <v>1</v>
      </c>
      <c r="U88" t="s">
        <v>28</v>
      </c>
      <c r="W88" t="s">
        <v>388</v>
      </c>
    </row>
    <row r="89" spans="1:23" x14ac:dyDescent="0.25">
      <c r="A89" t="s">
        <v>146</v>
      </c>
      <c r="B89" t="s">
        <v>147</v>
      </c>
      <c r="C89" t="s">
        <v>384</v>
      </c>
      <c r="D89" t="s">
        <v>389</v>
      </c>
      <c r="E89" t="s">
        <v>386</v>
      </c>
      <c r="F89" s="1">
        <v>95355</v>
      </c>
      <c r="G89">
        <v>6931929</v>
      </c>
      <c r="H89" t="s">
        <v>390</v>
      </c>
      <c r="I89">
        <v>220</v>
      </c>
      <c r="K89">
        <v>1</v>
      </c>
      <c r="O89" t="s">
        <v>28</v>
      </c>
      <c r="Q89">
        <v>1</v>
      </c>
      <c r="U89" t="s">
        <v>28</v>
      </c>
      <c r="W89" t="s">
        <v>391</v>
      </c>
    </row>
    <row r="90" spans="1:23" x14ac:dyDescent="0.25">
      <c r="A90" t="s">
        <v>146</v>
      </c>
      <c r="B90" t="s">
        <v>147</v>
      </c>
      <c r="C90" t="s">
        <v>392</v>
      </c>
      <c r="D90" t="s">
        <v>393</v>
      </c>
      <c r="E90" t="s">
        <v>392</v>
      </c>
      <c r="F90" s="1">
        <v>93003</v>
      </c>
      <c r="G90">
        <v>6933820</v>
      </c>
      <c r="H90" t="s">
        <v>394</v>
      </c>
      <c r="I90">
        <v>214</v>
      </c>
      <c r="K90">
        <v>1</v>
      </c>
      <c r="O90" t="s">
        <v>28</v>
      </c>
      <c r="Q90">
        <v>1</v>
      </c>
      <c r="U90" t="s">
        <v>28</v>
      </c>
      <c r="W90" t="s">
        <v>395</v>
      </c>
    </row>
    <row r="91" spans="1:23" x14ac:dyDescent="0.25">
      <c r="A91" t="s">
        <v>146</v>
      </c>
      <c r="B91" t="s">
        <v>147</v>
      </c>
      <c r="C91" t="s">
        <v>396</v>
      </c>
      <c r="D91" t="s">
        <v>397</v>
      </c>
      <c r="E91" t="s">
        <v>398</v>
      </c>
      <c r="F91" s="1">
        <v>91360</v>
      </c>
      <c r="G91">
        <v>6933672</v>
      </c>
      <c r="H91" t="s">
        <v>399</v>
      </c>
      <c r="I91">
        <v>382</v>
      </c>
      <c r="K91">
        <v>1</v>
      </c>
      <c r="O91" t="s">
        <v>28</v>
      </c>
      <c r="Q91">
        <v>1</v>
      </c>
      <c r="U91" t="s">
        <v>28</v>
      </c>
      <c r="W91" t="s">
        <v>400</v>
      </c>
    </row>
    <row r="92" spans="1:23" x14ac:dyDescent="0.25">
      <c r="A92" t="s">
        <v>401</v>
      </c>
      <c r="B92" t="s">
        <v>402</v>
      </c>
      <c r="C92" t="s">
        <v>403</v>
      </c>
      <c r="D92" t="s">
        <v>404</v>
      </c>
      <c r="E92" t="s">
        <v>405</v>
      </c>
      <c r="F92" s="1">
        <v>80045</v>
      </c>
      <c r="G92">
        <v>6840280</v>
      </c>
      <c r="H92" t="s">
        <v>406</v>
      </c>
      <c r="I92">
        <v>434</v>
      </c>
      <c r="J92">
        <v>3</v>
      </c>
      <c r="L92">
        <v>1</v>
      </c>
      <c r="N92">
        <v>1</v>
      </c>
      <c r="O92" t="s">
        <v>28</v>
      </c>
      <c r="R92">
        <v>1</v>
      </c>
      <c r="T92" t="s">
        <v>39</v>
      </c>
      <c r="U92" t="s">
        <v>28</v>
      </c>
      <c r="V92" t="s">
        <v>39</v>
      </c>
      <c r="W92" t="s">
        <v>407</v>
      </c>
    </row>
    <row r="93" spans="1:23" x14ac:dyDescent="0.25">
      <c r="A93" t="s">
        <v>401</v>
      </c>
      <c r="B93" t="s">
        <v>402</v>
      </c>
      <c r="C93" t="s">
        <v>403</v>
      </c>
      <c r="D93" t="s">
        <v>408</v>
      </c>
      <c r="E93" t="s">
        <v>405</v>
      </c>
      <c r="F93" s="1">
        <v>80045</v>
      </c>
      <c r="G93">
        <v>6840430</v>
      </c>
      <c r="H93" t="s">
        <v>409</v>
      </c>
      <c r="I93">
        <v>825</v>
      </c>
      <c r="J93">
        <v>19</v>
      </c>
      <c r="K93">
        <v>1</v>
      </c>
      <c r="M93">
        <v>1</v>
      </c>
      <c r="O93" t="s">
        <v>28</v>
      </c>
      <c r="P93">
        <v>1</v>
      </c>
      <c r="T93" t="s">
        <v>28</v>
      </c>
      <c r="U93" t="s">
        <v>28</v>
      </c>
      <c r="V93" t="s">
        <v>39</v>
      </c>
      <c r="W93" t="s">
        <v>410</v>
      </c>
    </row>
    <row r="94" spans="1:23" x14ac:dyDescent="0.25">
      <c r="A94" t="s">
        <v>401</v>
      </c>
      <c r="B94" t="s">
        <v>402</v>
      </c>
      <c r="C94" t="s">
        <v>403</v>
      </c>
      <c r="D94" t="s">
        <v>411</v>
      </c>
      <c r="E94" t="s">
        <v>412</v>
      </c>
      <c r="F94" s="1">
        <v>80229</v>
      </c>
      <c r="G94">
        <v>6840458</v>
      </c>
      <c r="H94" t="s">
        <v>413</v>
      </c>
      <c r="I94">
        <v>147</v>
      </c>
      <c r="K94">
        <v>1</v>
      </c>
      <c r="O94" t="s">
        <v>39</v>
      </c>
      <c r="Q94">
        <v>1</v>
      </c>
      <c r="U94" t="s">
        <v>28</v>
      </c>
      <c r="W94" t="s">
        <v>414</v>
      </c>
    </row>
    <row r="95" spans="1:23" x14ac:dyDescent="0.25">
      <c r="A95" t="s">
        <v>401</v>
      </c>
      <c r="B95" t="s">
        <v>402</v>
      </c>
      <c r="C95" t="s">
        <v>415</v>
      </c>
      <c r="D95" t="s">
        <v>416</v>
      </c>
      <c r="E95" t="s">
        <v>417</v>
      </c>
      <c r="F95" s="1">
        <v>80113</v>
      </c>
      <c r="G95">
        <v>6840530</v>
      </c>
      <c r="H95" t="s">
        <v>418</v>
      </c>
      <c r="I95">
        <v>389</v>
      </c>
      <c r="J95">
        <v>20</v>
      </c>
      <c r="K95">
        <v>1</v>
      </c>
      <c r="M95">
        <v>1</v>
      </c>
      <c r="N95">
        <v>1</v>
      </c>
      <c r="O95" t="s">
        <v>28</v>
      </c>
      <c r="P95">
        <v>1</v>
      </c>
      <c r="T95" t="s">
        <v>39</v>
      </c>
      <c r="U95" t="s">
        <v>28</v>
      </c>
      <c r="V95" t="s">
        <v>39</v>
      </c>
      <c r="W95" t="s">
        <v>419</v>
      </c>
    </row>
    <row r="96" spans="1:23" x14ac:dyDescent="0.25">
      <c r="A96" t="s">
        <v>401</v>
      </c>
      <c r="B96" t="s">
        <v>402</v>
      </c>
      <c r="C96" t="s">
        <v>415</v>
      </c>
      <c r="D96" t="s">
        <v>420</v>
      </c>
      <c r="E96" t="s">
        <v>405</v>
      </c>
      <c r="F96" s="1">
        <v>80012</v>
      </c>
      <c r="G96">
        <v>6840014</v>
      </c>
      <c r="H96" t="s">
        <v>421</v>
      </c>
      <c r="I96">
        <v>346</v>
      </c>
      <c r="K96">
        <v>1</v>
      </c>
      <c r="O96" t="s">
        <v>28</v>
      </c>
      <c r="Q96">
        <v>1</v>
      </c>
      <c r="U96" t="s">
        <v>28</v>
      </c>
      <c r="W96" t="s">
        <v>422</v>
      </c>
    </row>
    <row r="97" spans="1:23" x14ac:dyDescent="0.25">
      <c r="A97" t="s">
        <v>401</v>
      </c>
      <c r="B97" t="s">
        <v>402</v>
      </c>
      <c r="C97" t="s">
        <v>415</v>
      </c>
      <c r="D97" t="s">
        <v>423</v>
      </c>
      <c r="E97" t="s">
        <v>424</v>
      </c>
      <c r="F97" s="1">
        <v>80122</v>
      </c>
      <c r="G97">
        <v>6840805</v>
      </c>
      <c r="H97" t="s">
        <v>425</v>
      </c>
      <c r="I97">
        <v>231</v>
      </c>
      <c r="K97">
        <v>1</v>
      </c>
      <c r="O97" t="s">
        <v>28</v>
      </c>
      <c r="Q97">
        <v>1</v>
      </c>
      <c r="U97" t="s">
        <v>28</v>
      </c>
      <c r="W97" t="s">
        <v>426</v>
      </c>
    </row>
    <row r="98" spans="1:23" x14ac:dyDescent="0.25">
      <c r="A98" t="s">
        <v>401</v>
      </c>
      <c r="B98" t="s">
        <v>402</v>
      </c>
      <c r="C98" t="s">
        <v>427</v>
      </c>
      <c r="D98" t="s">
        <v>428</v>
      </c>
      <c r="E98" t="s">
        <v>429</v>
      </c>
      <c r="F98" s="1">
        <v>80026</v>
      </c>
      <c r="G98">
        <v>6840021</v>
      </c>
      <c r="H98" t="s">
        <v>430</v>
      </c>
      <c r="I98">
        <v>234</v>
      </c>
      <c r="K98">
        <v>1</v>
      </c>
      <c r="O98" t="s">
        <v>28</v>
      </c>
      <c r="Q98">
        <v>1</v>
      </c>
      <c r="U98" t="s">
        <v>28</v>
      </c>
      <c r="W98" t="s">
        <v>431</v>
      </c>
    </row>
    <row r="99" spans="1:23" x14ac:dyDescent="0.25">
      <c r="A99" t="s">
        <v>401</v>
      </c>
      <c r="B99" t="s">
        <v>402</v>
      </c>
      <c r="C99" t="s">
        <v>427</v>
      </c>
      <c r="D99" t="s">
        <v>432</v>
      </c>
      <c r="E99" t="s">
        <v>427</v>
      </c>
      <c r="F99" s="1">
        <v>80304</v>
      </c>
      <c r="G99">
        <v>6840237</v>
      </c>
      <c r="H99" t="s">
        <v>433</v>
      </c>
      <c r="I99">
        <v>157</v>
      </c>
      <c r="K99">
        <v>1</v>
      </c>
      <c r="O99" t="s">
        <v>39</v>
      </c>
      <c r="Q99">
        <v>1</v>
      </c>
      <c r="U99" t="s">
        <v>28</v>
      </c>
      <c r="W99" t="s">
        <v>434</v>
      </c>
    </row>
    <row r="100" spans="1:23" x14ac:dyDescent="0.25">
      <c r="A100" t="s">
        <v>401</v>
      </c>
      <c r="B100" t="s">
        <v>402</v>
      </c>
      <c r="C100" t="s">
        <v>435</v>
      </c>
      <c r="D100" t="s">
        <v>436</v>
      </c>
      <c r="E100" t="s">
        <v>435</v>
      </c>
      <c r="F100" s="1">
        <v>80204</v>
      </c>
      <c r="G100">
        <v>6840290</v>
      </c>
      <c r="H100" t="s">
        <v>437</v>
      </c>
      <c r="I100">
        <v>525</v>
      </c>
      <c r="K100">
        <v>1</v>
      </c>
      <c r="L100">
        <v>1</v>
      </c>
      <c r="O100" t="s">
        <v>28</v>
      </c>
      <c r="P100">
        <v>1</v>
      </c>
      <c r="S100">
        <v>1</v>
      </c>
      <c r="U100" t="s">
        <v>28</v>
      </c>
      <c r="W100" t="s">
        <v>438</v>
      </c>
    </row>
    <row r="101" spans="1:23" x14ac:dyDescent="0.25">
      <c r="A101" t="s">
        <v>401</v>
      </c>
      <c r="B101" t="s">
        <v>402</v>
      </c>
      <c r="C101" t="s">
        <v>439</v>
      </c>
      <c r="D101" t="s">
        <v>440</v>
      </c>
      <c r="E101" t="s">
        <v>441</v>
      </c>
      <c r="F101" s="1">
        <v>80124</v>
      </c>
      <c r="G101">
        <v>6840023</v>
      </c>
      <c r="H101" t="s">
        <v>442</v>
      </c>
      <c r="I101">
        <v>284</v>
      </c>
      <c r="K101">
        <v>1</v>
      </c>
      <c r="O101" t="s">
        <v>28</v>
      </c>
      <c r="Q101">
        <v>1</v>
      </c>
      <c r="U101" t="s">
        <v>28</v>
      </c>
      <c r="W101" t="s">
        <v>443</v>
      </c>
    </row>
    <row r="102" spans="1:23" x14ac:dyDescent="0.25">
      <c r="A102" t="s">
        <v>401</v>
      </c>
      <c r="B102" t="s">
        <v>402</v>
      </c>
      <c r="C102" t="s">
        <v>439</v>
      </c>
      <c r="D102" t="s">
        <v>444</v>
      </c>
      <c r="E102" t="s">
        <v>445</v>
      </c>
      <c r="F102" s="1">
        <v>80138</v>
      </c>
      <c r="G102">
        <v>6840022</v>
      </c>
      <c r="H102" t="s">
        <v>446</v>
      </c>
      <c r="I102">
        <v>163</v>
      </c>
      <c r="K102">
        <v>1</v>
      </c>
      <c r="O102" t="s">
        <v>28</v>
      </c>
      <c r="Q102">
        <v>1</v>
      </c>
      <c r="U102" t="s">
        <v>28</v>
      </c>
      <c r="W102" t="s">
        <v>447</v>
      </c>
    </row>
    <row r="103" spans="1:23" x14ac:dyDescent="0.25">
      <c r="A103" t="s">
        <v>401</v>
      </c>
      <c r="B103" t="s">
        <v>402</v>
      </c>
      <c r="C103" t="s">
        <v>448</v>
      </c>
      <c r="D103" t="s">
        <v>449</v>
      </c>
      <c r="E103" t="s">
        <v>450</v>
      </c>
      <c r="F103" s="1">
        <v>80907</v>
      </c>
      <c r="G103">
        <v>6840145</v>
      </c>
      <c r="H103" t="s">
        <v>451</v>
      </c>
      <c r="I103">
        <v>552</v>
      </c>
      <c r="K103">
        <v>1</v>
      </c>
      <c r="O103" t="s">
        <v>28</v>
      </c>
      <c r="P103">
        <v>1</v>
      </c>
      <c r="U103" t="s">
        <v>28</v>
      </c>
      <c r="W103" t="s">
        <v>452</v>
      </c>
    </row>
    <row r="104" spans="1:23" x14ac:dyDescent="0.25">
      <c r="A104" t="s">
        <v>401</v>
      </c>
      <c r="B104" t="s">
        <v>402</v>
      </c>
      <c r="C104" t="s">
        <v>448</v>
      </c>
      <c r="D104" t="s">
        <v>453</v>
      </c>
      <c r="E104" t="s">
        <v>450</v>
      </c>
      <c r="F104" s="1">
        <v>80909</v>
      </c>
      <c r="G104">
        <v>6840190</v>
      </c>
      <c r="H104" t="s">
        <v>454</v>
      </c>
      <c r="I104">
        <v>512</v>
      </c>
      <c r="K104">
        <v>1</v>
      </c>
      <c r="O104" t="s">
        <v>28</v>
      </c>
      <c r="P104">
        <v>1</v>
      </c>
      <c r="U104" t="s">
        <v>28</v>
      </c>
      <c r="W104" t="s">
        <v>455</v>
      </c>
    </row>
    <row r="105" spans="1:23" x14ac:dyDescent="0.25">
      <c r="A105" t="s">
        <v>401</v>
      </c>
      <c r="B105" t="s">
        <v>402</v>
      </c>
      <c r="C105" t="s">
        <v>448</v>
      </c>
      <c r="D105" t="s">
        <v>456</v>
      </c>
      <c r="E105" t="s">
        <v>450</v>
      </c>
      <c r="F105" s="1">
        <v>80920</v>
      </c>
      <c r="G105">
        <v>6840104</v>
      </c>
      <c r="H105" t="s">
        <v>457</v>
      </c>
      <c r="I105">
        <v>115</v>
      </c>
      <c r="L105">
        <v>1</v>
      </c>
      <c r="O105" t="s">
        <v>28</v>
      </c>
      <c r="S105">
        <v>1</v>
      </c>
      <c r="U105" t="s">
        <v>28</v>
      </c>
      <c r="W105" t="s">
        <v>458</v>
      </c>
    </row>
    <row r="106" spans="1:23" x14ac:dyDescent="0.25">
      <c r="A106" t="s">
        <v>401</v>
      </c>
      <c r="B106" t="s">
        <v>402</v>
      </c>
      <c r="C106" t="s">
        <v>42</v>
      </c>
      <c r="D106" t="s">
        <v>459</v>
      </c>
      <c r="E106" t="s">
        <v>460</v>
      </c>
      <c r="F106" s="1">
        <v>80228</v>
      </c>
      <c r="G106">
        <v>6840385</v>
      </c>
      <c r="H106" t="s">
        <v>461</v>
      </c>
      <c r="I106">
        <v>237</v>
      </c>
      <c r="K106">
        <v>1</v>
      </c>
      <c r="O106" t="s">
        <v>28</v>
      </c>
      <c r="P106">
        <v>1</v>
      </c>
      <c r="U106" t="s">
        <v>28</v>
      </c>
      <c r="W106" t="s">
        <v>462</v>
      </c>
    </row>
    <row r="107" spans="1:23" x14ac:dyDescent="0.25">
      <c r="A107" t="s">
        <v>401</v>
      </c>
      <c r="B107" t="s">
        <v>402</v>
      </c>
      <c r="C107" t="s">
        <v>42</v>
      </c>
      <c r="D107" t="s">
        <v>463</v>
      </c>
      <c r="E107" t="s">
        <v>464</v>
      </c>
      <c r="F107" s="1">
        <v>80033</v>
      </c>
      <c r="G107">
        <v>6840012</v>
      </c>
      <c r="H107" t="s">
        <v>465</v>
      </c>
      <c r="I107">
        <v>336</v>
      </c>
      <c r="K107">
        <v>1</v>
      </c>
      <c r="O107" t="s">
        <v>28</v>
      </c>
      <c r="Q107">
        <v>1</v>
      </c>
      <c r="U107" t="s">
        <v>28</v>
      </c>
      <c r="W107" t="s">
        <v>466</v>
      </c>
    </row>
    <row r="108" spans="1:23" x14ac:dyDescent="0.25">
      <c r="A108" t="s">
        <v>401</v>
      </c>
      <c r="B108" t="s">
        <v>402</v>
      </c>
      <c r="C108" t="s">
        <v>467</v>
      </c>
      <c r="D108" t="s">
        <v>468</v>
      </c>
      <c r="E108" t="s">
        <v>469</v>
      </c>
      <c r="F108" s="1">
        <v>80538</v>
      </c>
      <c r="G108">
        <v>6840033</v>
      </c>
      <c r="H108" t="s">
        <v>470</v>
      </c>
      <c r="I108">
        <v>166</v>
      </c>
      <c r="K108">
        <v>1</v>
      </c>
      <c r="O108" t="s">
        <v>28</v>
      </c>
      <c r="Q108">
        <v>1</v>
      </c>
      <c r="U108" t="s">
        <v>28</v>
      </c>
      <c r="W108" t="s">
        <v>471</v>
      </c>
    </row>
    <row r="109" spans="1:23" x14ac:dyDescent="0.25">
      <c r="A109" t="s">
        <v>401</v>
      </c>
      <c r="B109" t="s">
        <v>402</v>
      </c>
      <c r="C109" t="s">
        <v>84</v>
      </c>
      <c r="D109" t="s">
        <v>472</v>
      </c>
      <c r="E109" t="s">
        <v>473</v>
      </c>
      <c r="F109" s="1">
        <v>81501</v>
      </c>
      <c r="G109">
        <v>6840625</v>
      </c>
      <c r="H109" t="s">
        <v>474</v>
      </c>
      <c r="I109">
        <v>310</v>
      </c>
      <c r="K109">
        <v>1</v>
      </c>
      <c r="O109" t="s">
        <v>28</v>
      </c>
      <c r="Q109">
        <v>1</v>
      </c>
      <c r="U109" t="s">
        <v>28</v>
      </c>
      <c r="W109" t="s">
        <v>475</v>
      </c>
    </row>
    <row r="110" spans="1:23" x14ac:dyDescent="0.25">
      <c r="A110" t="s">
        <v>401</v>
      </c>
      <c r="B110" t="s">
        <v>402</v>
      </c>
      <c r="C110" t="s">
        <v>476</v>
      </c>
      <c r="D110" t="s">
        <v>477</v>
      </c>
      <c r="E110" t="s">
        <v>478</v>
      </c>
      <c r="F110" s="1">
        <v>80631</v>
      </c>
      <c r="G110">
        <v>6840650</v>
      </c>
      <c r="H110" t="s">
        <v>479</v>
      </c>
      <c r="I110">
        <v>369</v>
      </c>
      <c r="J110">
        <v>10</v>
      </c>
      <c r="K110">
        <v>1</v>
      </c>
      <c r="M110">
        <v>1</v>
      </c>
      <c r="O110" t="s">
        <v>28</v>
      </c>
      <c r="Q110">
        <v>1</v>
      </c>
      <c r="T110" t="s">
        <v>28</v>
      </c>
      <c r="U110" t="s">
        <v>28</v>
      </c>
      <c r="V110" t="s">
        <v>39</v>
      </c>
      <c r="W110" t="s">
        <v>480</v>
      </c>
    </row>
    <row r="111" spans="1:23" x14ac:dyDescent="0.25">
      <c r="A111" t="s">
        <v>481</v>
      </c>
      <c r="B111" t="s">
        <v>482</v>
      </c>
      <c r="C111" t="s">
        <v>376</v>
      </c>
      <c r="D111" t="s">
        <v>483</v>
      </c>
      <c r="E111" t="s">
        <v>484</v>
      </c>
      <c r="F111" s="2" t="s">
        <v>485</v>
      </c>
      <c r="G111">
        <v>6160002</v>
      </c>
      <c r="H111" t="s">
        <v>486</v>
      </c>
      <c r="I111">
        <v>501</v>
      </c>
      <c r="J111">
        <v>9</v>
      </c>
      <c r="K111">
        <v>1</v>
      </c>
      <c r="M111">
        <v>1</v>
      </c>
      <c r="O111" t="s">
        <v>28</v>
      </c>
      <c r="Q111">
        <v>1</v>
      </c>
      <c r="T111" t="s">
        <v>28</v>
      </c>
      <c r="U111" t="s">
        <v>28</v>
      </c>
      <c r="V111" t="s">
        <v>28</v>
      </c>
      <c r="W111" t="s">
        <v>487</v>
      </c>
    </row>
    <row r="112" spans="1:23" x14ac:dyDescent="0.25">
      <c r="A112" t="s">
        <v>481</v>
      </c>
      <c r="B112" t="s">
        <v>482</v>
      </c>
      <c r="C112" t="s">
        <v>376</v>
      </c>
      <c r="D112" t="s">
        <v>488</v>
      </c>
      <c r="E112" t="s">
        <v>489</v>
      </c>
      <c r="F112" s="2" t="s">
        <v>490</v>
      </c>
      <c r="G112">
        <v>6160100</v>
      </c>
      <c r="H112" t="s">
        <v>491</v>
      </c>
      <c r="I112">
        <v>456</v>
      </c>
      <c r="K112">
        <v>1</v>
      </c>
      <c r="O112" t="s">
        <v>28</v>
      </c>
      <c r="Q112">
        <v>1</v>
      </c>
      <c r="U112" t="s">
        <v>28</v>
      </c>
      <c r="W112" t="s">
        <v>492</v>
      </c>
    </row>
    <row r="113" spans="1:23" x14ac:dyDescent="0.25">
      <c r="A113" t="s">
        <v>481</v>
      </c>
      <c r="B113" t="s">
        <v>482</v>
      </c>
      <c r="C113" t="s">
        <v>376</v>
      </c>
      <c r="D113" t="s">
        <v>493</v>
      </c>
      <c r="E113" t="s">
        <v>494</v>
      </c>
      <c r="F113" s="2" t="s">
        <v>495</v>
      </c>
      <c r="G113">
        <v>6160530</v>
      </c>
      <c r="H113" t="s">
        <v>496</v>
      </c>
      <c r="I113">
        <v>366</v>
      </c>
      <c r="K113">
        <v>1</v>
      </c>
      <c r="O113" t="s">
        <v>28</v>
      </c>
      <c r="Q113">
        <v>1</v>
      </c>
      <c r="U113" t="s">
        <v>28</v>
      </c>
      <c r="W113" t="s">
        <v>497</v>
      </c>
    </row>
    <row r="114" spans="1:23" x14ac:dyDescent="0.25">
      <c r="A114" t="s">
        <v>481</v>
      </c>
      <c r="B114" t="s">
        <v>482</v>
      </c>
      <c r="C114" t="s">
        <v>376</v>
      </c>
      <c r="D114" t="s">
        <v>498</v>
      </c>
      <c r="E114" t="s">
        <v>484</v>
      </c>
      <c r="F114" s="2" t="s">
        <v>499</v>
      </c>
      <c r="G114">
        <v>6160010</v>
      </c>
      <c r="H114" t="s">
        <v>500</v>
      </c>
      <c r="I114">
        <v>473</v>
      </c>
      <c r="K114">
        <v>1</v>
      </c>
      <c r="O114" t="s">
        <v>28</v>
      </c>
      <c r="Q114">
        <v>1</v>
      </c>
      <c r="U114" t="s">
        <v>28</v>
      </c>
      <c r="W114" t="s">
        <v>501</v>
      </c>
    </row>
    <row r="115" spans="1:23" x14ac:dyDescent="0.25">
      <c r="A115" t="s">
        <v>481</v>
      </c>
      <c r="B115" t="s">
        <v>482</v>
      </c>
      <c r="C115" t="s">
        <v>376</v>
      </c>
      <c r="D115" t="s">
        <v>502</v>
      </c>
      <c r="E115" t="s">
        <v>503</v>
      </c>
      <c r="F115" s="2" t="s">
        <v>504</v>
      </c>
      <c r="G115">
        <v>6160009</v>
      </c>
      <c r="H115" t="s">
        <v>505</v>
      </c>
      <c r="I115">
        <v>305</v>
      </c>
      <c r="K115">
        <v>1</v>
      </c>
      <c r="O115" t="s">
        <v>28</v>
      </c>
      <c r="Q115">
        <v>1</v>
      </c>
      <c r="U115" t="s">
        <v>28</v>
      </c>
      <c r="W115" t="s">
        <v>506</v>
      </c>
    </row>
    <row r="116" spans="1:23" x14ac:dyDescent="0.25">
      <c r="A116" t="s">
        <v>481</v>
      </c>
      <c r="B116" t="s">
        <v>482</v>
      </c>
      <c r="C116" t="s">
        <v>507</v>
      </c>
      <c r="D116" t="s">
        <v>508</v>
      </c>
      <c r="E116" t="s">
        <v>507</v>
      </c>
      <c r="F116" s="2" t="s">
        <v>509</v>
      </c>
      <c r="G116">
        <v>6160450</v>
      </c>
      <c r="H116" t="s">
        <v>510</v>
      </c>
      <c r="I116">
        <v>185</v>
      </c>
      <c r="L116">
        <v>1</v>
      </c>
      <c r="O116" t="s">
        <v>28</v>
      </c>
      <c r="R116">
        <v>1</v>
      </c>
      <c r="U116" t="s">
        <v>28</v>
      </c>
      <c r="W116" t="s">
        <v>511</v>
      </c>
    </row>
    <row r="117" spans="1:23" x14ac:dyDescent="0.25">
      <c r="A117" t="s">
        <v>481</v>
      </c>
      <c r="B117" t="s">
        <v>482</v>
      </c>
      <c r="C117" t="s">
        <v>507</v>
      </c>
      <c r="D117" t="s">
        <v>512</v>
      </c>
      <c r="E117" t="s">
        <v>507</v>
      </c>
      <c r="F117" s="2" t="s">
        <v>513</v>
      </c>
      <c r="G117">
        <v>6160003</v>
      </c>
      <c r="H117" t="s">
        <v>514</v>
      </c>
      <c r="I117">
        <v>867</v>
      </c>
      <c r="K117">
        <v>1</v>
      </c>
      <c r="O117" t="s">
        <v>28</v>
      </c>
      <c r="P117">
        <v>1</v>
      </c>
      <c r="U117" t="s">
        <v>28</v>
      </c>
      <c r="W117" t="s">
        <v>511</v>
      </c>
    </row>
    <row r="118" spans="1:23" x14ac:dyDescent="0.25">
      <c r="A118" t="s">
        <v>481</v>
      </c>
      <c r="B118" t="s">
        <v>482</v>
      </c>
      <c r="C118" t="s">
        <v>507</v>
      </c>
      <c r="D118" t="s">
        <v>515</v>
      </c>
      <c r="E118" t="s">
        <v>507</v>
      </c>
      <c r="F118" s="2" t="s">
        <v>516</v>
      </c>
      <c r="G118">
        <v>6160004</v>
      </c>
      <c r="H118" t="s">
        <v>517</v>
      </c>
      <c r="I118">
        <v>617</v>
      </c>
      <c r="K118">
        <v>1</v>
      </c>
      <c r="O118" t="s">
        <v>28</v>
      </c>
      <c r="P118">
        <v>1</v>
      </c>
      <c r="U118" t="s">
        <v>28</v>
      </c>
      <c r="W118" t="s">
        <v>518</v>
      </c>
    </row>
    <row r="119" spans="1:23" x14ac:dyDescent="0.25">
      <c r="A119" t="s">
        <v>481</v>
      </c>
      <c r="B119" t="s">
        <v>482</v>
      </c>
      <c r="C119" t="s">
        <v>519</v>
      </c>
      <c r="D119" t="s">
        <v>520</v>
      </c>
      <c r="E119" t="s">
        <v>521</v>
      </c>
      <c r="F119" s="2" t="s">
        <v>522</v>
      </c>
      <c r="G119">
        <v>6160740</v>
      </c>
      <c r="H119" t="s">
        <v>523</v>
      </c>
      <c r="I119">
        <v>379</v>
      </c>
      <c r="K119">
        <v>1</v>
      </c>
      <c r="O119" t="s">
        <v>28</v>
      </c>
      <c r="Q119">
        <v>1</v>
      </c>
      <c r="U119" t="s">
        <v>28</v>
      </c>
      <c r="W119" t="s">
        <v>524</v>
      </c>
    </row>
    <row r="120" spans="1:23" x14ac:dyDescent="0.25">
      <c r="A120" t="s">
        <v>481</v>
      </c>
      <c r="B120" t="s">
        <v>482</v>
      </c>
      <c r="C120" t="s">
        <v>519</v>
      </c>
      <c r="D120" t="s">
        <v>525</v>
      </c>
      <c r="E120" t="s">
        <v>521</v>
      </c>
      <c r="F120" s="2" t="s">
        <v>526</v>
      </c>
      <c r="G120">
        <v>6160750</v>
      </c>
      <c r="H120" t="s">
        <v>527</v>
      </c>
      <c r="I120">
        <v>357</v>
      </c>
      <c r="K120">
        <v>1</v>
      </c>
      <c r="O120" t="s">
        <v>28</v>
      </c>
      <c r="Q120">
        <v>1</v>
      </c>
      <c r="U120" t="s">
        <v>28</v>
      </c>
      <c r="W120" t="s">
        <v>528</v>
      </c>
    </row>
    <row r="121" spans="1:23" x14ac:dyDescent="0.25">
      <c r="A121" t="s">
        <v>481</v>
      </c>
      <c r="B121" t="s">
        <v>482</v>
      </c>
      <c r="C121" t="s">
        <v>519</v>
      </c>
      <c r="D121" t="s">
        <v>529</v>
      </c>
      <c r="E121" t="s">
        <v>519</v>
      </c>
      <c r="F121" s="2" t="s">
        <v>530</v>
      </c>
      <c r="G121">
        <v>6160400</v>
      </c>
      <c r="H121" t="s">
        <v>531</v>
      </c>
      <c r="I121">
        <v>1573</v>
      </c>
      <c r="K121">
        <v>1</v>
      </c>
      <c r="L121">
        <v>1</v>
      </c>
      <c r="O121" t="s">
        <v>28</v>
      </c>
      <c r="P121">
        <v>1</v>
      </c>
      <c r="R121">
        <v>1</v>
      </c>
      <c r="U121" t="s">
        <v>28</v>
      </c>
      <c r="W121" t="s">
        <v>532</v>
      </c>
    </row>
    <row r="122" spans="1:23" x14ac:dyDescent="0.25">
      <c r="A122" t="s">
        <v>481</v>
      </c>
      <c r="B122" t="s">
        <v>482</v>
      </c>
      <c r="C122" t="s">
        <v>519</v>
      </c>
      <c r="D122" t="s">
        <v>533</v>
      </c>
      <c r="E122" t="s">
        <v>519</v>
      </c>
      <c r="F122" s="2" t="s">
        <v>534</v>
      </c>
      <c r="G122">
        <v>6160410</v>
      </c>
      <c r="H122" t="s">
        <v>535</v>
      </c>
      <c r="I122">
        <v>573</v>
      </c>
      <c r="K122">
        <v>1</v>
      </c>
      <c r="O122" t="s">
        <v>39</v>
      </c>
      <c r="Q122">
        <v>1</v>
      </c>
      <c r="U122" t="s">
        <v>28</v>
      </c>
      <c r="W122" t="s">
        <v>536</v>
      </c>
    </row>
    <row r="123" spans="1:23" x14ac:dyDescent="0.25">
      <c r="A123" t="s">
        <v>537</v>
      </c>
      <c r="B123" t="s">
        <v>538</v>
      </c>
      <c r="C123" t="s">
        <v>539</v>
      </c>
      <c r="D123" t="s">
        <v>540</v>
      </c>
      <c r="E123" t="s">
        <v>541</v>
      </c>
      <c r="F123" s="1">
        <v>19713</v>
      </c>
      <c r="G123">
        <v>6310120</v>
      </c>
      <c r="H123" t="s">
        <v>542</v>
      </c>
      <c r="I123">
        <v>1140</v>
      </c>
      <c r="K123">
        <v>1</v>
      </c>
      <c r="O123" t="s">
        <v>28</v>
      </c>
      <c r="P123">
        <v>1</v>
      </c>
      <c r="U123" t="s">
        <v>28</v>
      </c>
      <c r="W123" t="s">
        <v>543</v>
      </c>
    </row>
    <row r="124" spans="1:23" x14ac:dyDescent="0.25">
      <c r="A124" t="s">
        <v>537</v>
      </c>
      <c r="B124" t="s">
        <v>538</v>
      </c>
      <c r="C124" t="s">
        <v>539</v>
      </c>
      <c r="D124" t="s">
        <v>544</v>
      </c>
      <c r="E124" t="s">
        <v>545</v>
      </c>
      <c r="F124" s="1">
        <v>19803</v>
      </c>
      <c r="G124">
        <v>6310110</v>
      </c>
      <c r="H124" t="s">
        <v>546</v>
      </c>
      <c r="I124">
        <v>137</v>
      </c>
      <c r="L124">
        <v>1</v>
      </c>
      <c r="O124" t="s">
        <v>28</v>
      </c>
      <c r="R124">
        <v>1</v>
      </c>
      <c r="U124" t="s">
        <v>28</v>
      </c>
      <c r="W124" t="s">
        <v>547</v>
      </c>
    </row>
    <row r="125" spans="1:23" x14ac:dyDescent="0.25">
      <c r="A125" t="s">
        <v>548</v>
      </c>
      <c r="B125" t="s">
        <v>549</v>
      </c>
      <c r="C125" t="s">
        <v>548</v>
      </c>
      <c r="D125" t="s">
        <v>550</v>
      </c>
      <c r="E125" t="s">
        <v>141</v>
      </c>
      <c r="F125" s="1">
        <v>20010</v>
      </c>
      <c r="G125">
        <v>6330120</v>
      </c>
      <c r="H125" t="s">
        <v>551</v>
      </c>
      <c r="I125">
        <v>926</v>
      </c>
      <c r="J125">
        <v>10</v>
      </c>
      <c r="K125">
        <v>1</v>
      </c>
      <c r="M125">
        <v>1</v>
      </c>
      <c r="O125" t="s">
        <v>28</v>
      </c>
      <c r="P125">
        <v>1</v>
      </c>
      <c r="T125" t="s">
        <v>28</v>
      </c>
      <c r="U125" t="s">
        <v>28</v>
      </c>
      <c r="V125" t="s">
        <v>28</v>
      </c>
      <c r="W125" t="s">
        <v>552</v>
      </c>
    </row>
    <row r="126" spans="1:23" x14ac:dyDescent="0.25">
      <c r="A126" t="s">
        <v>548</v>
      </c>
      <c r="B126" t="s">
        <v>549</v>
      </c>
      <c r="C126" t="s">
        <v>548</v>
      </c>
      <c r="D126" t="s">
        <v>553</v>
      </c>
      <c r="E126" t="s">
        <v>141</v>
      </c>
      <c r="F126" s="1">
        <v>20037</v>
      </c>
      <c r="G126">
        <v>6330140</v>
      </c>
      <c r="H126" t="s">
        <v>554</v>
      </c>
      <c r="I126">
        <v>371</v>
      </c>
      <c r="K126">
        <v>1</v>
      </c>
      <c r="O126" t="s">
        <v>28</v>
      </c>
      <c r="P126">
        <v>1</v>
      </c>
      <c r="U126" t="s">
        <v>28</v>
      </c>
      <c r="W126" t="s">
        <v>555</v>
      </c>
    </row>
    <row r="127" spans="1:23" x14ac:dyDescent="0.25">
      <c r="A127" t="s">
        <v>548</v>
      </c>
      <c r="B127" t="s">
        <v>549</v>
      </c>
      <c r="C127" t="s">
        <v>548</v>
      </c>
      <c r="D127" t="s">
        <v>556</v>
      </c>
      <c r="E127" t="s">
        <v>141</v>
      </c>
      <c r="F127" s="1">
        <v>20060</v>
      </c>
      <c r="G127">
        <v>6330100</v>
      </c>
      <c r="H127" t="s">
        <v>557</v>
      </c>
      <c r="I127">
        <v>300</v>
      </c>
      <c r="K127">
        <v>1</v>
      </c>
      <c r="O127" t="s">
        <v>28</v>
      </c>
      <c r="P127">
        <v>1</v>
      </c>
      <c r="U127" t="s">
        <v>28</v>
      </c>
      <c r="W127" t="s">
        <v>558</v>
      </c>
    </row>
    <row r="128" spans="1:23" x14ac:dyDescent="0.25">
      <c r="A128" t="s">
        <v>548</v>
      </c>
      <c r="B128" t="s">
        <v>549</v>
      </c>
      <c r="C128" t="s">
        <v>548</v>
      </c>
      <c r="D128" t="s">
        <v>559</v>
      </c>
      <c r="E128" t="s">
        <v>141</v>
      </c>
      <c r="F128" s="1">
        <v>20010</v>
      </c>
      <c r="G128">
        <v>6330030</v>
      </c>
      <c r="H128" t="s">
        <v>560</v>
      </c>
      <c r="I128">
        <v>323</v>
      </c>
      <c r="J128">
        <v>31</v>
      </c>
      <c r="L128">
        <v>1</v>
      </c>
      <c r="N128">
        <v>1</v>
      </c>
      <c r="O128" t="s">
        <v>28</v>
      </c>
      <c r="R128">
        <v>1</v>
      </c>
      <c r="T128" t="s">
        <v>39</v>
      </c>
      <c r="U128" t="s">
        <v>28</v>
      </c>
      <c r="V128" t="s">
        <v>28</v>
      </c>
      <c r="W128" t="s">
        <v>561</v>
      </c>
    </row>
    <row r="129" spans="1:23" x14ac:dyDescent="0.25">
      <c r="A129" t="s">
        <v>562</v>
      </c>
      <c r="B129" t="s">
        <v>563</v>
      </c>
      <c r="C129" t="s">
        <v>564</v>
      </c>
      <c r="D129" t="s">
        <v>565</v>
      </c>
      <c r="E129" t="s">
        <v>566</v>
      </c>
      <c r="F129" s="1">
        <v>32610</v>
      </c>
      <c r="G129">
        <v>6390283</v>
      </c>
      <c r="H129" t="s">
        <v>567</v>
      </c>
      <c r="I129">
        <v>1162</v>
      </c>
      <c r="J129">
        <v>27</v>
      </c>
      <c r="K129">
        <v>1</v>
      </c>
      <c r="M129">
        <v>1</v>
      </c>
      <c r="O129" t="s">
        <v>28</v>
      </c>
      <c r="P129">
        <v>1</v>
      </c>
      <c r="T129" t="s">
        <v>28</v>
      </c>
      <c r="U129" t="s">
        <v>28</v>
      </c>
      <c r="V129" t="s">
        <v>28</v>
      </c>
      <c r="W129" t="s">
        <v>568</v>
      </c>
    </row>
    <row r="130" spans="1:23" x14ac:dyDescent="0.25">
      <c r="A130" t="s">
        <v>562</v>
      </c>
      <c r="B130" t="s">
        <v>563</v>
      </c>
      <c r="C130" t="s">
        <v>569</v>
      </c>
      <c r="D130" t="s">
        <v>570</v>
      </c>
      <c r="E130" t="s">
        <v>571</v>
      </c>
      <c r="F130" s="1">
        <v>32401</v>
      </c>
      <c r="G130">
        <v>6390775</v>
      </c>
      <c r="H130" t="s">
        <v>572</v>
      </c>
      <c r="I130">
        <v>202</v>
      </c>
      <c r="K130">
        <v>1</v>
      </c>
      <c r="O130" t="s">
        <v>39</v>
      </c>
      <c r="Q130">
        <v>1</v>
      </c>
      <c r="U130" t="s">
        <v>28</v>
      </c>
      <c r="W130" t="s">
        <v>573</v>
      </c>
    </row>
    <row r="131" spans="1:23" x14ac:dyDescent="0.25">
      <c r="A131" t="s">
        <v>562</v>
      </c>
      <c r="B131" t="s">
        <v>563</v>
      </c>
      <c r="C131" t="s">
        <v>574</v>
      </c>
      <c r="D131" t="s">
        <v>575</v>
      </c>
      <c r="E131" t="s">
        <v>576</v>
      </c>
      <c r="F131" s="1">
        <v>32901</v>
      </c>
      <c r="G131">
        <v>6390530</v>
      </c>
      <c r="H131" t="s">
        <v>577</v>
      </c>
      <c r="I131">
        <v>514</v>
      </c>
      <c r="K131">
        <v>1</v>
      </c>
      <c r="O131" t="s">
        <v>39</v>
      </c>
      <c r="Q131">
        <v>1</v>
      </c>
      <c r="U131" t="s">
        <v>28</v>
      </c>
      <c r="W131" t="s">
        <v>578</v>
      </c>
    </row>
    <row r="132" spans="1:23" x14ac:dyDescent="0.25">
      <c r="A132" t="s">
        <v>562</v>
      </c>
      <c r="B132" t="s">
        <v>563</v>
      </c>
      <c r="C132" t="s">
        <v>579</v>
      </c>
      <c r="D132" t="s">
        <v>580</v>
      </c>
      <c r="E132" t="s">
        <v>581</v>
      </c>
      <c r="F132" s="1">
        <v>33021</v>
      </c>
      <c r="G132">
        <v>6390295</v>
      </c>
      <c r="H132" t="s">
        <v>582</v>
      </c>
      <c r="I132">
        <v>797</v>
      </c>
      <c r="K132">
        <v>1</v>
      </c>
      <c r="L132">
        <v>1</v>
      </c>
      <c r="O132" t="s">
        <v>28</v>
      </c>
      <c r="P132">
        <v>1</v>
      </c>
      <c r="S132">
        <v>1</v>
      </c>
      <c r="U132" t="s">
        <v>28</v>
      </c>
      <c r="W132" t="s">
        <v>583</v>
      </c>
    </row>
    <row r="133" spans="1:23" x14ac:dyDescent="0.25">
      <c r="A133" t="s">
        <v>562</v>
      </c>
      <c r="B133" t="s">
        <v>563</v>
      </c>
      <c r="C133" t="s">
        <v>579</v>
      </c>
      <c r="D133" t="s">
        <v>584</v>
      </c>
      <c r="E133" t="s">
        <v>585</v>
      </c>
      <c r="F133" s="1">
        <v>33316</v>
      </c>
      <c r="G133">
        <v>6390210</v>
      </c>
      <c r="H133" t="s">
        <v>586</v>
      </c>
      <c r="I133">
        <v>716</v>
      </c>
      <c r="K133">
        <v>1</v>
      </c>
      <c r="O133" t="s">
        <v>39</v>
      </c>
      <c r="P133">
        <v>1</v>
      </c>
      <c r="U133" t="s">
        <v>28</v>
      </c>
      <c r="W133" t="s">
        <v>587</v>
      </c>
    </row>
    <row r="134" spans="1:23" x14ac:dyDescent="0.25">
      <c r="A134" t="s">
        <v>562</v>
      </c>
      <c r="B134" t="s">
        <v>563</v>
      </c>
      <c r="C134" t="s">
        <v>579</v>
      </c>
      <c r="D134" t="s">
        <v>588</v>
      </c>
      <c r="E134" t="s">
        <v>589</v>
      </c>
      <c r="F134" s="1">
        <v>33064</v>
      </c>
      <c r="G134">
        <v>6390849</v>
      </c>
      <c r="H134" t="s">
        <v>590</v>
      </c>
      <c r="I134">
        <v>331</v>
      </c>
      <c r="K134">
        <v>1</v>
      </c>
      <c r="O134" t="s">
        <v>39</v>
      </c>
      <c r="Q134">
        <v>1</v>
      </c>
      <c r="U134" t="s">
        <v>28</v>
      </c>
      <c r="W134" t="s">
        <v>591</v>
      </c>
    </row>
    <row r="135" spans="1:23" x14ac:dyDescent="0.25">
      <c r="A135" t="s">
        <v>562</v>
      </c>
      <c r="B135" t="s">
        <v>563</v>
      </c>
      <c r="C135" t="s">
        <v>592</v>
      </c>
      <c r="D135" t="s">
        <v>593</v>
      </c>
      <c r="E135" t="s">
        <v>594</v>
      </c>
      <c r="F135" s="1">
        <v>32073</v>
      </c>
      <c r="G135">
        <v>6390700</v>
      </c>
      <c r="H135" t="s">
        <v>595</v>
      </c>
      <c r="I135">
        <v>365</v>
      </c>
      <c r="K135">
        <v>1</v>
      </c>
      <c r="O135" t="s">
        <v>39</v>
      </c>
      <c r="Q135">
        <v>1</v>
      </c>
      <c r="U135" t="s">
        <v>28</v>
      </c>
      <c r="W135" t="s">
        <v>596</v>
      </c>
    </row>
    <row r="136" spans="1:23" x14ac:dyDescent="0.25">
      <c r="A136" t="s">
        <v>562</v>
      </c>
      <c r="B136" t="s">
        <v>563</v>
      </c>
      <c r="C136" t="s">
        <v>597</v>
      </c>
      <c r="D136" t="s">
        <v>598</v>
      </c>
      <c r="E136" t="s">
        <v>599</v>
      </c>
      <c r="F136" s="1">
        <v>32209</v>
      </c>
      <c r="G136">
        <v>6390082</v>
      </c>
      <c r="H136" t="s">
        <v>600</v>
      </c>
      <c r="I136">
        <v>695</v>
      </c>
      <c r="K136">
        <v>1</v>
      </c>
      <c r="O136" t="s">
        <v>28</v>
      </c>
      <c r="P136">
        <v>1</v>
      </c>
      <c r="U136" t="s">
        <v>28</v>
      </c>
      <c r="W136" t="s">
        <v>601</v>
      </c>
    </row>
    <row r="137" spans="1:23" x14ac:dyDescent="0.25">
      <c r="A137" t="s">
        <v>562</v>
      </c>
      <c r="B137" t="s">
        <v>563</v>
      </c>
      <c r="C137" t="s">
        <v>597</v>
      </c>
      <c r="D137" t="s">
        <v>602</v>
      </c>
      <c r="E137" t="s">
        <v>599</v>
      </c>
      <c r="F137" s="1">
        <v>32207</v>
      </c>
      <c r="G137">
        <v>6390134</v>
      </c>
      <c r="H137" t="s">
        <v>603</v>
      </c>
      <c r="I137">
        <v>216</v>
      </c>
      <c r="L137">
        <v>1</v>
      </c>
      <c r="O137" t="s">
        <v>39</v>
      </c>
      <c r="R137">
        <v>1</v>
      </c>
      <c r="U137" t="s">
        <v>28</v>
      </c>
      <c r="W137" t="s">
        <v>604</v>
      </c>
    </row>
    <row r="138" spans="1:23" x14ac:dyDescent="0.25">
      <c r="A138" t="s">
        <v>562</v>
      </c>
      <c r="B138" t="s">
        <v>563</v>
      </c>
      <c r="C138" t="s">
        <v>605</v>
      </c>
      <c r="D138" t="s">
        <v>606</v>
      </c>
      <c r="E138" t="s">
        <v>607</v>
      </c>
      <c r="F138" s="1">
        <v>32501</v>
      </c>
      <c r="G138">
        <v>6390792</v>
      </c>
      <c r="H138" t="s">
        <v>608</v>
      </c>
      <c r="I138">
        <v>264</v>
      </c>
      <c r="K138">
        <v>1</v>
      </c>
      <c r="O138" t="s">
        <v>39</v>
      </c>
      <c r="Q138">
        <v>1</v>
      </c>
      <c r="U138" t="s">
        <v>28</v>
      </c>
      <c r="W138" t="s">
        <v>609</v>
      </c>
    </row>
    <row r="139" spans="1:23" x14ac:dyDescent="0.25">
      <c r="A139" t="s">
        <v>562</v>
      </c>
      <c r="B139" t="s">
        <v>563</v>
      </c>
      <c r="C139" t="s">
        <v>605</v>
      </c>
      <c r="D139" t="s">
        <v>610</v>
      </c>
      <c r="E139" t="s">
        <v>607</v>
      </c>
      <c r="F139" s="1">
        <v>32504</v>
      </c>
      <c r="G139">
        <v>6390830</v>
      </c>
      <c r="H139" t="s">
        <v>611</v>
      </c>
      <c r="I139">
        <v>566</v>
      </c>
      <c r="K139">
        <v>1</v>
      </c>
      <c r="L139">
        <v>1</v>
      </c>
      <c r="O139" t="s">
        <v>39</v>
      </c>
      <c r="Q139">
        <v>1</v>
      </c>
      <c r="S139">
        <v>1</v>
      </c>
      <c r="U139" t="s">
        <v>28</v>
      </c>
      <c r="W139" t="s">
        <v>612</v>
      </c>
    </row>
    <row r="140" spans="1:23" x14ac:dyDescent="0.25">
      <c r="A140" t="s">
        <v>562</v>
      </c>
      <c r="B140" t="s">
        <v>563</v>
      </c>
      <c r="C140" t="s">
        <v>613</v>
      </c>
      <c r="D140" t="s">
        <v>614</v>
      </c>
      <c r="E140" t="s">
        <v>615</v>
      </c>
      <c r="F140" s="1">
        <v>33606</v>
      </c>
      <c r="G140">
        <v>6391060</v>
      </c>
      <c r="H140" t="s">
        <v>616</v>
      </c>
      <c r="I140">
        <v>1041</v>
      </c>
      <c r="J140">
        <v>18</v>
      </c>
      <c r="K140">
        <v>1</v>
      </c>
      <c r="L140">
        <v>1</v>
      </c>
      <c r="M140">
        <v>1</v>
      </c>
      <c r="N140">
        <v>1</v>
      </c>
      <c r="O140" t="s">
        <v>28</v>
      </c>
      <c r="P140">
        <v>1</v>
      </c>
      <c r="R140">
        <v>1</v>
      </c>
      <c r="T140" t="s">
        <v>28</v>
      </c>
      <c r="U140" t="s">
        <v>28</v>
      </c>
      <c r="V140" t="s">
        <v>28</v>
      </c>
      <c r="W140" t="s">
        <v>617</v>
      </c>
    </row>
    <row r="141" spans="1:23" x14ac:dyDescent="0.25">
      <c r="A141" t="s">
        <v>562</v>
      </c>
      <c r="B141" t="s">
        <v>563</v>
      </c>
      <c r="C141" t="s">
        <v>613</v>
      </c>
      <c r="D141" t="s">
        <v>618</v>
      </c>
      <c r="E141" t="s">
        <v>615</v>
      </c>
      <c r="F141" s="1">
        <v>33607</v>
      </c>
      <c r="G141">
        <v>6390053</v>
      </c>
      <c r="H141" t="s">
        <v>619</v>
      </c>
      <c r="I141">
        <v>774</v>
      </c>
      <c r="K141">
        <v>1</v>
      </c>
      <c r="L141">
        <v>1</v>
      </c>
      <c r="O141" t="s">
        <v>39</v>
      </c>
      <c r="Q141">
        <v>1</v>
      </c>
      <c r="S141">
        <v>1</v>
      </c>
      <c r="U141" t="s">
        <v>28</v>
      </c>
      <c r="W141" t="s">
        <v>620</v>
      </c>
    </row>
    <row r="142" spans="1:23" x14ac:dyDescent="0.25">
      <c r="A142" t="s">
        <v>562</v>
      </c>
      <c r="B142" t="s">
        <v>563</v>
      </c>
      <c r="C142" t="s">
        <v>621</v>
      </c>
      <c r="D142" t="s">
        <v>622</v>
      </c>
      <c r="E142" t="s">
        <v>623</v>
      </c>
      <c r="F142" s="1">
        <v>33901</v>
      </c>
      <c r="G142">
        <v>6390240</v>
      </c>
      <c r="H142" t="s">
        <v>624</v>
      </c>
      <c r="I142">
        <v>414</v>
      </c>
      <c r="K142">
        <v>1</v>
      </c>
      <c r="O142" t="s">
        <v>39</v>
      </c>
      <c r="Q142">
        <v>1</v>
      </c>
      <c r="U142" t="s">
        <v>28</v>
      </c>
      <c r="W142" t="s">
        <v>625</v>
      </c>
    </row>
    <row r="143" spans="1:23" x14ac:dyDescent="0.25">
      <c r="A143" t="s">
        <v>562</v>
      </c>
      <c r="B143" t="s">
        <v>563</v>
      </c>
      <c r="C143" t="s">
        <v>626</v>
      </c>
      <c r="D143" t="s">
        <v>627</v>
      </c>
      <c r="E143" t="s">
        <v>628</v>
      </c>
      <c r="F143" s="1">
        <v>32308</v>
      </c>
      <c r="G143">
        <v>6391030</v>
      </c>
      <c r="H143" t="s">
        <v>629</v>
      </c>
      <c r="I143">
        <v>772</v>
      </c>
      <c r="K143">
        <v>1</v>
      </c>
      <c r="O143" t="s">
        <v>39</v>
      </c>
      <c r="Q143">
        <v>1</v>
      </c>
      <c r="U143" t="s">
        <v>28</v>
      </c>
      <c r="W143" t="s">
        <v>630</v>
      </c>
    </row>
    <row r="144" spans="1:23" x14ac:dyDescent="0.25">
      <c r="A144" t="s">
        <v>562</v>
      </c>
      <c r="B144" t="s">
        <v>563</v>
      </c>
      <c r="C144" t="s">
        <v>631</v>
      </c>
      <c r="D144" t="s">
        <v>632</v>
      </c>
      <c r="E144" t="s">
        <v>633</v>
      </c>
      <c r="F144" s="1">
        <v>34209</v>
      </c>
      <c r="G144">
        <v>6390055</v>
      </c>
      <c r="H144" t="s">
        <v>634</v>
      </c>
      <c r="I144">
        <v>383</v>
      </c>
      <c r="J144">
        <v>12</v>
      </c>
      <c r="K144">
        <v>1</v>
      </c>
      <c r="M144">
        <v>1</v>
      </c>
      <c r="O144" t="s">
        <v>28</v>
      </c>
      <c r="Q144">
        <v>1</v>
      </c>
      <c r="T144" t="s">
        <v>39</v>
      </c>
      <c r="U144" t="s">
        <v>28</v>
      </c>
      <c r="V144" t="s">
        <v>28</v>
      </c>
      <c r="W144" t="s">
        <v>635</v>
      </c>
    </row>
    <row r="145" spans="1:23" x14ac:dyDescent="0.25">
      <c r="A145" t="s">
        <v>562</v>
      </c>
      <c r="B145" t="s">
        <v>563</v>
      </c>
      <c r="C145" t="s">
        <v>636</v>
      </c>
      <c r="D145" t="s">
        <v>637</v>
      </c>
      <c r="E145" t="s">
        <v>638</v>
      </c>
      <c r="F145" s="1">
        <v>34471</v>
      </c>
      <c r="G145">
        <v>6390680</v>
      </c>
      <c r="H145" t="s">
        <v>639</v>
      </c>
      <c r="I145">
        <v>288</v>
      </c>
      <c r="K145">
        <v>1</v>
      </c>
      <c r="O145" t="s">
        <v>28</v>
      </c>
      <c r="Q145">
        <v>1</v>
      </c>
      <c r="U145" t="s">
        <v>28</v>
      </c>
      <c r="W145" t="s">
        <v>640</v>
      </c>
    </row>
    <row r="146" spans="1:23" x14ac:dyDescent="0.25">
      <c r="A146" t="s">
        <v>562</v>
      </c>
      <c r="B146" t="s">
        <v>563</v>
      </c>
      <c r="C146" t="s">
        <v>641</v>
      </c>
      <c r="D146" t="s">
        <v>642</v>
      </c>
      <c r="E146" t="s">
        <v>643</v>
      </c>
      <c r="F146" s="1">
        <v>33175</v>
      </c>
      <c r="G146">
        <v>6390515</v>
      </c>
      <c r="H146" t="s">
        <v>644</v>
      </c>
      <c r="I146">
        <v>447</v>
      </c>
      <c r="J146">
        <v>18</v>
      </c>
      <c r="K146">
        <v>1</v>
      </c>
      <c r="M146">
        <v>1</v>
      </c>
      <c r="O146" t="s">
        <v>28</v>
      </c>
      <c r="P146">
        <v>1</v>
      </c>
      <c r="T146" t="s">
        <v>28</v>
      </c>
      <c r="U146" t="s">
        <v>28</v>
      </c>
      <c r="V146" t="s">
        <v>28</v>
      </c>
      <c r="W146" t="s">
        <v>645</v>
      </c>
    </row>
    <row r="147" spans="1:23" x14ac:dyDescent="0.25">
      <c r="A147" t="s">
        <v>562</v>
      </c>
      <c r="B147" t="s">
        <v>563</v>
      </c>
      <c r="C147" t="s">
        <v>641</v>
      </c>
      <c r="D147" t="s">
        <v>646</v>
      </c>
      <c r="E147" t="s">
        <v>643</v>
      </c>
      <c r="F147" s="1">
        <v>33136</v>
      </c>
      <c r="G147">
        <v>6390570</v>
      </c>
      <c r="H147" t="s">
        <v>647</v>
      </c>
      <c r="I147">
        <v>1550</v>
      </c>
      <c r="K147">
        <v>1</v>
      </c>
      <c r="M147">
        <v>1</v>
      </c>
      <c r="N147">
        <v>1</v>
      </c>
      <c r="O147" t="s">
        <v>28</v>
      </c>
      <c r="P147">
        <v>1</v>
      </c>
      <c r="T147" t="s">
        <v>28</v>
      </c>
      <c r="U147" t="s">
        <v>28</v>
      </c>
      <c r="V147" t="s">
        <v>28</v>
      </c>
      <c r="W147" t="s">
        <v>648</v>
      </c>
    </row>
    <row r="148" spans="1:23" x14ac:dyDescent="0.25">
      <c r="A148" t="s">
        <v>562</v>
      </c>
      <c r="B148" t="s">
        <v>563</v>
      </c>
      <c r="C148" t="s">
        <v>641</v>
      </c>
      <c r="D148" t="s">
        <v>649</v>
      </c>
      <c r="E148" t="s">
        <v>643</v>
      </c>
      <c r="F148" s="1">
        <v>33155</v>
      </c>
      <c r="G148">
        <v>6390625</v>
      </c>
      <c r="H148" t="s">
        <v>650</v>
      </c>
      <c r="I148">
        <v>309</v>
      </c>
      <c r="L148">
        <v>1</v>
      </c>
      <c r="O148" t="s">
        <v>28</v>
      </c>
      <c r="R148">
        <v>1</v>
      </c>
      <c r="U148" t="s">
        <v>28</v>
      </c>
      <c r="W148" t="s">
        <v>651</v>
      </c>
    </row>
    <row r="149" spans="1:23" x14ac:dyDescent="0.25">
      <c r="A149" t="s">
        <v>562</v>
      </c>
      <c r="B149" t="s">
        <v>563</v>
      </c>
      <c r="C149" t="s">
        <v>641</v>
      </c>
      <c r="D149" t="s">
        <v>652</v>
      </c>
      <c r="E149" t="s">
        <v>643</v>
      </c>
      <c r="F149" s="1">
        <v>33180</v>
      </c>
      <c r="G149">
        <v>6390282</v>
      </c>
      <c r="H149" t="s">
        <v>653</v>
      </c>
      <c r="I149">
        <v>407</v>
      </c>
      <c r="K149">
        <v>1</v>
      </c>
      <c r="O149" t="s">
        <v>39</v>
      </c>
      <c r="Q149">
        <v>1</v>
      </c>
      <c r="U149" t="s">
        <v>28</v>
      </c>
      <c r="W149" t="s">
        <v>654</v>
      </c>
    </row>
    <row r="150" spans="1:23" x14ac:dyDescent="0.25">
      <c r="A150" t="s">
        <v>562</v>
      </c>
      <c r="B150" t="s">
        <v>563</v>
      </c>
      <c r="C150" t="s">
        <v>641</v>
      </c>
      <c r="D150" t="s">
        <v>655</v>
      </c>
      <c r="E150" t="s">
        <v>656</v>
      </c>
      <c r="F150" s="1">
        <v>33157</v>
      </c>
      <c r="G150">
        <v>6390560</v>
      </c>
      <c r="H150" t="s">
        <v>657</v>
      </c>
      <c r="I150">
        <v>192</v>
      </c>
      <c r="K150">
        <v>1</v>
      </c>
      <c r="O150" t="s">
        <v>39</v>
      </c>
      <c r="Q150">
        <v>1</v>
      </c>
      <c r="U150" t="s">
        <v>28</v>
      </c>
      <c r="W150" t="s">
        <v>658</v>
      </c>
    </row>
    <row r="151" spans="1:23" x14ac:dyDescent="0.25">
      <c r="A151" t="s">
        <v>562</v>
      </c>
      <c r="B151" t="s">
        <v>563</v>
      </c>
      <c r="C151" t="s">
        <v>659</v>
      </c>
      <c r="D151" t="s">
        <v>660</v>
      </c>
      <c r="E151" t="s">
        <v>661</v>
      </c>
      <c r="F151" s="1">
        <v>32547</v>
      </c>
      <c r="G151">
        <v>6390253</v>
      </c>
      <c r="H151" t="s">
        <v>662</v>
      </c>
      <c r="I151">
        <v>267</v>
      </c>
      <c r="K151">
        <v>1</v>
      </c>
      <c r="O151" t="s">
        <v>28</v>
      </c>
      <c r="Q151">
        <v>1</v>
      </c>
      <c r="U151" t="s">
        <v>28</v>
      </c>
      <c r="W151" t="s">
        <v>663</v>
      </c>
    </row>
    <row r="152" spans="1:23" x14ac:dyDescent="0.25">
      <c r="A152" t="s">
        <v>562</v>
      </c>
      <c r="B152" t="s">
        <v>563</v>
      </c>
      <c r="C152" t="s">
        <v>252</v>
      </c>
      <c r="D152" t="s">
        <v>664</v>
      </c>
      <c r="E152" t="s">
        <v>665</v>
      </c>
      <c r="F152" s="1">
        <v>32806</v>
      </c>
      <c r="G152">
        <v>6390695</v>
      </c>
      <c r="H152" t="s">
        <v>666</v>
      </c>
      <c r="I152">
        <v>808</v>
      </c>
      <c r="J152">
        <v>10</v>
      </c>
      <c r="K152">
        <v>1</v>
      </c>
      <c r="L152">
        <v>1</v>
      </c>
      <c r="M152">
        <v>1</v>
      </c>
      <c r="O152" t="s">
        <v>28</v>
      </c>
      <c r="P152">
        <v>1</v>
      </c>
      <c r="R152">
        <v>1</v>
      </c>
      <c r="T152" t="s">
        <v>28</v>
      </c>
      <c r="U152" t="s">
        <v>28</v>
      </c>
      <c r="V152" t="s">
        <v>28</v>
      </c>
      <c r="W152" t="s">
        <v>667</v>
      </c>
    </row>
    <row r="153" spans="1:23" x14ac:dyDescent="0.25">
      <c r="A153" t="s">
        <v>562</v>
      </c>
      <c r="B153" t="s">
        <v>563</v>
      </c>
      <c r="C153" t="s">
        <v>668</v>
      </c>
      <c r="D153" t="s">
        <v>669</v>
      </c>
      <c r="E153" t="s">
        <v>670</v>
      </c>
      <c r="F153" s="1">
        <v>34741</v>
      </c>
      <c r="G153">
        <v>6390440</v>
      </c>
      <c r="H153" t="s">
        <v>671</v>
      </c>
      <c r="I153">
        <v>414</v>
      </c>
      <c r="K153">
        <v>1</v>
      </c>
      <c r="O153" t="s">
        <v>39</v>
      </c>
      <c r="Q153">
        <v>1</v>
      </c>
      <c r="U153" t="s">
        <v>28</v>
      </c>
      <c r="W153" t="s">
        <v>672</v>
      </c>
    </row>
    <row r="154" spans="1:23" x14ac:dyDescent="0.25">
      <c r="A154" t="s">
        <v>562</v>
      </c>
      <c r="B154" t="s">
        <v>563</v>
      </c>
      <c r="C154" t="s">
        <v>673</v>
      </c>
      <c r="D154" t="s">
        <v>674</v>
      </c>
      <c r="E154" t="s">
        <v>675</v>
      </c>
      <c r="F154" s="1">
        <v>33484</v>
      </c>
      <c r="G154">
        <v>6390081</v>
      </c>
      <c r="H154" t="s">
        <v>676</v>
      </c>
      <c r="I154">
        <v>523</v>
      </c>
      <c r="K154">
        <v>1</v>
      </c>
      <c r="O154" t="s">
        <v>39</v>
      </c>
      <c r="P154">
        <v>1</v>
      </c>
      <c r="U154" t="s">
        <v>28</v>
      </c>
      <c r="W154" t="s">
        <v>677</v>
      </c>
    </row>
    <row r="155" spans="1:23" x14ac:dyDescent="0.25">
      <c r="A155" t="s">
        <v>562</v>
      </c>
      <c r="B155" t="s">
        <v>563</v>
      </c>
      <c r="C155" t="s">
        <v>673</v>
      </c>
      <c r="D155" t="s">
        <v>678</v>
      </c>
      <c r="E155" t="s">
        <v>679</v>
      </c>
      <c r="F155" s="1">
        <v>33407</v>
      </c>
      <c r="G155">
        <v>6391140</v>
      </c>
      <c r="H155" t="s">
        <v>680</v>
      </c>
      <c r="I155">
        <v>460</v>
      </c>
      <c r="K155">
        <v>1</v>
      </c>
      <c r="O155" t="s">
        <v>39</v>
      </c>
      <c r="P155">
        <v>1</v>
      </c>
      <c r="U155" t="s">
        <v>28</v>
      </c>
      <c r="W155" t="s">
        <v>681</v>
      </c>
    </row>
    <row r="156" spans="1:23" x14ac:dyDescent="0.25">
      <c r="A156" t="s">
        <v>562</v>
      </c>
      <c r="B156" t="s">
        <v>563</v>
      </c>
      <c r="C156" t="s">
        <v>682</v>
      </c>
      <c r="D156" t="s">
        <v>683</v>
      </c>
      <c r="E156" t="s">
        <v>684</v>
      </c>
      <c r="F156" s="1">
        <v>34667</v>
      </c>
      <c r="G156">
        <v>6390385</v>
      </c>
      <c r="H156" t="s">
        <v>685</v>
      </c>
      <c r="I156">
        <v>290</v>
      </c>
      <c r="K156">
        <v>1</v>
      </c>
      <c r="O156" t="s">
        <v>39</v>
      </c>
      <c r="Q156">
        <v>1</v>
      </c>
      <c r="U156" t="s">
        <v>28</v>
      </c>
      <c r="W156" t="s">
        <v>686</v>
      </c>
    </row>
    <row r="157" spans="1:23" x14ac:dyDescent="0.25">
      <c r="A157" t="s">
        <v>562</v>
      </c>
      <c r="B157" t="s">
        <v>563</v>
      </c>
      <c r="C157" t="s">
        <v>687</v>
      </c>
      <c r="D157" t="s">
        <v>688</v>
      </c>
      <c r="E157" t="s">
        <v>689</v>
      </c>
      <c r="F157" s="1">
        <v>33701</v>
      </c>
      <c r="G157">
        <v>6390930</v>
      </c>
      <c r="H157" t="s">
        <v>690</v>
      </c>
      <c r="I157">
        <v>480</v>
      </c>
      <c r="K157">
        <v>1</v>
      </c>
      <c r="O157" t="s">
        <v>39</v>
      </c>
      <c r="Q157">
        <v>1</v>
      </c>
      <c r="U157" t="s">
        <v>28</v>
      </c>
      <c r="W157" t="s">
        <v>691</v>
      </c>
    </row>
    <row r="158" spans="1:23" x14ac:dyDescent="0.25">
      <c r="A158" t="s">
        <v>562</v>
      </c>
      <c r="B158" t="s">
        <v>563</v>
      </c>
      <c r="C158" t="s">
        <v>687</v>
      </c>
      <c r="D158" t="s">
        <v>692</v>
      </c>
      <c r="E158" t="s">
        <v>689</v>
      </c>
      <c r="F158" s="1">
        <v>33701</v>
      </c>
      <c r="G158">
        <v>6390900</v>
      </c>
      <c r="H158" t="s">
        <v>693</v>
      </c>
      <c r="I158">
        <v>259</v>
      </c>
      <c r="L158">
        <v>1</v>
      </c>
      <c r="O158" t="s">
        <v>39</v>
      </c>
      <c r="S158">
        <v>1</v>
      </c>
      <c r="U158" t="s">
        <v>28</v>
      </c>
      <c r="W158" t="s">
        <v>694</v>
      </c>
    </row>
    <row r="159" spans="1:23" x14ac:dyDescent="0.25">
      <c r="A159" t="s">
        <v>562</v>
      </c>
      <c r="B159" t="s">
        <v>563</v>
      </c>
      <c r="C159" t="s">
        <v>695</v>
      </c>
      <c r="D159" t="s">
        <v>696</v>
      </c>
      <c r="E159" t="s">
        <v>697</v>
      </c>
      <c r="F159" s="1">
        <v>33805</v>
      </c>
      <c r="G159">
        <v>6390470</v>
      </c>
      <c r="H159" t="s">
        <v>698</v>
      </c>
      <c r="I159">
        <v>864</v>
      </c>
      <c r="K159">
        <v>1</v>
      </c>
      <c r="O159" t="s">
        <v>39</v>
      </c>
      <c r="Q159">
        <v>1</v>
      </c>
      <c r="U159" t="s">
        <v>28</v>
      </c>
      <c r="W159" t="s">
        <v>699</v>
      </c>
    </row>
    <row r="160" spans="1:23" x14ac:dyDescent="0.25">
      <c r="A160" t="s">
        <v>562</v>
      </c>
      <c r="B160" t="s">
        <v>563</v>
      </c>
      <c r="C160" t="s">
        <v>700</v>
      </c>
      <c r="D160" t="s">
        <v>701</v>
      </c>
      <c r="E160" t="s">
        <v>700</v>
      </c>
      <c r="F160" s="1">
        <v>34239</v>
      </c>
      <c r="G160">
        <v>6390052</v>
      </c>
      <c r="H160" t="s">
        <v>702</v>
      </c>
      <c r="I160">
        <v>839</v>
      </c>
      <c r="K160">
        <v>1</v>
      </c>
      <c r="O160" t="s">
        <v>39</v>
      </c>
      <c r="Q160">
        <v>1</v>
      </c>
      <c r="U160" t="s">
        <v>28</v>
      </c>
      <c r="W160" t="s">
        <v>703</v>
      </c>
    </row>
    <row r="161" spans="1:23" x14ac:dyDescent="0.25">
      <c r="A161" t="s">
        <v>562</v>
      </c>
      <c r="B161" t="s">
        <v>563</v>
      </c>
      <c r="C161" t="s">
        <v>704</v>
      </c>
      <c r="D161" t="s">
        <v>705</v>
      </c>
      <c r="E161" t="s">
        <v>706</v>
      </c>
      <c r="F161" s="1">
        <v>32771</v>
      </c>
      <c r="G161">
        <v>6390955</v>
      </c>
      <c r="H161" t="s">
        <v>707</v>
      </c>
      <c r="I161">
        <v>221</v>
      </c>
      <c r="K161">
        <v>1</v>
      </c>
      <c r="O161" t="s">
        <v>28</v>
      </c>
      <c r="Q161">
        <v>1</v>
      </c>
      <c r="U161" t="s">
        <v>28</v>
      </c>
      <c r="W161" t="s">
        <v>708</v>
      </c>
    </row>
    <row r="162" spans="1:23" x14ac:dyDescent="0.25">
      <c r="A162" t="s">
        <v>562</v>
      </c>
      <c r="B162" t="s">
        <v>563</v>
      </c>
      <c r="C162" t="s">
        <v>709</v>
      </c>
      <c r="D162" t="s">
        <v>710</v>
      </c>
      <c r="E162" t="s">
        <v>711</v>
      </c>
      <c r="F162" s="1">
        <v>34950</v>
      </c>
      <c r="G162">
        <v>6390048</v>
      </c>
      <c r="H162" t="s">
        <v>712</v>
      </c>
      <c r="I162">
        <v>398</v>
      </c>
      <c r="K162">
        <v>1</v>
      </c>
      <c r="O162" t="s">
        <v>28</v>
      </c>
      <c r="Q162">
        <v>1</v>
      </c>
      <c r="U162" t="s">
        <v>28</v>
      </c>
      <c r="W162" t="s">
        <v>713</v>
      </c>
    </row>
    <row r="163" spans="1:23" x14ac:dyDescent="0.25">
      <c r="A163" t="s">
        <v>562</v>
      </c>
      <c r="B163" t="s">
        <v>563</v>
      </c>
      <c r="C163" t="s">
        <v>714</v>
      </c>
      <c r="D163" t="s">
        <v>715</v>
      </c>
      <c r="E163" t="s">
        <v>716</v>
      </c>
      <c r="F163" s="1">
        <v>32114</v>
      </c>
      <c r="G163">
        <v>6390056</v>
      </c>
      <c r="H163" t="s">
        <v>717</v>
      </c>
      <c r="I163">
        <v>563</v>
      </c>
      <c r="K163">
        <v>1</v>
      </c>
      <c r="O163" t="s">
        <v>39</v>
      </c>
      <c r="Q163">
        <v>1</v>
      </c>
      <c r="U163" t="s">
        <v>28</v>
      </c>
      <c r="W163" t="s">
        <v>718</v>
      </c>
    </row>
    <row r="164" spans="1:23" x14ac:dyDescent="0.25">
      <c r="A164" t="s">
        <v>562</v>
      </c>
      <c r="B164" t="s">
        <v>563</v>
      </c>
      <c r="C164" t="s">
        <v>597</v>
      </c>
      <c r="D164" t="s">
        <v>719</v>
      </c>
      <c r="E164" t="s">
        <v>599</v>
      </c>
      <c r="F164" s="1">
        <v>32216</v>
      </c>
      <c r="G164">
        <v>6390409</v>
      </c>
      <c r="H164" t="s">
        <v>720</v>
      </c>
      <c r="I164">
        <v>433</v>
      </c>
      <c r="K164">
        <v>1</v>
      </c>
      <c r="O164" t="s">
        <v>39</v>
      </c>
      <c r="Q164">
        <v>1</v>
      </c>
      <c r="U164" t="s">
        <v>28</v>
      </c>
      <c r="W164" t="s">
        <v>721</v>
      </c>
    </row>
    <row r="165" spans="1:23" x14ac:dyDescent="0.25">
      <c r="A165" t="s">
        <v>722</v>
      </c>
      <c r="B165" t="s">
        <v>723</v>
      </c>
      <c r="C165" t="s">
        <v>724</v>
      </c>
      <c r="D165" t="s">
        <v>725</v>
      </c>
      <c r="E165" t="s">
        <v>726</v>
      </c>
      <c r="F165" s="1">
        <v>30606</v>
      </c>
      <c r="G165">
        <v>6380040</v>
      </c>
      <c r="H165" t="s">
        <v>727</v>
      </c>
      <c r="I165">
        <v>360</v>
      </c>
      <c r="K165">
        <v>1</v>
      </c>
      <c r="O165" t="s">
        <v>39</v>
      </c>
      <c r="Q165">
        <v>1</v>
      </c>
      <c r="U165" t="s">
        <v>28</v>
      </c>
      <c r="W165" t="s">
        <v>728</v>
      </c>
    </row>
    <row r="166" spans="1:23" x14ac:dyDescent="0.25">
      <c r="A166" t="s">
        <v>722</v>
      </c>
      <c r="B166" t="s">
        <v>723</v>
      </c>
      <c r="C166" t="s">
        <v>729</v>
      </c>
      <c r="D166" t="s">
        <v>730</v>
      </c>
      <c r="E166" t="s">
        <v>731</v>
      </c>
      <c r="F166" s="1">
        <v>30312</v>
      </c>
      <c r="G166">
        <v>6380110</v>
      </c>
      <c r="H166" t="s">
        <v>732</v>
      </c>
      <c r="I166">
        <v>762</v>
      </c>
      <c r="K166">
        <v>1</v>
      </c>
      <c r="O166" t="s">
        <v>39</v>
      </c>
      <c r="P166">
        <v>1</v>
      </c>
      <c r="U166" t="s">
        <v>28</v>
      </c>
      <c r="W166" t="s">
        <v>733</v>
      </c>
    </row>
    <row r="167" spans="1:23" x14ac:dyDescent="0.25">
      <c r="A167" t="s">
        <v>722</v>
      </c>
      <c r="B167" t="s">
        <v>723</v>
      </c>
      <c r="C167" t="s">
        <v>734</v>
      </c>
      <c r="D167" t="s">
        <v>735</v>
      </c>
      <c r="E167" t="s">
        <v>731</v>
      </c>
      <c r="F167" s="1">
        <v>30322</v>
      </c>
      <c r="G167">
        <v>6380140</v>
      </c>
      <c r="H167" t="s">
        <v>736</v>
      </c>
      <c r="I167">
        <v>295</v>
      </c>
      <c r="L167">
        <v>1</v>
      </c>
      <c r="O167" t="s">
        <v>28</v>
      </c>
      <c r="R167">
        <v>1</v>
      </c>
      <c r="U167" t="s">
        <v>28</v>
      </c>
      <c r="W167" t="s">
        <v>737</v>
      </c>
    </row>
    <row r="168" spans="1:23" x14ac:dyDescent="0.25">
      <c r="A168" t="s">
        <v>722</v>
      </c>
      <c r="B168" t="s">
        <v>723</v>
      </c>
      <c r="C168" t="s">
        <v>738</v>
      </c>
      <c r="D168" t="s">
        <v>739</v>
      </c>
      <c r="E168" t="s">
        <v>731</v>
      </c>
      <c r="F168" s="1">
        <v>30303</v>
      </c>
      <c r="G168">
        <v>6380130</v>
      </c>
      <c r="H168" t="s">
        <v>740</v>
      </c>
      <c r="I168">
        <v>961</v>
      </c>
      <c r="K168">
        <v>1</v>
      </c>
      <c r="M168">
        <v>1</v>
      </c>
      <c r="N168">
        <v>1</v>
      </c>
      <c r="O168" t="s">
        <v>28</v>
      </c>
      <c r="P168">
        <v>1</v>
      </c>
      <c r="T168" t="s">
        <v>28</v>
      </c>
      <c r="U168" t="s">
        <v>28</v>
      </c>
      <c r="V168" t="s">
        <v>28</v>
      </c>
      <c r="W168" t="s">
        <v>741</v>
      </c>
    </row>
    <row r="169" spans="1:23" x14ac:dyDescent="0.25">
      <c r="A169" t="s">
        <v>722</v>
      </c>
      <c r="B169" t="s">
        <v>723</v>
      </c>
      <c r="C169" t="s">
        <v>738</v>
      </c>
      <c r="D169" t="s">
        <v>742</v>
      </c>
      <c r="E169" t="s">
        <v>731</v>
      </c>
      <c r="F169" s="1">
        <v>30342</v>
      </c>
      <c r="G169">
        <v>6380490</v>
      </c>
      <c r="H169" t="s">
        <v>743</v>
      </c>
      <c r="I169">
        <v>273</v>
      </c>
      <c r="L169">
        <v>1</v>
      </c>
      <c r="O169" t="s">
        <v>39</v>
      </c>
      <c r="S169">
        <v>1</v>
      </c>
      <c r="U169" t="s">
        <v>28</v>
      </c>
      <c r="W169" t="s">
        <v>744</v>
      </c>
    </row>
    <row r="170" spans="1:23" x14ac:dyDescent="0.25">
      <c r="A170" t="s">
        <v>722</v>
      </c>
      <c r="B170" t="s">
        <v>723</v>
      </c>
      <c r="C170" t="s">
        <v>745</v>
      </c>
      <c r="D170" t="s">
        <v>746</v>
      </c>
      <c r="E170" t="s">
        <v>747</v>
      </c>
      <c r="F170" s="1">
        <v>30912</v>
      </c>
      <c r="G170">
        <v>6380254</v>
      </c>
      <c r="H170" t="s">
        <v>748</v>
      </c>
      <c r="I170">
        <v>520</v>
      </c>
      <c r="K170">
        <v>1</v>
      </c>
      <c r="L170">
        <v>1</v>
      </c>
      <c r="O170" t="s">
        <v>28</v>
      </c>
      <c r="P170">
        <v>1</v>
      </c>
      <c r="S170">
        <v>1</v>
      </c>
      <c r="U170" t="s">
        <v>28</v>
      </c>
      <c r="W170" t="s">
        <v>749</v>
      </c>
    </row>
    <row r="171" spans="1:23" x14ac:dyDescent="0.25">
      <c r="A171" t="s">
        <v>722</v>
      </c>
      <c r="B171" t="s">
        <v>723</v>
      </c>
      <c r="C171" t="s">
        <v>745</v>
      </c>
      <c r="D171" t="s">
        <v>750</v>
      </c>
      <c r="E171" t="s">
        <v>747</v>
      </c>
      <c r="F171" s="1">
        <v>30909</v>
      </c>
      <c r="G171">
        <v>6380265</v>
      </c>
      <c r="H171" t="s">
        <v>751</v>
      </c>
      <c r="I171">
        <v>354</v>
      </c>
      <c r="J171">
        <v>99</v>
      </c>
      <c r="K171">
        <v>1</v>
      </c>
      <c r="M171">
        <v>1</v>
      </c>
      <c r="N171">
        <v>1</v>
      </c>
      <c r="O171" t="s">
        <v>28</v>
      </c>
      <c r="Q171">
        <v>1</v>
      </c>
      <c r="T171" t="s">
        <v>28</v>
      </c>
      <c r="U171" t="s">
        <v>28</v>
      </c>
      <c r="V171" t="s">
        <v>28</v>
      </c>
      <c r="W171" t="s">
        <v>752</v>
      </c>
    </row>
    <row r="172" spans="1:23" x14ac:dyDescent="0.25">
      <c r="A172" t="s">
        <v>722</v>
      </c>
      <c r="B172" t="s">
        <v>723</v>
      </c>
      <c r="C172" t="s">
        <v>753</v>
      </c>
      <c r="D172" t="s">
        <v>754</v>
      </c>
      <c r="E172" t="s">
        <v>755</v>
      </c>
      <c r="F172" s="1">
        <v>30106</v>
      </c>
      <c r="G172">
        <v>6380285</v>
      </c>
      <c r="H172" t="s">
        <v>756</v>
      </c>
      <c r="I172">
        <v>382</v>
      </c>
      <c r="J172">
        <v>30</v>
      </c>
      <c r="M172">
        <v>1</v>
      </c>
      <c r="N172">
        <v>1</v>
      </c>
      <c r="T172" t="s">
        <v>39</v>
      </c>
      <c r="V172" t="s">
        <v>39</v>
      </c>
      <c r="W172" t="s">
        <v>757</v>
      </c>
    </row>
    <row r="173" spans="1:23" x14ac:dyDescent="0.25">
      <c r="A173" t="s">
        <v>722</v>
      </c>
      <c r="B173" t="s">
        <v>723</v>
      </c>
      <c r="C173" t="s">
        <v>758</v>
      </c>
      <c r="D173" t="s">
        <v>759</v>
      </c>
      <c r="E173" t="s">
        <v>760</v>
      </c>
      <c r="F173" s="1">
        <v>31904</v>
      </c>
      <c r="G173">
        <v>6380430</v>
      </c>
      <c r="H173" t="s">
        <v>761</v>
      </c>
      <c r="I173">
        <v>583</v>
      </c>
      <c r="K173">
        <v>1</v>
      </c>
      <c r="O173" t="s">
        <v>39</v>
      </c>
      <c r="Q173">
        <v>1</v>
      </c>
      <c r="U173" t="s">
        <v>28</v>
      </c>
      <c r="W173" t="s">
        <v>762</v>
      </c>
    </row>
    <row r="174" spans="1:23" x14ac:dyDescent="0.25">
      <c r="A174" t="s">
        <v>722</v>
      </c>
      <c r="B174" t="s">
        <v>723</v>
      </c>
      <c r="C174" t="s">
        <v>763</v>
      </c>
      <c r="D174" t="s">
        <v>764</v>
      </c>
      <c r="E174" t="s">
        <v>566</v>
      </c>
      <c r="F174" s="1">
        <v>30501</v>
      </c>
      <c r="G174">
        <v>6380019</v>
      </c>
      <c r="H174" t="s">
        <v>765</v>
      </c>
      <c r="I174">
        <v>887</v>
      </c>
      <c r="K174">
        <v>1</v>
      </c>
      <c r="O174" t="s">
        <v>28</v>
      </c>
      <c r="Q174">
        <v>1</v>
      </c>
      <c r="U174" t="s">
        <v>28</v>
      </c>
      <c r="W174" t="s">
        <v>766</v>
      </c>
    </row>
    <row r="175" spans="1:23" x14ac:dyDescent="0.25">
      <c r="A175" t="s">
        <v>722</v>
      </c>
      <c r="B175" t="s">
        <v>723</v>
      </c>
      <c r="C175" t="s">
        <v>767</v>
      </c>
      <c r="D175" t="s">
        <v>768</v>
      </c>
      <c r="E175" t="s">
        <v>769</v>
      </c>
      <c r="F175" s="1">
        <v>30046</v>
      </c>
      <c r="G175">
        <v>6380325</v>
      </c>
      <c r="H175" t="s">
        <v>770</v>
      </c>
      <c r="I175">
        <v>388</v>
      </c>
      <c r="K175">
        <v>1</v>
      </c>
      <c r="O175" t="s">
        <v>39</v>
      </c>
      <c r="Q175">
        <v>1</v>
      </c>
      <c r="U175" t="s">
        <v>28</v>
      </c>
      <c r="W175" t="s">
        <v>771</v>
      </c>
    </row>
    <row r="176" spans="1:23" x14ac:dyDescent="0.25">
      <c r="A176" t="s">
        <v>722</v>
      </c>
      <c r="B176" t="s">
        <v>723</v>
      </c>
      <c r="C176" t="s">
        <v>772</v>
      </c>
      <c r="D176" t="s">
        <v>773</v>
      </c>
      <c r="E176" t="s">
        <v>774</v>
      </c>
      <c r="F176" s="1">
        <v>31201</v>
      </c>
      <c r="G176">
        <v>6380730</v>
      </c>
      <c r="H176" t="s">
        <v>775</v>
      </c>
      <c r="I176">
        <v>637</v>
      </c>
      <c r="K176">
        <v>1</v>
      </c>
      <c r="O176" t="s">
        <v>28</v>
      </c>
      <c r="P176">
        <v>1</v>
      </c>
      <c r="U176" t="s">
        <v>28</v>
      </c>
      <c r="W176" t="s">
        <v>776</v>
      </c>
    </row>
    <row r="177" spans="1:23" x14ac:dyDescent="0.25">
      <c r="A177" t="s">
        <v>722</v>
      </c>
      <c r="B177" t="s">
        <v>723</v>
      </c>
      <c r="C177" t="s">
        <v>753</v>
      </c>
      <c r="D177" t="s">
        <v>777</v>
      </c>
      <c r="E177" t="s">
        <v>778</v>
      </c>
      <c r="F177" s="1">
        <v>30060</v>
      </c>
      <c r="G177">
        <v>6380775</v>
      </c>
      <c r="H177" t="s">
        <v>779</v>
      </c>
      <c r="I177">
        <v>633</v>
      </c>
      <c r="K177">
        <v>1</v>
      </c>
      <c r="O177" t="s">
        <v>28</v>
      </c>
      <c r="Q177">
        <v>1</v>
      </c>
      <c r="U177" t="s">
        <v>28</v>
      </c>
      <c r="W177" t="s">
        <v>780</v>
      </c>
    </row>
    <row r="178" spans="1:23" x14ac:dyDescent="0.25">
      <c r="A178" t="s">
        <v>722</v>
      </c>
      <c r="B178" t="s">
        <v>723</v>
      </c>
      <c r="C178" t="s">
        <v>781</v>
      </c>
      <c r="D178" t="s">
        <v>782</v>
      </c>
      <c r="E178" t="s">
        <v>783</v>
      </c>
      <c r="F178" s="1">
        <v>30165</v>
      </c>
      <c r="G178">
        <v>6380950</v>
      </c>
      <c r="H178" t="s">
        <v>784</v>
      </c>
      <c r="I178">
        <v>304</v>
      </c>
      <c r="K178">
        <v>1</v>
      </c>
      <c r="O178" t="s">
        <v>39</v>
      </c>
      <c r="Q178">
        <v>1</v>
      </c>
      <c r="U178" t="s">
        <v>28</v>
      </c>
      <c r="W178" t="s">
        <v>785</v>
      </c>
    </row>
    <row r="179" spans="1:23" x14ac:dyDescent="0.25">
      <c r="A179" t="s">
        <v>722</v>
      </c>
      <c r="B179" t="s">
        <v>723</v>
      </c>
      <c r="C179" t="s">
        <v>738</v>
      </c>
      <c r="D179" t="s">
        <v>786</v>
      </c>
      <c r="E179" t="s">
        <v>787</v>
      </c>
      <c r="F179" s="1">
        <v>30076</v>
      </c>
      <c r="G179">
        <v>6380995</v>
      </c>
      <c r="H179" t="s">
        <v>788</v>
      </c>
      <c r="I179">
        <v>202</v>
      </c>
      <c r="K179">
        <v>1</v>
      </c>
      <c r="O179" t="s">
        <v>28</v>
      </c>
      <c r="Q179">
        <v>1</v>
      </c>
      <c r="U179" t="s">
        <v>28</v>
      </c>
      <c r="W179" t="s">
        <v>789</v>
      </c>
    </row>
    <row r="180" spans="1:23" x14ac:dyDescent="0.25">
      <c r="A180" t="s">
        <v>722</v>
      </c>
      <c r="B180" t="s">
        <v>723</v>
      </c>
      <c r="C180" t="s">
        <v>729</v>
      </c>
      <c r="D180" t="s">
        <v>790</v>
      </c>
      <c r="E180" t="s">
        <v>791</v>
      </c>
      <c r="F180" s="1">
        <v>31404</v>
      </c>
      <c r="G180">
        <v>6381027</v>
      </c>
      <c r="H180" t="s">
        <v>792</v>
      </c>
      <c r="I180">
        <v>612</v>
      </c>
      <c r="K180">
        <v>1</v>
      </c>
      <c r="O180" t="s">
        <v>39</v>
      </c>
      <c r="P180">
        <v>1</v>
      </c>
      <c r="U180" t="s">
        <v>28</v>
      </c>
      <c r="W180" t="s">
        <v>793</v>
      </c>
    </row>
    <row r="181" spans="1:23" x14ac:dyDescent="0.25">
      <c r="A181" t="s">
        <v>794</v>
      </c>
      <c r="B181" t="s">
        <v>795</v>
      </c>
      <c r="C181" t="s">
        <v>796</v>
      </c>
      <c r="D181" t="s">
        <v>797</v>
      </c>
      <c r="E181" t="s">
        <v>796</v>
      </c>
      <c r="F181" s="1">
        <v>96813</v>
      </c>
      <c r="G181">
        <v>6950380</v>
      </c>
      <c r="H181" t="s">
        <v>798</v>
      </c>
      <c r="I181">
        <v>637</v>
      </c>
      <c r="K181">
        <v>1</v>
      </c>
      <c r="O181" t="s">
        <v>28</v>
      </c>
      <c r="P181">
        <v>1</v>
      </c>
      <c r="U181" t="s">
        <v>28</v>
      </c>
      <c r="W181" t="s">
        <v>799</v>
      </c>
    </row>
    <row r="182" spans="1:23" x14ac:dyDescent="0.25">
      <c r="A182" t="s">
        <v>794</v>
      </c>
      <c r="B182" t="s">
        <v>795</v>
      </c>
      <c r="C182" t="s">
        <v>796</v>
      </c>
      <c r="D182" t="s">
        <v>800</v>
      </c>
      <c r="E182" t="s">
        <v>796</v>
      </c>
      <c r="F182" s="1">
        <v>96859</v>
      </c>
      <c r="G182">
        <v>6950410</v>
      </c>
      <c r="H182" t="s">
        <v>801</v>
      </c>
      <c r="I182">
        <v>450</v>
      </c>
      <c r="K182">
        <v>1</v>
      </c>
      <c r="O182" t="s">
        <v>28</v>
      </c>
      <c r="Q182">
        <v>1</v>
      </c>
      <c r="U182" t="s">
        <v>28</v>
      </c>
      <c r="W182" t="s">
        <v>802</v>
      </c>
    </row>
    <row r="183" spans="1:23" x14ac:dyDescent="0.25">
      <c r="A183" t="s">
        <v>794</v>
      </c>
      <c r="B183" t="s">
        <v>795</v>
      </c>
      <c r="C183" t="s">
        <v>796</v>
      </c>
      <c r="D183" t="s">
        <v>803</v>
      </c>
      <c r="E183" t="s">
        <v>796</v>
      </c>
      <c r="F183" s="1">
        <v>96813</v>
      </c>
      <c r="G183">
        <v>6950405</v>
      </c>
      <c r="H183" t="s">
        <v>804</v>
      </c>
      <c r="I183">
        <v>159</v>
      </c>
      <c r="J183">
        <v>7</v>
      </c>
      <c r="M183">
        <v>1</v>
      </c>
      <c r="N183">
        <v>1</v>
      </c>
      <c r="T183" t="s">
        <v>39</v>
      </c>
      <c r="V183" t="s">
        <v>39</v>
      </c>
      <c r="W183" t="s">
        <v>805</v>
      </c>
    </row>
    <row r="184" spans="1:23" x14ac:dyDescent="0.25">
      <c r="A184" t="s">
        <v>806</v>
      </c>
      <c r="B184" t="s">
        <v>807</v>
      </c>
      <c r="C184" t="s">
        <v>808</v>
      </c>
      <c r="D184" t="s">
        <v>809</v>
      </c>
      <c r="E184" t="s">
        <v>810</v>
      </c>
      <c r="F184" s="1">
        <v>83706</v>
      </c>
      <c r="G184">
        <v>6820040</v>
      </c>
      <c r="H184" t="s">
        <v>811</v>
      </c>
      <c r="I184">
        <v>387</v>
      </c>
      <c r="K184">
        <v>1</v>
      </c>
      <c r="O184" t="s">
        <v>28</v>
      </c>
      <c r="Q184">
        <v>1</v>
      </c>
      <c r="U184" t="s">
        <v>28</v>
      </c>
      <c r="W184" t="s">
        <v>812</v>
      </c>
    </row>
    <row r="185" spans="1:23" x14ac:dyDescent="0.25">
      <c r="A185" t="s">
        <v>806</v>
      </c>
      <c r="B185" t="s">
        <v>807</v>
      </c>
      <c r="C185" t="s">
        <v>813</v>
      </c>
      <c r="D185" t="s">
        <v>814</v>
      </c>
      <c r="E185" t="s">
        <v>815</v>
      </c>
      <c r="F185" s="1">
        <v>83201</v>
      </c>
      <c r="G185">
        <v>6820005</v>
      </c>
      <c r="H185" t="s">
        <v>816</v>
      </c>
      <c r="I185">
        <v>187</v>
      </c>
      <c r="K185">
        <v>1</v>
      </c>
      <c r="O185" t="s">
        <v>28</v>
      </c>
      <c r="Q185">
        <v>1</v>
      </c>
      <c r="U185" t="s">
        <v>28</v>
      </c>
      <c r="W185" t="s">
        <v>817</v>
      </c>
    </row>
    <row r="186" spans="1:23" x14ac:dyDescent="0.25">
      <c r="A186" t="s">
        <v>806</v>
      </c>
      <c r="B186" t="s">
        <v>807</v>
      </c>
      <c r="C186" t="s">
        <v>818</v>
      </c>
      <c r="D186" t="s">
        <v>819</v>
      </c>
      <c r="E186" t="s">
        <v>818</v>
      </c>
      <c r="F186" s="1">
        <v>83404</v>
      </c>
      <c r="G186">
        <v>6820165</v>
      </c>
      <c r="H186" t="s">
        <v>820</v>
      </c>
      <c r="I186">
        <v>318</v>
      </c>
      <c r="J186">
        <v>15</v>
      </c>
      <c r="K186">
        <v>1</v>
      </c>
      <c r="M186">
        <v>1</v>
      </c>
      <c r="N186">
        <v>1</v>
      </c>
      <c r="O186" t="s">
        <v>28</v>
      </c>
      <c r="Q186">
        <v>1</v>
      </c>
      <c r="T186" t="s">
        <v>39</v>
      </c>
      <c r="U186" t="s">
        <v>28</v>
      </c>
      <c r="V186" t="s">
        <v>39</v>
      </c>
      <c r="W186" t="s">
        <v>821</v>
      </c>
    </row>
    <row r="187" spans="1:23" x14ac:dyDescent="0.25">
      <c r="A187" t="s">
        <v>806</v>
      </c>
      <c r="B187" t="s">
        <v>807</v>
      </c>
      <c r="C187" t="s">
        <v>808</v>
      </c>
      <c r="D187" t="s">
        <v>822</v>
      </c>
      <c r="E187" t="s">
        <v>810</v>
      </c>
      <c r="F187" s="1">
        <v>83712</v>
      </c>
      <c r="G187">
        <v>6820084</v>
      </c>
      <c r="H187" t="s">
        <v>823</v>
      </c>
      <c r="I187">
        <v>579</v>
      </c>
      <c r="L187">
        <v>1</v>
      </c>
      <c r="O187" t="s">
        <v>28</v>
      </c>
      <c r="S187">
        <v>1</v>
      </c>
      <c r="U187" t="s">
        <v>28</v>
      </c>
      <c r="W187" t="s">
        <v>824</v>
      </c>
    </row>
    <row r="188" spans="1:23" x14ac:dyDescent="0.25">
      <c r="A188" t="s">
        <v>825</v>
      </c>
      <c r="B188" t="s">
        <v>826</v>
      </c>
      <c r="C188" t="s">
        <v>403</v>
      </c>
      <c r="D188" t="s">
        <v>827</v>
      </c>
      <c r="E188" t="s">
        <v>828</v>
      </c>
      <c r="F188" s="1">
        <v>62301</v>
      </c>
      <c r="G188">
        <v>6432710</v>
      </c>
      <c r="H188" t="s">
        <v>829</v>
      </c>
      <c r="I188">
        <v>327</v>
      </c>
      <c r="K188">
        <v>1</v>
      </c>
      <c r="O188" t="s">
        <v>39</v>
      </c>
      <c r="Q188">
        <v>1</v>
      </c>
      <c r="U188" t="s">
        <v>28</v>
      </c>
      <c r="W188" t="s">
        <v>830</v>
      </c>
    </row>
    <row r="189" spans="1:23" x14ac:dyDescent="0.25">
      <c r="A189" t="s">
        <v>825</v>
      </c>
      <c r="B189" t="s">
        <v>826</v>
      </c>
      <c r="C189" t="s">
        <v>831</v>
      </c>
      <c r="D189" t="s">
        <v>832</v>
      </c>
      <c r="E189" t="s">
        <v>833</v>
      </c>
      <c r="F189" s="1">
        <v>61801</v>
      </c>
      <c r="G189">
        <v>6433070</v>
      </c>
      <c r="H189" t="s">
        <v>834</v>
      </c>
      <c r="I189">
        <v>433</v>
      </c>
      <c r="K189">
        <v>1</v>
      </c>
      <c r="O189" t="s">
        <v>39</v>
      </c>
      <c r="P189">
        <v>1</v>
      </c>
      <c r="U189" t="s">
        <v>28</v>
      </c>
      <c r="W189" t="s">
        <v>835</v>
      </c>
    </row>
    <row r="190" spans="1:23" x14ac:dyDescent="0.25">
      <c r="A190" t="s">
        <v>825</v>
      </c>
      <c r="B190" t="s">
        <v>826</v>
      </c>
      <c r="C190" t="s">
        <v>836</v>
      </c>
      <c r="D190" t="s">
        <v>837</v>
      </c>
      <c r="E190" t="s">
        <v>838</v>
      </c>
      <c r="F190" s="1">
        <v>60153</v>
      </c>
      <c r="G190">
        <v>6430841</v>
      </c>
      <c r="H190" t="s">
        <v>839</v>
      </c>
      <c r="I190">
        <v>547</v>
      </c>
      <c r="J190">
        <v>21</v>
      </c>
      <c r="K190">
        <v>1</v>
      </c>
      <c r="M190">
        <v>1</v>
      </c>
      <c r="N190">
        <v>1</v>
      </c>
      <c r="O190" t="s">
        <v>28</v>
      </c>
      <c r="P190">
        <v>1</v>
      </c>
      <c r="T190" t="s">
        <v>28</v>
      </c>
      <c r="U190" t="s">
        <v>28</v>
      </c>
      <c r="V190" t="s">
        <v>39</v>
      </c>
      <c r="W190" t="s">
        <v>840</v>
      </c>
    </row>
    <row r="191" spans="1:23" x14ac:dyDescent="0.25">
      <c r="A191" t="s">
        <v>825</v>
      </c>
      <c r="B191" t="s">
        <v>826</v>
      </c>
      <c r="C191" t="s">
        <v>836</v>
      </c>
      <c r="D191" t="s">
        <v>841</v>
      </c>
      <c r="E191" t="s">
        <v>842</v>
      </c>
      <c r="F191" s="1">
        <v>60453</v>
      </c>
      <c r="G191">
        <v>6432413</v>
      </c>
      <c r="H191" t="s">
        <v>843</v>
      </c>
      <c r="I191">
        <v>788</v>
      </c>
      <c r="K191">
        <v>1</v>
      </c>
      <c r="O191" t="s">
        <v>39</v>
      </c>
      <c r="P191">
        <v>1</v>
      </c>
      <c r="U191" t="s">
        <v>28</v>
      </c>
      <c r="W191" t="s">
        <v>844</v>
      </c>
    </row>
    <row r="192" spans="1:23" x14ac:dyDescent="0.25">
      <c r="A192" t="s">
        <v>825</v>
      </c>
      <c r="B192" t="s">
        <v>826</v>
      </c>
      <c r="C192" t="s">
        <v>836</v>
      </c>
      <c r="D192" t="s">
        <v>845</v>
      </c>
      <c r="E192" t="s">
        <v>846</v>
      </c>
      <c r="F192" s="1">
        <v>60525</v>
      </c>
      <c r="G192">
        <v>6432055</v>
      </c>
      <c r="H192" t="s">
        <v>847</v>
      </c>
      <c r="I192">
        <v>196</v>
      </c>
      <c r="K192">
        <v>1</v>
      </c>
      <c r="O192" t="s">
        <v>39</v>
      </c>
      <c r="Q192">
        <v>1</v>
      </c>
      <c r="U192" t="s">
        <v>28</v>
      </c>
      <c r="W192" t="s">
        <v>848</v>
      </c>
    </row>
    <row r="193" spans="1:23" x14ac:dyDescent="0.25">
      <c r="A193" t="s">
        <v>825</v>
      </c>
      <c r="B193" t="s">
        <v>826</v>
      </c>
      <c r="C193" t="s">
        <v>836</v>
      </c>
      <c r="D193" t="s">
        <v>849</v>
      </c>
      <c r="E193" t="s">
        <v>850</v>
      </c>
      <c r="F193" s="1">
        <v>60160</v>
      </c>
      <c r="G193">
        <v>6432435</v>
      </c>
      <c r="H193" t="s">
        <v>851</v>
      </c>
      <c r="I193">
        <v>247</v>
      </c>
      <c r="K193">
        <v>1</v>
      </c>
      <c r="O193" t="s">
        <v>39</v>
      </c>
      <c r="Q193">
        <v>1</v>
      </c>
      <c r="U193" t="s">
        <v>28</v>
      </c>
      <c r="W193" t="s">
        <v>852</v>
      </c>
    </row>
    <row r="194" spans="1:23" x14ac:dyDescent="0.25">
      <c r="A194" t="s">
        <v>825</v>
      </c>
      <c r="B194" t="s">
        <v>826</v>
      </c>
      <c r="C194" t="s">
        <v>836</v>
      </c>
      <c r="D194" t="s">
        <v>853</v>
      </c>
      <c r="E194" t="s">
        <v>854</v>
      </c>
      <c r="F194" s="1">
        <v>60402</v>
      </c>
      <c r="G194">
        <v>6430240</v>
      </c>
      <c r="H194" t="s">
        <v>855</v>
      </c>
      <c r="I194">
        <v>374</v>
      </c>
      <c r="K194">
        <v>1</v>
      </c>
      <c r="O194" t="s">
        <v>39</v>
      </c>
      <c r="Q194">
        <v>1</v>
      </c>
      <c r="U194" t="s">
        <v>28</v>
      </c>
      <c r="W194" t="s">
        <v>856</v>
      </c>
    </row>
    <row r="195" spans="1:23" x14ac:dyDescent="0.25">
      <c r="A195" t="s">
        <v>825</v>
      </c>
      <c r="B195" t="s">
        <v>826</v>
      </c>
      <c r="C195" t="s">
        <v>836</v>
      </c>
      <c r="D195" t="s">
        <v>857</v>
      </c>
      <c r="E195" t="s">
        <v>858</v>
      </c>
      <c r="F195" s="1">
        <v>60068</v>
      </c>
      <c r="G195">
        <v>6430405</v>
      </c>
      <c r="H195" t="s">
        <v>859</v>
      </c>
      <c r="I195">
        <v>638</v>
      </c>
      <c r="K195">
        <v>1</v>
      </c>
      <c r="O195" t="s">
        <v>39</v>
      </c>
      <c r="P195">
        <v>1</v>
      </c>
      <c r="U195" t="s">
        <v>28</v>
      </c>
      <c r="W195" t="s">
        <v>860</v>
      </c>
    </row>
    <row r="196" spans="1:23" x14ac:dyDescent="0.25">
      <c r="A196" t="s">
        <v>825</v>
      </c>
      <c r="B196" t="s">
        <v>826</v>
      </c>
      <c r="C196" t="s">
        <v>836</v>
      </c>
      <c r="D196" t="s">
        <v>861</v>
      </c>
      <c r="E196" t="s">
        <v>862</v>
      </c>
      <c r="F196" s="1">
        <v>60007</v>
      </c>
      <c r="G196">
        <v>6431613</v>
      </c>
      <c r="H196" t="s">
        <v>863</v>
      </c>
      <c r="I196">
        <v>376</v>
      </c>
      <c r="K196">
        <v>1</v>
      </c>
      <c r="O196" t="s">
        <v>39</v>
      </c>
      <c r="Q196">
        <v>1</v>
      </c>
      <c r="U196" t="s">
        <v>28</v>
      </c>
      <c r="W196" t="s">
        <v>864</v>
      </c>
    </row>
    <row r="197" spans="1:23" x14ac:dyDescent="0.25">
      <c r="A197" t="s">
        <v>825</v>
      </c>
      <c r="B197" t="s">
        <v>826</v>
      </c>
      <c r="C197" t="s">
        <v>836</v>
      </c>
      <c r="D197" t="s">
        <v>865</v>
      </c>
      <c r="E197" t="s">
        <v>866</v>
      </c>
      <c r="F197" s="1">
        <v>60005</v>
      </c>
      <c r="G197">
        <v>6432485</v>
      </c>
      <c r="H197" t="s">
        <v>867</v>
      </c>
      <c r="I197">
        <v>509</v>
      </c>
      <c r="K197">
        <v>1</v>
      </c>
      <c r="O197" t="s">
        <v>39</v>
      </c>
      <c r="Q197">
        <v>1</v>
      </c>
      <c r="U197" t="s">
        <v>28</v>
      </c>
      <c r="W197" t="s">
        <v>868</v>
      </c>
    </row>
    <row r="198" spans="1:23" x14ac:dyDescent="0.25">
      <c r="A198" t="s">
        <v>825</v>
      </c>
      <c r="B198" t="s">
        <v>826</v>
      </c>
      <c r="C198" t="s">
        <v>836</v>
      </c>
      <c r="D198" t="s">
        <v>869</v>
      </c>
      <c r="E198" t="s">
        <v>870</v>
      </c>
      <c r="F198" s="1">
        <v>60169</v>
      </c>
      <c r="G198">
        <v>6431926</v>
      </c>
      <c r="H198" t="s">
        <v>871</v>
      </c>
      <c r="I198">
        <v>318</v>
      </c>
      <c r="K198">
        <v>1</v>
      </c>
      <c r="O198" t="s">
        <v>39</v>
      </c>
      <c r="Q198">
        <v>1</v>
      </c>
      <c r="U198" t="s">
        <v>28</v>
      </c>
      <c r="W198" t="s">
        <v>872</v>
      </c>
    </row>
    <row r="199" spans="1:23" x14ac:dyDescent="0.25">
      <c r="A199" t="s">
        <v>825</v>
      </c>
      <c r="B199" t="s">
        <v>826</v>
      </c>
      <c r="C199" t="s">
        <v>836</v>
      </c>
      <c r="D199" t="s">
        <v>873</v>
      </c>
      <c r="E199" t="s">
        <v>874</v>
      </c>
      <c r="F199" s="1">
        <v>60201</v>
      </c>
      <c r="G199">
        <v>6431660</v>
      </c>
      <c r="H199" t="s">
        <v>875</v>
      </c>
      <c r="I199">
        <v>374</v>
      </c>
      <c r="K199">
        <v>1</v>
      </c>
      <c r="O199" t="s">
        <v>39</v>
      </c>
      <c r="P199">
        <v>1</v>
      </c>
      <c r="U199" t="s">
        <v>28</v>
      </c>
      <c r="W199" t="s">
        <v>876</v>
      </c>
    </row>
    <row r="200" spans="1:23" x14ac:dyDescent="0.25">
      <c r="A200" t="s">
        <v>825</v>
      </c>
      <c r="B200" t="s">
        <v>826</v>
      </c>
      <c r="C200" t="s">
        <v>836</v>
      </c>
      <c r="D200" t="s">
        <v>877</v>
      </c>
      <c r="E200" t="s">
        <v>878</v>
      </c>
      <c r="F200" s="1">
        <v>60025</v>
      </c>
      <c r="G200">
        <v>6431665</v>
      </c>
      <c r="H200" t="s">
        <v>879</v>
      </c>
      <c r="I200">
        <v>173</v>
      </c>
      <c r="K200">
        <v>1</v>
      </c>
      <c r="O200" t="s">
        <v>39</v>
      </c>
      <c r="Q200">
        <v>1</v>
      </c>
      <c r="U200" t="s">
        <v>28</v>
      </c>
      <c r="W200" t="s">
        <v>880</v>
      </c>
    </row>
    <row r="201" spans="1:23" x14ac:dyDescent="0.25">
      <c r="A201" t="s">
        <v>825</v>
      </c>
      <c r="B201" t="s">
        <v>826</v>
      </c>
      <c r="C201" t="s">
        <v>836</v>
      </c>
      <c r="D201" t="s">
        <v>881</v>
      </c>
      <c r="E201" t="s">
        <v>874</v>
      </c>
      <c r="F201" s="1">
        <v>60202</v>
      </c>
      <c r="G201">
        <v>6431670</v>
      </c>
      <c r="H201" t="s">
        <v>882</v>
      </c>
      <c r="I201">
        <v>197</v>
      </c>
      <c r="K201">
        <v>1</v>
      </c>
      <c r="O201" t="s">
        <v>39</v>
      </c>
      <c r="P201">
        <v>1</v>
      </c>
      <c r="U201" t="s">
        <v>28</v>
      </c>
      <c r="W201" t="s">
        <v>883</v>
      </c>
    </row>
    <row r="202" spans="1:23" x14ac:dyDescent="0.25">
      <c r="A202" t="s">
        <v>825</v>
      </c>
      <c r="B202" t="s">
        <v>826</v>
      </c>
      <c r="C202" t="s">
        <v>836</v>
      </c>
      <c r="D202" t="s">
        <v>884</v>
      </c>
      <c r="E202" t="s">
        <v>885</v>
      </c>
      <c r="F202" s="1">
        <v>60657</v>
      </c>
      <c r="G202">
        <v>6430024</v>
      </c>
      <c r="H202" t="s">
        <v>886</v>
      </c>
      <c r="I202">
        <v>397</v>
      </c>
      <c r="K202">
        <v>1</v>
      </c>
      <c r="O202" t="s">
        <v>39</v>
      </c>
      <c r="P202">
        <v>1</v>
      </c>
      <c r="U202" t="s">
        <v>28</v>
      </c>
      <c r="W202" t="s">
        <v>887</v>
      </c>
    </row>
    <row r="203" spans="1:23" x14ac:dyDescent="0.25">
      <c r="A203" t="s">
        <v>825</v>
      </c>
      <c r="B203" t="s">
        <v>826</v>
      </c>
      <c r="C203" t="s">
        <v>836</v>
      </c>
      <c r="D203" t="s">
        <v>888</v>
      </c>
      <c r="E203" t="s">
        <v>885</v>
      </c>
      <c r="F203" s="1">
        <v>60614</v>
      </c>
      <c r="G203">
        <v>6430560</v>
      </c>
      <c r="H203" t="s">
        <v>889</v>
      </c>
      <c r="I203">
        <v>364</v>
      </c>
      <c r="L203">
        <v>1</v>
      </c>
      <c r="O203" t="s">
        <v>39</v>
      </c>
      <c r="R203">
        <v>1</v>
      </c>
      <c r="U203" t="s">
        <v>28</v>
      </c>
      <c r="W203" t="s">
        <v>890</v>
      </c>
    </row>
    <row r="204" spans="1:23" x14ac:dyDescent="0.25">
      <c r="A204" t="s">
        <v>825</v>
      </c>
      <c r="B204" t="s">
        <v>826</v>
      </c>
      <c r="C204" t="s">
        <v>836</v>
      </c>
      <c r="D204" t="s">
        <v>891</v>
      </c>
      <c r="E204" t="s">
        <v>885</v>
      </c>
      <c r="F204" s="1">
        <v>60612</v>
      </c>
      <c r="G204">
        <v>6430600</v>
      </c>
      <c r="H204" t="s">
        <v>892</v>
      </c>
      <c r="I204">
        <v>450</v>
      </c>
      <c r="J204">
        <v>26</v>
      </c>
      <c r="K204">
        <v>1</v>
      </c>
      <c r="L204">
        <v>1</v>
      </c>
      <c r="M204">
        <v>1</v>
      </c>
      <c r="N204">
        <v>1</v>
      </c>
      <c r="O204" t="s">
        <v>39</v>
      </c>
      <c r="P204">
        <v>1</v>
      </c>
      <c r="R204">
        <v>1</v>
      </c>
      <c r="T204" t="s">
        <v>28</v>
      </c>
      <c r="U204" t="s">
        <v>28</v>
      </c>
      <c r="V204" t="s">
        <v>39</v>
      </c>
      <c r="W204" t="s">
        <v>893</v>
      </c>
    </row>
    <row r="205" spans="1:23" x14ac:dyDescent="0.25">
      <c r="A205" t="s">
        <v>825</v>
      </c>
      <c r="B205" t="s">
        <v>826</v>
      </c>
      <c r="C205" t="s">
        <v>836</v>
      </c>
      <c r="D205" t="s">
        <v>894</v>
      </c>
      <c r="E205" t="s">
        <v>885</v>
      </c>
      <c r="F205" s="1">
        <v>60608</v>
      </c>
      <c r="G205">
        <v>6430930</v>
      </c>
      <c r="H205" t="s">
        <v>895</v>
      </c>
      <c r="I205">
        <v>228</v>
      </c>
      <c r="K205">
        <v>1</v>
      </c>
      <c r="O205" t="s">
        <v>39</v>
      </c>
      <c r="P205">
        <v>1</v>
      </c>
      <c r="U205" t="s">
        <v>28</v>
      </c>
      <c r="W205" t="s">
        <v>896</v>
      </c>
    </row>
    <row r="206" spans="1:23" x14ac:dyDescent="0.25">
      <c r="A206" t="s">
        <v>825</v>
      </c>
      <c r="B206" t="s">
        <v>826</v>
      </c>
      <c r="C206" t="s">
        <v>836</v>
      </c>
      <c r="D206" t="s">
        <v>897</v>
      </c>
      <c r="E206" t="s">
        <v>885</v>
      </c>
      <c r="F206" s="1">
        <v>60611</v>
      </c>
      <c r="G206">
        <v>6430545</v>
      </c>
      <c r="H206" t="s">
        <v>898</v>
      </c>
      <c r="I206">
        <v>894</v>
      </c>
      <c r="K206">
        <v>1</v>
      </c>
      <c r="O206" t="s">
        <v>39</v>
      </c>
      <c r="P206">
        <v>1</v>
      </c>
      <c r="U206" t="s">
        <v>28</v>
      </c>
      <c r="W206" t="s">
        <v>899</v>
      </c>
    </row>
    <row r="207" spans="1:23" x14ac:dyDescent="0.25">
      <c r="A207" t="s">
        <v>825</v>
      </c>
      <c r="B207" t="s">
        <v>826</v>
      </c>
      <c r="C207" t="s">
        <v>836</v>
      </c>
      <c r="D207" t="s">
        <v>900</v>
      </c>
      <c r="E207" t="s">
        <v>885</v>
      </c>
      <c r="F207" s="1">
        <v>60637</v>
      </c>
      <c r="G207">
        <v>6431210</v>
      </c>
      <c r="H207" t="s">
        <v>901</v>
      </c>
      <c r="I207">
        <v>811</v>
      </c>
      <c r="J207">
        <v>14</v>
      </c>
      <c r="K207">
        <v>1</v>
      </c>
      <c r="L207">
        <v>1</v>
      </c>
      <c r="M207">
        <v>1</v>
      </c>
      <c r="N207">
        <v>1</v>
      </c>
      <c r="O207" t="s">
        <v>39</v>
      </c>
      <c r="P207">
        <v>1</v>
      </c>
      <c r="R207">
        <v>1</v>
      </c>
      <c r="T207" t="s">
        <v>28</v>
      </c>
      <c r="U207" t="s">
        <v>28</v>
      </c>
      <c r="V207" t="s">
        <v>39</v>
      </c>
      <c r="W207" t="s">
        <v>902</v>
      </c>
    </row>
    <row r="208" spans="1:23" x14ac:dyDescent="0.25">
      <c r="A208" t="s">
        <v>825</v>
      </c>
      <c r="B208" t="s">
        <v>826</v>
      </c>
      <c r="C208" t="s">
        <v>903</v>
      </c>
      <c r="D208" t="s">
        <v>904</v>
      </c>
      <c r="E208" t="s">
        <v>905</v>
      </c>
      <c r="F208" s="1">
        <v>60139</v>
      </c>
      <c r="G208">
        <v>6431790</v>
      </c>
      <c r="H208" t="s">
        <v>906</v>
      </c>
      <c r="I208">
        <v>143</v>
      </c>
      <c r="K208">
        <v>1</v>
      </c>
      <c r="O208" t="s">
        <v>39</v>
      </c>
      <c r="Q208">
        <v>1</v>
      </c>
      <c r="U208" t="s">
        <v>28</v>
      </c>
      <c r="W208" t="s">
        <v>907</v>
      </c>
    </row>
    <row r="209" spans="1:23" x14ac:dyDescent="0.25">
      <c r="A209" t="s">
        <v>825</v>
      </c>
      <c r="B209" t="s">
        <v>826</v>
      </c>
      <c r="C209" t="s">
        <v>903</v>
      </c>
      <c r="D209" t="s">
        <v>908</v>
      </c>
      <c r="E209" t="s">
        <v>909</v>
      </c>
      <c r="F209" s="1">
        <v>60521</v>
      </c>
      <c r="G209">
        <v>6431920</v>
      </c>
      <c r="H209" t="s">
        <v>910</v>
      </c>
      <c r="I209">
        <v>276</v>
      </c>
      <c r="K209">
        <v>1</v>
      </c>
      <c r="O209" t="s">
        <v>39</v>
      </c>
      <c r="Q209">
        <v>1</v>
      </c>
      <c r="U209" t="s">
        <v>28</v>
      </c>
      <c r="W209" t="s">
        <v>911</v>
      </c>
    </row>
    <row r="210" spans="1:23" x14ac:dyDescent="0.25">
      <c r="A210" t="s">
        <v>825</v>
      </c>
      <c r="B210" t="s">
        <v>826</v>
      </c>
      <c r="C210" t="s">
        <v>903</v>
      </c>
      <c r="D210" t="s">
        <v>912</v>
      </c>
      <c r="E210" t="s">
        <v>913</v>
      </c>
      <c r="F210" s="1">
        <v>60515</v>
      </c>
      <c r="G210">
        <v>6431475</v>
      </c>
      <c r="H210" t="s">
        <v>914</v>
      </c>
      <c r="I210">
        <v>293</v>
      </c>
      <c r="K210">
        <v>1</v>
      </c>
      <c r="O210" t="s">
        <v>39</v>
      </c>
      <c r="P210">
        <v>1</v>
      </c>
      <c r="U210" t="s">
        <v>28</v>
      </c>
      <c r="W210" t="s">
        <v>915</v>
      </c>
    </row>
    <row r="211" spans="1:23" x14ac:dyDescent="0.25">
      <c r="A211" t="s">
        <v>825</v>
      </c>
      <c r="B211" t="s">
        <v>826</v>
      </c>
      <c r="C211" t="s">
        <v>903</v>
      </c>
      <c r="D211" t="s">
        <v>916</v>
      </c>
      <c r="E211" t="s">
        <v>917</v>
      </c>
      <c r="F211" s="1">
        <v>60190</v>
      </c>
      <c r="G211">
        <v>6430019</v>
      </c>
      <c r="H211" t="s">
        <v>918</v>
      </c>
      <c r="I211">
        <v>392</v>
      </c>
      <c r="K211">
        <v>1</v>
      </c>
      <c r="O211" t="s">
        <v>39</v>
      </c>
      <c r="Q211">
        <v>1</v>
      </c>
      <c r="U211" t="s">
        <v>28</v>
      </c>
      <c r="W211" t="s">
        <v>919</v>
      </c>
    </row>
    <row r="212" spans="1:23" x14ac:dyDescent="0.25">
      <c r="A212" t="s">
        <v>825</v>
      </c>
      <c r="B212" t="s">
        <v>826</v>
      </c>
      <c r="C212" t="s">
        <v>903</v>
      </c>
      <c r="D212" t="s">
        <v>920</v>
      </c>
      <c r="E212" t="s">
        <v>921</v>
      </c>
      <c r="F212" s="1">
        <v>60540</v>
      </c>
      <c r="G212">
        <v>6432350</v>
      </c>
      <c r="H212" t="s">
        <v>922</v>
      </c>
      <c r="I212">
        <v>371</v>
      </c>
      <c r="K212">
        <v>1</v>
      </c>
      <c r="O212" t="s">
        <v>39</v>
      </c>
      <c r="Q212">
        <v>1</v>
      </c>
      <c r="U212" t="s">
        <v>28</v>
      </c>
      <c r="W212" t="s">
        <v>923</v>
      </c>
    </row>
    <row r="213" spans="1:23" x14ac:dyDescent="0.25">
      <c r="A213" t="s">
        <v>825</v>
      </c>
      <c r="B213" t="s">
        <v>826</v>
      </c>
      <c r="C213" t="s">
        <v>903</v>
      </c>
      <c r="D213" t="s">
        <v>924</v>
      </c>
      <c r="E213" t="s">
        <v>925</v>
      </c>
      <c r="F213" s="1">
        <v>60126</v>
      </c>
      <c r="G213">
        <v>6431620</v>
      </c>
      <c r="H213" t="s">
        <v>926</v>
      </c>
      <c r="I213">
        <v>259</v>
      </c>
      <c r="K213">
        <v>1</v>
      </c>
      <c r="O213" t="s">
        <v>39</v>
      </c>
      <c r="Q213">
        <v>1</v>
      </c>
      <c r="U213" t="s">
        <v>28</v>
      </c>
      <c r="W213" t="s">
        <v>927</v>
      </c>
    </row>
    <row r="214" spans="1:23" x14ac:dyDescent="0.25">
      <c r="A214" t="s">
        <v>825</v>
      </c>
      <c r="B214" t="s">
        <v>826</v>
      </c>
      <c r="C214" t="s">
        <v>928</v>
      </c>
      <c r="D214" t="s">
        <v>929</v>
      </c>
      <c r="E214" t="s">
        <v>930</v>
      </c>
      <c r="F214" s="1">
        <v>62901</v>
      </c>
      <c r="G214">
        <v>6430327</v>
      </c>
      <c r="H214" t="s">
        <v>931</v>
      </c>
      <c r="I214">
        <v>132</v>
      </c>
      <c r="K214">
        <v>1</v>
      </c>
      <c r="O214" t="s">
        <v>39</v>
      </c>
      <c r="Q214">
        <v>1</v>
      </c>
      <c r="U214" t="s">
        <v>28</v>
      </c>
      <c r="W214" t="s">
        <v>932</v>
      </c>
    </row>
    <row r="215" spans="1:23" x14ac:dyDescent="0.25">
      <c r="A215" t="s">
        <v>825</v>
      </c>
      <c r="B215" t="s">
        <v>826</v>
      </c>
      <c r="C215" t="s">
        <v>933</v>
      </c>
      <c r="D215" t="s">
        <v>934</v>
      </c>
      <c r="E215" t="s">
        <v>935</v>
      </c>
      <c r="F215" s="1">
        <v>60901</v>
      </c>
      <c r="G215">
        <v>6432030</v>
      </c>
      <c r="H215" t="s">
        <v>936</v>
      </c>
      <c r="I215">
        <v>182</v>
      </c>
      <c r="K215">
        <v>1</v>
      </c>
      <c r="O215" t="s">
        <v>39</v>
      </c>
      <c r="Q215">
        <v>1</v>
      </c>
      <c r="U215" t="s">
        <v>28</v>
      </c>
      <c r="W215" t="s">
        <v>937</v>
      </c>
    </row>
    <row r="216" spans="1:23" x14ac:dyDescent="0.25">
      <c r="A216" t="s">
        <v>825</v>
      </c>
      <c r="B216" t="s">
        <v>826</v>
      </c>
      <c r="C216" t="s">
        <v>933</v>
      </c>
      <c r="D216" t="s">
        <v>938</v>
      </c>
      <c r="E216" t="s">
        <v>935</v>
      </c>
      <c r="F216" s="1">
        <v>60901</v>
      </c>
      <c r="G216">
        <v>6432025</v>
      </c>
      <c r="H216" t="s">
        <v>939</v>
      </c>
      <c r="I216">
        <v>300</v>
      </c>
      <c r="K216">
        <v>1</v>
      </c>
      <c r="O216" t="s">
        <v>39</v>
      </c>
      <c r="Q216">
        <v>1</v>
      </c>
      <c r="U216" t="s">
        <v>28</v>
      </c>
      <c r="W216" t="s">
        <v>940</v>
      </c>
    </row>
    <row r="217" spans="1:23" x14ac:dyDescent="0.25">
      <c r="A217" t="s">
        <v>825</v>
      </c>
      <c r="B217" t="s">
        <v>826</v>
      </c>
      <c r="C217" t="s">
        <v>941</v>
      </c>
      <c r="D217" t="s">
        <v>942</v>
      </c>
      <c r="E217" t="s">
        <v>943</v>
      </c>
      <c r="F217" s="1">
        <v>60120</v>
      </c>
      <c r="G217">
        <v>6431610</v>
      </c>
      <c r="H217" t="s">
        <v>944</v>
      </c>
      <c r="I217">
        <v>255</v>
      </c>
      <c r="K217">
        <v>1</v>
      </c>
      <c r="O217" t="s">
        <v>39</v>
      </c>
      <c r="Q217">
        <v>1</v>
      </c>
      <c r="U217" t="s">
        <v>28</v>
      </c>
      <c r="W217" t="s">
        <v>945</v>
      </c>
    </row>
    <row r="218" spans="1:23" x14ac:dyDescent="0.25">
      <c r="A218" t="s">
        <v>825</v>
      </c>
      <c r="B218" t="s">
        <v>826</v>
      </c>
      <c r="C218" t="s">
        <v>941</v>
      </c>
      <c r="D218" t="s">
        <v>946</v>
      </c>
      <c r="E218" t="s">
        <v>947</v>
      </c>
      <c r="F218" s="1">
        <v>60134</v>
      </c>
      <c r="G218">
        <v>6431765</v>
      </c>
      <c r="H218" t="s">
        <v>948</v>
      </c>
      <c r="I218">
        <v>159</v>
      </c>
      <c r="K218">
        <v>1</v>
      </c>
      <c r="O218" t="s">
        <v>39</v>
      </c>
      <c r="Q218">
        <v>1</v>
      </c>
      <c r="U218" t="s">
        <v>28</v>
      </c>
      <c r="W218" t="s">
        <v>949</v>
      </c>
    </row>
    <row r="219" spans="1:23" x14ac:dyDescent="0.25">
      <c r="A219" t="s">
        <v>825</v>
      </c>
      <c r="B219" t="s">
        <v>826</v>
      </c>
      <c r="C219" t="s">
        <v>941</v>
      </c>
      <c r="D219" t="s">
        <v>950</v>
      </c>
      <c r="E219" t="s">
        <v>405</v>
      </c>
      <c r="F219" s="1">
        <v>60506</v>
      </c>
      <c r="G219">
        <v>6430115</v>
      </c>
      <c r="H219" t="s">
        <v>951</v>
      </c>
      <c r="I219">
        <v>292</v>
      </c>
      <c r="K219">
        <v>1</v>
      </c>
      <c r="O219" t="s">
        <v>39</v>
      </c>
      <c r="Q219">
        <v>1</v>
      </c>
      <c r="U219" t="s">
        <v>28</v>
      </c>
      <c r="W219" t="s">
        <v>952</v>
      </c>
    </row>
    <row r="220" spans="1:23" x14ac:dyDescent="0.25">
      <c r="A220" t="s">
        <v>825</v>
      </c>
      <c r="B220" t="s">
        <v>826</v>
      </c>
      <c r="C220" t="s">
        <v>941</v>
      </c>
      <c r="D220" t="s">
        <v>953</v>
      </c>
      <c r="E220" t="s">
        <v>943</v>
      </c>
      <c r="F220" s="1">
        <v>60120</v>
      </c>
      <c r="G220">
        <v>6431600</v>
      </c>
      <c r="H220" t="s">
        <v>954</v>
      </c>
      <c r="I220">
        <v>184</v>
      </c>
      <c r="K220">
        <v>1</v>
      </c>
      <c r="O220" t="s">
        <v>39</v>
      </c>
      <c r="Q220">
        <v>1</v>
      </c>
      <c r="U220" t="s">
        <v>28</v>
      </c>
      <c r="W220" t="s">
        <v>955</v>
      </c>
    </row>
    <row r="221" spans="1:23" x14ac:dyDescent="0.25">
      <c r="A221" t="s">
        <v>825</v>
      </c>
      <c r="B221" t="s">
        <v>826</v>
      </c>
      <c r="C221" t="s">
        <v>941</v>
      </c>
      <c r="D221" t="s">
        <v>956</v>
      </c>
      <c r="E221" t="s">
        <v>405</v>
      </c>
      <c r="F221" s="1">
        <v>60504</v>
      </c>
      <c r="G221">
        <v>6430100</v>
      </c>
      <c r="H221" t="s">
        <v>957</v>
      </c>
      <c r="I221">
        <v>210</v>
      </c>
      <c r="K221">
        <v>1</v>
      </c>
      <c r="O221" t="s">
        <v>39</v>
      </c>
      <c r="Q221">
        <v>1</v>
      </c>
      <c r="U221" t="s">
        <v>28</v>
      </c>
      <c r="W221" t="s">
        <v>958</v>
      </c>
    </row>
    <row r="222" spans="1:23" x14ac:dyDescent="0.25">
      <c r="A222" t="s">
        <v>825</v>
      </c>
      <c r="B222" t="s">
        <v>826</v>
      </c>
      <c r="C222" t="s">
        <v>959</v>
      </c>
      <c r="D222" t="s">
        <v>960</v>
      </c>
      <c r="E222" t="s">
        <v>961</v>
      </c>
      <c r="F222" s="1">
        <v>60010</v>
      </c>
      <c r="G222">
        <v>6430160</v>
      </c>
      <c r="H222" t="s">
        <v>962</v>
      </c>
      <c r="I222">
        <v>210</v>
      </c>
      <c r="K222">
        <v>1</v>
      </c>
      <c r="O222" t="s">
        <v>39</v>
      </c>
      <c r="Q222">
        <v>1</v>
      </c>
      <c r="U222" t="s">
        <v>28</v>
      </c>
      <c r="W222" t="s">
        <v>963</v>
      </c>
    </row>
    <row r="223" spans="1:23" x14ac:dyDescent="0.25">
      <c r="A223" t="s">
        <v>825</v>
      </c>
      <c r="B223" t="s">
        <v>826</v>
      </c>
      <c r="C223" t="s">
        <v>959</v>
      </c>
      <c r="D223" t="s">
        <v>964</v>
      </c>
      <c r="E223" t="s">
        <v>965</v>
      </c>
      <c r="F223" s="1">
        <v>60048</v>
      </c>
      <c r="G223">
        <v>6432080</v>
      </c>
      <c r="H223" t="s">
        <v>966</v>
      </c>
      <c r="I223">
        <v>283</v>
      </c>
      <c r="K223">
        <v>1</v>
      </c>
      <c r="O223" t="s">
        <v>39</v>
      </c>
      <c r="P223">
        <v>1</v>
      </c>
      <c r="U223" t="s">
        <v>28</v>
      </c>
      <c r="W223" t="s">
        <v>967</v>
      </c>
    </row>
    <row r="224" spans="1:23" x14ac:dyDescent="0.25">
      <c r="A224" t="s">
        <v>825</v>
      </c>
      <c r="B224" t="s">
        <v>826</v>
      </c>
      <c r="C224" t="s">
        <v>959</v>
      </c>
      <c r="D224" t="s">
        <v>968</v>
      </c>
      <c r="E224" t="s">
        <v>969</v>
      </c>
      <c r="F224" s="1">
        <v>60035</v>
      </c>
      <c r="G224">
        <v>6431890</v>
      </c>
      <c r="H224" t="s">
        <v>970</v>
      </c>
      <c r="I224">
        <v>139</v>
      </c>
      <c r="K224">
        <v>1</v>
      </c>
      <c r="O224" t="s">
        <v>39</v>
      </c>
      <c r="Q224">
        <v>1</v>
      </c>
      <c r="U224" t="s">
        <v>28</v>
      </c>
      <c r="W224" t="s">
        <v>971</v>
      </c>
    </row>
    <row r="225" spans="1:23" x14ac:dyDescent="0.25">
      <c r="A225" t="s">
        <v>825</v>
      </c>
      <c r="B225" t="s">
        <v>826</v>
      </c>
      <c r="C225" t="s">
        <v>959</v>
      </c>
      <c r="D225" t="s">
        <v>972</v>
      </c>
      <c r="E225" t="s">
        <v>973</v>
      </c>
      <c r="F225" s="1">
        <v>60045</v>
      </c>
      <c r="G225">
        <v>6432060</v>
      </c>
      <c r="H225" t="s">
        <v>974</v>
      </c>
      <c r="I225">
        <v>114</v>
      </c>
      <c r="K225">
        <v>1</v>
      </c>
      <c r="O225" t="s">
        <v>39</v>
      </c>
      <c r="Q225">
        <v>1</v>
      </c>
      <c r="U225" t="s">
        <v>28</v>
      </c>
      <c r="W225" t="s">
        <v>975</v>
      </c>
    </row>
    <row r="226" spans="1:23" x14ac:dyDescent="0.25">
      <c r="A226" t="s">
        <v>825</v>
      </c>
      <c r="B226" t="s">
        <v>826</v>
      </c>
      <c r="C226" t="s">
        <v>959</v>
      </c>
      <c r="D226" t="s">
        <v>976</v>
      </c>
      <c r="E226" t="s">
        <v>977</v>
      </c>
      <c r="F226" s="1">
        <v>60085</v>
      </c>
      <c r="G226">
        <v>6433170</v>
      </c>
      <c r="H226" t="s">
        <v>978</v>
      </c>
      <c r="I226">
        <v>190</v>
      </c>
      <c r="K226">
        <v>1</v>
      </c>
      <c r="O226" t="s">
        <v>39</v>
      </c>
      <c r="Q226">
        <v>1</v>
      </c>
      <c r="U226" t="s">
        <v>28</v>
      </c>
      <c r="W226" t="s">
        <v>979</v>
      </c>
    </row>
    <row r="227" spans="1:23" x14ac:dyDescent="0.25">
      <c r="A227" t="s">
        <v>825</v>
      </c>
      <c r="B227" t="s">
        <v>826</v>
      </c>
      <c r="C227" t="s">
        <v>774</v>
      </c>
      <c r="D227" t="s">
        <v>980</v>
      </c>
      <c r="E227" t="s">
        <v>981</v>
      </c>
      <c r="F227" s="1">
        <v>62526</v>
      </c>
      <c r="G227">
        <v>6431370</v>
      </c>
      <c r="H227" t="s">
        <v>982</v>
      </c>
      <c r="I227">
        <v>300</v>
      </c>
      <c r="K227">
        <v>1</v>
      </c>
      <c r="O227" t="s">
        <v>39</v>
      </c>
      <c r="Q227">
        <v>1</v>
      </c>
      <c r="U227" t="s">
        <v>28</v>
      </c>
      <c r="W227" t="s">
        <v>983</v>
      </c>
    </row>
    <row r="228" spans="1:23" x14ac:dyDescent="0.25">
      <c r="A228" t="s">
        <v>825</v>
      </c>
      <c r="B228" t="s">
        <v>826</v>
      </c>
      <c r="C228" t="s">
        <v>984</v>
      </c>
      <c r="D228" t="s">
        <v>985</v>
      </c>
      <c r="E228" t="s">
        <v>986</v>
      </c>
      <c r="F228" s="1">
        <v>60450</v>
      </c>
      <c r="G228">
        <v>6432300</v>
      </c>
      <c r="H228" t="s">
        <v>987</v>
      </c>
      <c r="I228">
        <v>89</v>
      </c>
      <c r="K228">
        <v>1</v>
      </c>
      <c r="O228" t="s">
        <v>39</v>
      </c>
      <c r="Q228">
        <v>1</v>
      </c>
      <c r="U228" t="s">
        <v>28</v>
      </c>
      <c r="W228" t="s">
        <v>988</v>
      </c>
    </row>
    <row r="229" spans="1:23" x14ac:dyDescent="0.25">
      <c r="A229" t="s">
        <v>825</v>
      </c>
      <c r="B229" t="s">
        <v>826</v>
      </c>
      <c r="C229" t="s">
        <v>989</v>
      </c>
      <c r="D229" t="s">
        <v>990</v>
      </c>
      <c r="E229" t="s">
        <v>991</v>
      </c>
      <c r="F229" s="1">
        <v>60142</v>
      </c>
      <c r="G229">
        <v>6430477</v>
      </c>
      <c r="H229" t="s">
        <v>992</v>
      </c>
      <c r="I229">
        <v>128</v>
      </c>
      <c r="K229">
        <v>1</v>
      </c>
      <c r="O229" t="s">
        <v>39</v>
      </c>
      <c r="Q229">
        <v>1</v>
      </c>
      <c r="U229" t="s">
        <v>28</v>
      </c>
      <c r="W229" t="s">
        <v>993</v>
      </c>
    </row>
    <row r="230" spans="1:23" x14ac:dyDescent="0.25">
      <c r="A230" t="s">
        <v>825</v>
      </c>
      <c r="B230" t="s">
        <v>826</v>
      </c>
      <c r="C230" t="s">
        <v>989</v>
      </c>
      <c r="D230" t="s">
        <v>994</v>
      </c>
      <c r="E230" t="s">
        <v>989</v>
      </c>
      <c r="F230" s="1">
        <v>60050</v>
      </c>
      <c r="G230">
        <v>6432127</v>
      </c>
      <c r="H230" t="s">
        <v>995</v>
      </c>
      <c r="I230">
        <v>179</v>
      </c>
      <c r="K230">
        <v>1</v>
      </c>
      <c r="O230" t="s">
        <v>39</v>
      </c>
      <c r="Q230">
        <v>1</v>
      </c>
      <c r="U230" t="s">
        <v>28</v>
      </c>
      <c r="W230" t="s">
        <v>993</v>
      </c>
    </row>
    <row r="231" spans="1:23" x14ac:dyDescent="0.25">
      <c r="A231" t="s">
        <v>825</v>
      </c>
      <c r="B231" t="s">
        <v>826</v>
      </c>
      <c r="C231" t="s">
        <v>996</v>
      </c>
      <c r="D231" t="s">
        <v>997</v>
      </c>
      <c r="E231" t="s">
        <v>998</v>
      </c>
      <c r="F231" s="1">
        <v>61761</v>
      </c>
      <c r="G231">
        <v>6430245</v>
      </c>
      <c r="H231" t="s">
        <v>999</v>
      </c>
      <c r="I231">
        <v>221</v>
      </c>
      <c r="K231">
        <v>1</v>
      </c>
      <c r="O231" t="s">
        <v>39</v>
      </c>
      <c r="Q231">
        <v>1</v>
      </c>
      <c r="U231" t="s">
        <v>28</v>
      </c>
      <c r="W231" t="s">
        <v>1000</v>
      </c>
    </row>
    <row r="232" spans="1:23" x14ac:dyDescent="0.25">
      <c r="A232" t="s">
        <v>825</v>
      </c>
      <c r="B232" t="s">
        <v>826</v>
      </c>
      <c r="C232" t="s">
        <v>996</v>
      </c>
      <c r="D232" t="s">
        <v>1001</v>
      </c>
      <c r="E232" t="s">
        <v>1002</v>
      </c>
      <c r="F232" s="1">
        <v>61701</v>
      </c>
      <c r="G232">
        <v>6430260</v>
      </c>
      <c r="H232" t="s">
        <v>1003</v>
      </c>
      <c r="I232">
        <v>149</v>
      </c>
      <c r="K232">
        <v>1</v>
      </c>
      <c r="O232" t="s">
        <v>39</v>
      </c>
      <c r="Q232">
        <v>1</v>
      </c>
      <c r="U232" t="s">
        <v>28</v>
      </c>
      <c r="W232" t="s">
        <v>1004</v>
      </c>
    </row>
    <row r="233" spans="1:23" x14ac:dyDescent="0.25">
      <c r="A233" t="s">
        <v>825</v>
      </c>
      <c r="B233" t="s">
        <v>826</v>
      </c>
      <c r="C233" t="s">
        <v>1005</v>
      </c>
      <c r="D233" t="s">
        <v>1006</v>
      </c>
      <c r="E233" t="s">
        <v>1005</v>
      </c>
      <c r="F233" s="1">
        <v>61637</v>
      </c>
      <c r="G233">
        <v>6432620</v>
      </c>
      <c r="H233" t="s">
        <v>1007</v>
      </c>
      <c r="I233">
        <v>649</v>
      </c>
      <c r="K233">
        <v>1</v>
      </c>
      <c r="L233">
        <v>1</v>
      </c>
      <c r="O233" t="s">
        <v>39</v>
      </c>
      <c r="P233">
        <v>1</v>
      </c>
      <c r="R233">
        <v>1</v>
      </c>
      <c r="U233" t="s">
        <v>28</v>
      </c>
      <c r="W233" t="s">
        <v>1008</v>
      </c>
    </row>
    <row r="234" spans="1:23" x14ac:dyDescent="0.25">
      <c r="A234" t="s">
        <v>825</v>
      </c>
      <c r="B234" t="s">
        <v>826</v>
      </c>
      <c r="C234" t="s">
        <v>1005</v>
      </c>
      <c r="D234" t="s">
        <v>1009</v>
      </c>
      <c r="E234" t="s">
        <v>1005</v>
      </c>
      <c r="F234" s="1">
        <v>61636</v>
      </c>
      <c r="G234">
        <v>6432570</v>
      </c>
      <c r="H234" t="s">
        <v>1010</v>
      </c>
      <c r="I234">
        <v>353</v>
      </c>
      <c r="K234">
        <v>1</v>
      </c>
      <c r="O234" t="s">
        <v>39</v>
      </c>
      <c r="Q234">
        <v>1</v>
      </c>
      <c r="U234" t="s">
        <v>28</v>
      </c>
      <c r="W234" t="s">
        <v>1011</v>
      </c>
    </row>
    <row r="235" spans="1:23" x14ac:dyDescent="0.25">
      <c r="A235" t="s">
        <v>825</v>
      </c>
      <c r="B235" t="s">
        <v>826</v>
      </c>
      <c r="C235" t="s">
        <v>1012</v>
      </c>
      <c r="D235" t="s">
        <v>1013</v>
      </c>
      <c r="E235" t="s">
        <v>1014</v>
      </c>
      <c r="F235" s="1">
        <v>61282</v>
      </c>
      <c r="G235">
        <v>6431511</v>
      </c>
      <c r="H235" t="s">
        <v>1015</v>
      </c>
      <c r="I235">
        <v>150</v>
      </c>
      <c r="K235">
        <v>1</v>
      </c>
      <c r="O235" t="s">
        <v>39</v>
      </c>
      <c r="Q235">
        <v>1</v>
      </c>
      <c r="U235" t="s">
        <v>28</v>
      </c>
      <c r="W235" t="s">
        <v>1016</v>
      </c>
    </row>
    <row r="236" spans="1:23" x14ac:dyDescent="0.25">
      <c r="A236" t="s">
        <v>825</v>
      </c>
      <c r="B236" t="s">
        <v>826</v>
      </c>
      <c r="C236" t="s">
        <v>1012</v>
      </c>
      <c r="D236" t="s">
        <v>1017</v>
      </c>
      <c r="E236" t="s">
        <v>1012</v>
      </c>
      <c r="F236" s="1">
        <v>61201</v>
      </c>
      <c r="G236">
        <v>6430016</v>
      </c>
      <c r="H236" t="s">
        <v>1018</v>
      </c>
      <c r="I236">
        <v>327</v>
      </c>
      <c r="K236">
        <v>1</v>
      </c>
      <c r="O236" t="s">
        <v>39</v>
      </c>
      <c r="Q236">
        <v>1</v>
      </c>
      <c r="U236" t="s">
        <v>28</v>
      </c>
      <c r="W236" t="s">
        <v>1019</v>
      </c>
    </row>
    <row r="237" spans="1:23" x14ac:dyDescent="0.25">
      <c r="A237" t="s">
        <v>825</v>
      </c>
      <c r="B237" t="s">
        <v>826</v>
      </c>
      <c r="C237" t="s">
        <v>1020</v>
      </c>
      <c r="D237" t="s">
        <v>1021</v>
      </c>
      <c r="E237" t="s">
        <v>1022</v>
      </c>
      <c r="F237" s="1">
        <v>62781</v>
      </c>
      <c r="G237">
        <v>6432950</v>
      </c>
      <c r="H237" t="s">
        <v>1023</v>
      </c>
      <c r="I237">
        <v>493</v>
      </c>
      <c r="J237">
        <v>8</v>
      </c>
      <c r="K237">
        <v>1</v>
      </c>
      <c r="M237">
        <v>1</v>
      </c>
      <c r="O237" t="s">
        <v>39</v>
      </c>
      <c r="P237">
        <v>1</v>
      </c>
      <c r="T237" t="s">
        <v>39</v>
      </c>
      <c r="U237" t="s">
        <v>28</v>
      </c>
      <c r="V237" t="s">
        <v>39</v>
      </c>
      <c r="W237" t="s">
        <v>1024</v>
      </c>
    </row>
    <row r="238" spans="1:23" x14ac:dyDescent="0.25">
      <c r="A238" t="s">
        <v>825</v>
      </c>
      <c r="B238" t="s">
        <v>826</v>
      </c>
      <c r="C238" t="s">
        <v>1020</v>
      </c>
      <c r="D238" t="s">
        <v>1025</v>
      </c>
      <c r="E238" t="s">
        <v>1022</v>
      </c>
      <c r="F238" s="1">
        <v>62769</v>
      </c>
      <c r="G238">
        <v>6432980</v>
      </c>
      <c r="H238" t="s">
        <v>1026</v>
      </c>
      <c r="I238">
        <v>457</v>
      </c>
      <c r="K238">
        <v>1</v>
      </c>
      <c r="L238">
        <v>1</v>
      </c>
      <c r="O238" t="s">
        <v>39</v>
      </c>
      <c r="P238">
        <v>1</v>
      </c>
      <c r="S238">
        <v>1</v>
      </c>
      <c r="U238" t="s">
        <v>28</v>
      </c>
      <c r="W238" t="s">
        <v>1027</v>
      </c>
    </row>
    <row r="239" spans="1:23" x14ac:dyDescent="0.25">
      <c r="A239" t="s">
        <v>825</v>
      </c>
      <c r="B239" t="s">
        <v>826</v>
      </c>
      <c r="C239" t="s">
        <v>1028</v>
      </c>
      <c r="D239" t="s">
        <v>1029</v>
      </c>
      <c r="E239" t="s">
        <v>1030</v>
      </c>
      <c r="F239" s="1">
        <v>60435</v>
      </c>
      <c r="G239">
        <v>6431990</v>
      </c>
      <c r="H239" t="s">
        <v>1031</v>
      </c>
      <c r="I239">
        <v>485</v>
      </c>
      <c r="K239">
        <v>1</v>
      </c>
      <c r="O239" t="s">
        <v>39</v>
      </c>
      <c r="Q239">
        <v>1</v>
      </c>
      <c r="U239" t="s">
        <v>28</v>
      </c>
      <c r="W239" t="s">
        <v>1032</v>
      </c>
    </row>
    <row r="240" spans="1:23" x14ac:dyDescent="0.25">
      <c r="A240" t="s">
        <v>825</v>
      </c>
      <c r="B240" t="s">
        <v>826</v>
      </c>
      <c r="C240" t="s">
        <v>1028</v>
      </c>
      <c r="D240" t="s">
        <v>1033</v>
      </c>
      <c r="E240" t="s">
        <v>1034</v>
      </c>
      <c r="F240" s="1">
        <v>60451</v>
      </c>
      <c r="G240">
        <v>6432000</v>
      </c>
      <c r="H240" t="s">
        <v>1035</v>
      </c>
      <c r="I240">
        <v>316</v>
      </c>
      <c r="K240">
        <v>1</v>
      </c>
      <c r="O240" t="s">
        <v>39</v>
      </c>
      <c r="Q240">
        <v>1</v>
      </c>
      <c r="U240" t="s">
        <v>28</v>
      </c>
      <c r="W240" t="s">
        <v>1036</v>
      </c>
    </row>
    <row r="241" spans="1:23" x14ac:dyDescent="0.25">
      <c r="A241" t="s">
        <v>825</v>
      </c>
      <c r="B241" t="s">
        <v>826</v>
      </c>
      <c r="C241" t="s">
        <v>1028</v>
      </c>
      <c r="D241" t="s">
        <v>1037</v>
      </c>
      <c r="E241" t="s">
        <v>1038</v>
      </c>
      <c r="F241" s="1">
        <v>60440</v>
      </c>
      <c r="G241">
        <v>6430034</v>
      </c>
      <c r="H241" t="s">
        <v>1039</v>
      </c>
      <c r="I241">
        <v>138</v>
      </c>
      <c r="K241">
        <v>1</v>
      </c>
      <c r="O241" t="s">
        <v>39</v>
      </c>
      <c r="Q241">
        <v>1</v>
      </c>
      <c r="U241" t="s">
        <v>28</v>
      </c>
      <c r="W241" t="s">
        <v>1040</v>
      </c>
    </row>
    <row r="242" spans="1:23" x14ac:dyDescent="0.25">
      <c r="A242" t="s">
        <v>825</v>
      </c>
      <c r="B242" t="s">
        <v>826</v>
      </c>
      <c r="C242" t="s">
        <v>1041</v>
      </c>
      <c r="D242" t="s">
        <v>1042</v>
      </c>
      <c r="E242" t="s">
        <v>1043</v>
      </c>
      <c r="F242" s="1">
        <v>61108</v>
      </c>
      <c r="G242">
        <v>6432800</v>
      </c>
      <c r="H242" t="s">
        <v>1044</v>
      </c>
      <c r="I242">
        <v>254</v>
      </c>
      <c r="J242">
        <v>8</v>
      </c>
      <c r="K242">
        <v>1</v>
      </c>
      <c r="M242">
        <v>1</v>
      </c>
      <c r="N242">
        <v>1</v>
      </c>
      <c r="O242" t="s">
        <v>28</v>
      </c>
      <c r="Q242">
        <v>1</v>
      </c>
      <c r="T242" t="s">
        <v>39</v>
      </c>
      <c r="U242" t="s">
        <v>28</v>
      </c>
      <c r="V242" t="s">
        <v>39</v>
      </c>
      <c r="W242" t="s">
        <v>1045</v>
      </c>
    </row>
    <row r="243" spans="1:23" x14ac:dyDescent="0.25">
      <c r="A243" t="s">
        <v>825</v>
      </c>
      <c r="B243" t="s">
        <v>826</v>
      </c>
      <c r="C243" t="s">
        <v>1041</v>
      </c>
      <c r="D243" t="s">
        <v>1046</v>
      </c>
      <c r="E243" t="s">
        <v>1043</v>
      </c>
      <c r="F243" s="1">
        <v>61114</v>
      </c>
      <c r="G243">
        <v>6430484</v>
      </c>
      <c r="H243" t="s">
        <v>1047</v>
      </c>
      <c r="I243">
        <v>188</v>
      </c>
      <c r="K243">
        <v>1</v>
      </c>
      <c r="O243" t="s">
        <v>39</v>
      </c>
      <c r="P243">
        <v>1</v>
      </c>
      <c r="U243" t="s">
        <v>28</v>
      </c>
      <c r="W243" t="s">
        <v>1048</v>
      </c>
    </row>
    <row r="244" spans="1:23" x14ac:dyDescent="0.25">
      <c r="A244" t="s">
        <v>825</v>
      </c>
      <c r="B244" t="s">
        <v>826</v>
      </c>
      <c r="C244" t="s">
        <v>1041</v>
      </c>
      <c r="D244" t="s">
        <v>1049</v>
      </c>
      <c r="E244" t="s">
        <v>1043</v>
      </c>
      <c r="F244" s="1">
        <v>61104</v>
      </c>
      <c r="G244">
        <v>6432810</v>
      </c>
      <c r="H244" t="s">
        <v>1050</v>
      </c>
      <c r="I244">
        <v>357</v>
      </c>
      <c r="K244">
        <v>1</v>
      </c>
      <c r="O244" t="s">
        <v>39</v>
      </c>
      <c r="Q244">
        <v>1</v>
      </c>
      <c r="U244" t="s">
        <v>28</v>
      </c>
      <c r="W244" t="s">
        <v>1051</v>
      </c>
    </row>
    <row r="245" spans="1:23" x14ac:dyDescent="0.25">
      <c r="A245" t="s">
        <v>1052</v>
      </c>
      <c r="B245" t="s">
        <v>1053</v>
      </c>
      <c r="C245" t="s">
        <v>1054</v>
      </c>
      <c r="D245" t="s">
        <v>1055</v>
      </c>
      <c r="E245" t="s">
        <v>1056</v>
      </c>
      <c r="F245" s="1">
        <v>46804</v>
      </c>
      <c r="G245">
        <v>6420420</v>
      </c>
      <c r="H245" t="s">
        <v>1057</v>
      </c>
      <c r="I245">
        <v>396</v>
      </c>
      <c r="J245">
        <v>8</v>
      </c>
      <c r="K245">
        <v>1</v>
      </c>
      <c r="L245">
        <v>1</v>
      </c>
      <c r="M245">
        <v>1</v>
      </c>
      <c r="N245">
        <v>1</v>
      </c>
      <c r="O245" t="s">
        <v>28</v>
      </c>
      <c r="Q245">
        <v>1</v>
      </c>
      <c r="S245">
        <v>1</v>
      </c>
      <c r="T245" t="s">
        <v>39</v>
      </c>
      <c r="U245" t="s">
        <v>28</v>
      </c>
      <c r="W245" t="s">
        <v>1058</v>
      </c>
    </row>
    <row r="246" spans="1:23" x14ac:dyDescent="0.25">
      <c r="A246" t="s">
        <v>1052</v>
      </c>
      <c r="B246" t="s">
        <v>1053</v>
      </c>
      <c r="C246" t="s">
        <v>1054</v>
      </c>
      <c r="D246" t="s">
        <v>1059</v>
      </c>
      <c r="E246" t="s">
        <v>1056</v>
      </c>
      <c r="F246" s="1">
        <v>46845</v>
      </c>
      <c r="G246">
        <v>6429153</v>
      </c>
      <c r="H246" t="s">
        <v>1060</v>
      </c>
      <c r="I246">
        <v>781</v>
      </c>
      <c r="K246">
        <v>1</v>
      </c>
      <c r="L246">
        <v>1</v>
      </c>
      <c r="O246" t="s">
        <v>28</v>
      </c>
      <c r="Q246">
        <v>1</v>
      </c>
      <c r="S246">
        <v>1</v>
      </c>
      <c r="U246" t="s">
        <v>28</v>
      </c>
      <c r="W246" t="s">
        <v>1061</v>
      </c>
    </row>
    <row r="247" spans="1:23" x14ac:dyDescent="0.25">
      <c r="A247" t="s">
        <v>1052</v>
      </c>
      <c r="B247" t="s">
        <v>1053</v>
      </c>
      <c r="C247" t="s">
        <v>636</v>
      </c>
      <c r="D247" t="s">
        <v>1062</v>
      </c>
      <c r="E247" t="s">
        <v>1063</v>
      </c>
      <c r="F247" s="1">
        <v>46260</v>
      </c>
      <c r="G247">
        <v>6420715</v>
      </c>
      <c r="H247" t="s">
        <v>1064</v>
      </c>
      <c r="I247">
        <v>836</v>
      </c>
      <c r="J247">
        <v>8</v>
      </c>
      <c r="K247">
        <v>1</v>
      </c>
      <c r="L247">
        <v>1</v>
      </c>
      <c r="M247">
        <v>1</v>
      </c>
      <c r="N247">
        <v>1</v>
      </c>
      <c r="O247" t="s">
        <v>28</v>
      </c>
      <c r="P247">
        <v>1</v>
      </c>
      <c r="R247">
        <v>1</v>
      </c>
      <c r="T247" t="s">
        <v>39</v>
      </c>
      <c r="U247" t="s">
        <v>28</v>
      </c>
      <c r="W247" t="s">
        <v>1065</v>
      </c>
    </row>
    <row r="248" spans="1:23" x14ac:dyDescent="0.25">
      <c r="A248" t="s">
        <v>1052</v>
      </c>
      <c r="B248" t="s">
        <v>1053</v>
      </c>
      <c r="C248" t="s">
        <v>636</v>
      </c>
      <c r="D248" t="s">
        <v>1066</v>
      </c>
      <c r="E248" t="s">
        <v>1063</v>
      </c>
      <c r="F248" s="1">
        <v>46202</v>
      </c>
      <c r="G248">
        <v>6420620</v>
      </c>
      <c r="H248" t="s">
        <v>1067</v>
      </c>
      <c r="I248">
        <v>315</v>
      </c>
      <c r="J248">
        <v>15</v>
      </c>
      <c r="K248">
        <v>1</v>
      </c>
      <c r="M248">
        <v>1</v>
      </c>
      <c r="O248" t="s">
        <v>28</v>
      </c>
      <c r="P248">
        <v>1</v>
      </c>
      <c r="T248" t="s">
        <v>28</v>
      </c>
      <c r="U248" t="s">
        <v>28</v>
      </c>
      <c r="W248" t="s">
        <v>1068</v>
      </c>
    </row>
    <row r="249" spans="1:23" x14ac:dyDescent="0.25">
      <c r="A249" t="s">
        <v>1052</v>
      </c>
      <c r="B249" t="s">
        <v>1053</v>
      </c>
      <c r="C249" t="s">
        <v>636</v>
      </c>
      <c r="D249" t="s">
        <v>1069</v>
      </c>
      <c r="E249" t="s">
        <v>1063</v>
      </c>
      <c r="F249" s="1">
        <v>46206</v>
      </c>
      <c r="G249">
        <v>6420660</v>
      </c>
      <c r="H249" t="s">
        <v>1070</v>
      </c>
      <c r="I249">
        <v>802</v>
      </c>
      <c r="K249">
        <v>1</v>
      </c>
      <c r="O249" t="s">
        <v>28</v>
      </c>
      <c r="P249">
        <v>1</v>
      </c>
      <c r="U249" t="s">
        <v>28</v>
      </c>
      <c r="W249" t="s">
        <v>1071</v>
      </c>
    </row>
    <row r="250" spans="1:23" x14ac:dyDescent="0.25">
      <c r="A250" t="s">
        <v>1052</v>
      </c>
      <c r="B250" t="s">
        <v>1053</v>
      </c>
      <c r="C250" t="s">
        <v>636</v>
      </c>
      <c r="D250" t="s">
        <v>1072</v>
      </c>
      <c r="E250" t="s">
        <v>1063</v>
      </c>
      <c r="F250" s="1">
        <v>46202</v>
      </c>
      <c r="G250">
        <v>6420632</v>
      </c>
      <c r="H250" t="s">
        <v>1073</v>
      </c>
      <c r="I250">
        <v>354</v>
      </c>
      <c r="J250">
        <v>10</v>
      </c>
      <c r="L250">
        <v>1</v>
      </c>
      <c r="N250">
        <v>1</v>
      </c>
      <c r="O250" t="s">
        <v>28</v>
      </c>
      <c r="R250">
        <v>1</v>
      </c>
      <c r="T250" t="s">
        <v>28</v>
      </c>
      <c r="U250" t="s">
        <v>28</v>
      </c>
      <c r="W250" t="s">
        <v>1074</v>
      </c>
    </row>
    <row r="251" spans="1:23" x14ac:dyDescent="0.25">
      <c r="A251" t="s">
        <v>1052</v>
      </c>
      <c r="B251" t="s">
        <v>1053</v>
      </c>
      <c r="C251" t="s">
        <v>1075</v>
      </c>
      <c r="D251" t="s">
        <v>1076</v>
      </c>
      <c r="E251" t="s">
        <v>1077</v>
      </c>
      <c r="F251" s="1">
        <v>46601</v>
      </c>
      <c r="G251">
        <v>6421290</v>
      </c>
      <c r="H251" t="s">
        <v>1078</v>
      </c>
      <c r="I251">
        <v>449</v>
      </c>
      <c r="K251">
        <v>1</v>
      </c>
      <c r="O251" t="s">
        <v>28</v>
      </c>
      <c r="Q251">
        <v>1</v>
      </c>
      <c r="U251" t="s">
        <v>28</v>
      </c>
      <c r="W251" t="s">
        <v>1079</v>
      </c>
    </row>
    <row r="252" spans="1:23" x14ac:dyDescent="0.25">
      <c r="A252" t="s">
        <v>1052</v>
      </c>
      <c r="B252" t="s">
        <v>1053</v>
      </c>
      <c r="C252" t="s">
        <v>1080</v>
      </c>
      <c r="D252" t="s">
        <v>1081</v>
      </c>
      <c r="E252" t="s">
        <v>1082</v>
      </c>
      <c r="F252" s="1">
        <v>47714</v>
      </c>
      <c r="G252">
        <v>6420027</v>
      </c>
      <c r="H252" t="s">
        <v>1083</v>
      </c>
      <c r="I252">
        <v>376</v>
      </c>
      <c r="K252">
        <v>1</v>
      </c>
      <c r="L252">
        <v>1</v>
      </c>
      <c r="O252" t="s">
        <v>28</v>
      </c>
      <c r="Q252">
        <v>1</v>
      </c>
      <c r="S252">
        <v>1</v>
      </c>
      <c r="U252" t="s">
        <v>28</v>
      </c>
      <c r="W252" t="s">
        <v>1084</v>
      </c>
    </row>
    <row r="253" spans="1:23" x14ac:dyDescent="0.25">
      <c r="A253" t="s">
        <v>1052</v>
      </c>
      <c r="B253" t="s">
        <v>1053</v>
      </c>
      <c r="C253" t="s">
        <v>1080</v>
      </c>
      <c r="D253" t="s">
        <v>1085</v>
      </c>
      <c r="E253" t="s">
        <v>1082</v>
      </c>
      <c r="F253" s="1">
        <v>47747</v>
      </c>
      <c r="G253">
        <v>6420320</v>
      </c>
      <c r="H253" t="s">
        <v>1086</v>
      </c>
      <c r="I253">
        <v>350</v>
      </c>
      <c r="K253">
        <v>1</v>
      </c>
      <c r="O253" t="s">
        <v>28</v>
      </c>
      <c r="Q253">
        <v>1</v>
      </c>
      <c r="U253" t="s">
        <v>28</v>
      </c>
      <c r="W253" t="s">
        <v>1087</v>
      </c>
    </row>
    <row r="254" spans="1:23" x14ac:dyDescent="0.25">
      <c r="A254" t="s">
        <v>1088</v>
      </c>
      <c r="B254" t="s">
        <v>1089</v>
      </c>
      <c r="C254" t="s">
        <v>1090</v>
      </c>
      <c r="D254" t="s">
        <v>1091</v>
      </c>
      <c r="E254" t="s">
        <v>1092</v>
      </c>
      <c r="F254" s="1">
        <v>52242</v>
      </c>
      <c r="G254">
        <v>6620765</v>
      </c>
      <c r="H254" t="s">
        <v>1093</v>
      </c>
      <c r="I254">
        <v>811</v>
      </c>
      <c r="J254">
        <v>17</v>
      </c>
      <c r="K254">
        <v>1</v>
      </c>
      <c r="L254">
        <v>1</v>
      </c>
      <c r="M254">
        <v>1</v>
      </c>
      <c r="N254">
        <v>1</v>
      </c>
      <c r="O254" t="s">
        <v>28</v>
      </c>
      <c r="P254">
        <v>1</v>
      </c>
      <c r="R254">
        <v>1</v>
      </c>
      <c r="T254" t="s">
        <v>28</v>
      </c>
      <c r="U254" t="s">
        <v>28</v>
      </c>
      <c r="V254" t="s">
        <v>39</v>
      </c>
      <c r="W254" t="s">
        <v>1094</v>
      </c>
    </row>
    <row r="255" spans="1:23" x14ac:dyDescent="0.25">
      <c r="A255" t="s">
        <v>1088</v>
      </c>
      <c r="B255" t="s">
        <v>1089</v>
      </c>
      <c r="C255" t="s">
        <v>695</v>
      </c>
      <c r="D255" t="s">
        <v>1095</v>
      </c>
      <c r="E255" t="s">
        <v>1096</v>
      </c>
      <c r="F255" s="1">
        <v>50309</v>
      </c>
      <c r="G255">
        <v>6620420</v>
      </c>
      <c r="H255" t="s">
        <v>1097</v>
      </c>
      <c r="I255">
        <v>372</v>
      </c>
      <c r="K255">
        <v>1</v>
      </c>
      <c r="L255">
        <v>1</v>
      </c>
      <c r="O255" t="s">
        <v>28</v>
      </c>
      <c r="P255">
        <v>1</v>
      </c>
      <c r="S255">
        <v>1</v>
      </c>
      <c r="U255" t="s">
        <v>28</v>
      </c>
      <c r="W255" t="s">
        <v>1098</v>
      </c>
    </row>
    <row r="256" spans="1:23" x14ac:dyDescent="0.25">
      <c r="A256" t="s">
        <v>1088</v>
      </c>
      <c r="B256" t="s">
        <v>1089</v>
      </c>
      <c r="C256" t="s">
        <v>695</v>
      </c>
      <c r="D256" t="s">
        <v>1099</v>
      </c>
      <c r="E256" t="s">
        <v>1096</v>
      </c>
      <c r="F256" s="1">
        <v>50314</v>
      </c>
      <c r="G256">
        <v>6620003</v>
      </c>
      <c r="H256" t="s">
        <v>1100</v>
      </c>
      <c r="I256">
        <v>875</v>
      </c>
      <c r="K256">
        <v>1</v>
      </c>
      <c r="L256">
        <v>1</v>
      </c>
      <c r="O256" t="s">
        <v>28</v>
      </c>
      <c r="Q256">
        <v>1</v>
      </c>
      <c r="S256">
        <v>1</v>
      </c>
      <c r="U256" t="s">
        <v>28</v>
      </c>
      <c r="W256" t="s">
        <v>1101</v>
      </c>
    </row>
    <row r="257" spans="1:23" x14ac:dyDescent="0.25">
      <c r="A257" t="s">
        <v>1088</v>
      </c>
      <c r="B257" t="s">
        <v>1089</v>
      </c>
      <c r="C257" t="s">
        <v>1102</v>
      </c>
      <c r="D257" t="s">
        <v>1103</v>
      </c>
      <c r="E257" t="s">
        <v>1104</v>
      </c>
      <c r="F257" s="1">
        <v>51101</v>
      </c>
      <c r="G257">
        <v>6621275</v>
      </c>
      <c r="H257" t="s">
        <v>1105</v>
      </c>
      <c r="I257">
        <v>238</v>
      </c>
      <c r="K257">
        <v>1</v>
      </c>
      <c r="O257" t="s">
        <v>28</v>
      </c>
      <c r="Q257">
        <v>1</v>
      </c>
      <c r="U257" t="s">
        <v>28</v>
      </c>
      <c r="W257" t="s">
        <v>1106</v>
      </c>
    </row>
    <row r="258" spans="1:23" x14ac:dyDescent="0.25">
      <c r="A258" t="s">
        <v>1107</v>
      </c>
      <c r="B258" t="s">
        <v>1108</v>
      </c>
      <c r="C258" t="s">
        <v>1090</v>
      </c>
      <c r="D258" t="s">
        <v>1109</v>
      </c>
      <c r="E258" t="s">
        <v>1110</v>
      </c>
      <c r="F258" s="1">
        <v>66215</v>
      </c>
      <c r="G258">
        <v>6670775</v>
      </c>
      <c r="H258" t="s">
        <v>1111</v>
      </c>
      <c r="I258">
        <v>343</v>
      </c>
      <c r="K258">
        <v>1</v>
      </c>
      <c r="O258" t="s">
        <v>28</v>
      </c>
      <c r="Q258">
        <v>1</v>
      </c>
      <c r="U258" t="s">
        <v>28</v>
      </c>
      <c r="W258" t="s">
        <v>1112</v>
      </c>
    </row>
    <row r="259" spans="1:23" x14ac:dyDescent="0.25">
      <c r="A259" t="s">
        <v>1107</v>
      </c>
      <c r="B259" t="s">
        <v>1108</v>
      </c>
      <c r="C259" t="s">
        <v>1113</v>
      </c>
      <c r="D259" t="s">
        <v>1114</v>
      </c>
      <c r="E259" t="s">
        <v>1115</v>
      </c>
      <c r="F259" s="1">
        <v>67214</v>
      </c>
      <c r="G259">
        <v>6671100</v>
      </c>
      <c r="H259" t="s">
        <v>1116</v>
      </c>
      <c r="I259">
        <v>613</v>
      </c>
      <c r="J259">
        <v>12</v>
      </c>
      <c r="K259">
        <v>1</v>
      </c>
      <c r="M259">
        <v>1</v>
      </c>
      <c r="N259">
        <v>1</v>
      </c>
      <c r="O259" t="s">
        <v>28</v>
      </c>
      <c r="P259">
        <v>1</v>
      </c>
      <c r="T259" t="s">
        <v>28</v>
      </c>
      <c r="U259" t="s">
        <v>28</v>
      </c>
      <c r="W259" t="s">
        <v>1117</v>
      </c>
    </row>
    <row r="260" spans="1:23" x14ac:dyDescent="0.25">
      <c r="A260" t="s">
        <v>1107</v>
      </c>
      <c r="B260" t="s">
        <v>1108</v>
      </c>
      <c r="C260" t="s">
        <v>1113</v>
      </c>
      <c r="D260" t="s">
        <v>1118</v>
      </c>
      <c r="E260" t="s">
        <v>1115</v>
      </c>
      <c r="F260" s="1">
        <v>67214</v>
      </c>
      <c r="G260">
        <v>6671170</v>
      </c>
      <c r="H260" t="s">
        <v>1119</v>
      </c>
      <c r="I260">
        <v>760</v>
      </c>
      <c r="K260">
        <v>1</v>
      </c>
      <c r="L260">
        <v>1</v>
      </c>
      <c r="O260" t="s">
        <v>28</v>
      </c>
      <c r="P260">
        <v>1</v>
      </c>
      <c r="S260">
        <v>1</v>
      </c>
      <c r="U260" t="s">
        <v>28</v>
      </c>
      <c r="W260" t="s">
        <v>1120</v>
      </c>
    </row>
    <row r="261" spans="1:23" x14ac:dyDescent="0.25">
      <c r="A261" t="s">
        <v>1107</v>
      </c>
      <c r="B261" t="s">
        <v>1108</v>
      </c>
      <c r="C261" t="s">
        <v>1121</v>
      </c>
      <c r="D261" t="s">
        <v>1122</v>
      </c>
      <c r="E261" t="s">
        <v>1123</v>
      </c>
      <c r="F261" s="1">
        <v>66604</v>
      </c>
      <c r="G261">
        <v>6671025</v>
      </c>
      <c r="H261" t="s">
        <v>1124</v>
      </c>
      <c r="I261">
        <v>586</v>
      </c>
      <c r="K261">
        <v>1</v>
      </c>
      <c r="O261" t="s">
        <v>28</v>
      </c>
      <c r="Q261">
        <v>1</v>
      </c>
      <c r="U261" t="s">
        <v>28</v>
      </c>
      <c r="W261" t="s">
        <v>1125</v>
      </c>
    </row>
    <row r="262" spans="1:23" x14ac:dyDescent="0.25">
      <c r="A262" t="s">
        <v>1107</v>
      </c>
      <c r="B262" t="s">
        <v>1108</v>
      </c>
      <c r="C262" t="s">
        <v>1126</v>
      </c>
      <c r="D262" t="s">
        <v>1127</v>
      </c>
      <c r="E262" t="s">
        <v>1128</v>
      </c>
      <c r="F262" s="1">
        <v>66160</v>
      </c>
      <c r="G262">
        <v>6670510</v>
      </c>
      <c r="H262" t="s">
        <v>1129</v>
      </c>
      <c r="I262">
        <v>910</v>
      </c>
      <c r="J262">
        <v>16</v>
      </c>
      <c r="K262">
        <v>1</v>
      </c>
      <c r="M262">
        <v>1</v>
      </c>
      <c r="N262">
        <v>1</v>
      </c>
      <c r="O262" t="s">
        <v>28</v>
      </c>
      <c r="P262">
        <v>1</v>
      </c>
      <c r="T262" t="s">
        <v>28</v>
      </c>
      <c r="U262" t="s">
        <v>28</v>
      </c>
      <c r="W262" t="s">
        <v>1130</v>
      </c>
    </row>
    <row r="263" spans="1:23" x14ac:dyDescent="0.25">
      <c r="A263" t="s">
        <v>1131</v>
      </c>
      <c r="B263" t="s">
        <v>1132</v>
      </c>
      <c r="C263" t="s">
        <v>1133</v>
      </c>
      <c r="D263" t="s">
        <v>1134</v>
      </c>
      <c r="E263" t="s">
        <v>1135</v>
      </c>
      <c r="F263" s="1">
        <v>40536</v>
      </c>
      <c r="G263">
        <v>6510455</v>
      </c>
      <c r="H263" t="s">
        <v>1136</v>
      </c>
      <c r="I263">
        <v>945</v>
      </c>
      <c r="K263">
        <v>1</v>
      </c>
      <c r="L263">
        <v>1</v>
      </c>
      <c r="O263" t="s">
        <v>28</v>
      </c>
      <c r="P263">
        <v>1</v>
      </c>
      <c r="R263">
        <v>1</v>
      </c>
      <c r="U263" t="s">
        <v>28</v>
      </c>
      <c r="W263" t="s">
        <v>1137</v>
      </c>
    </row>
    <row r="264" spans="1:23" x14ac:dyDescent="0.25">
      <c r="A264" t="s">
        <v>1131</v>
      </c>
      <c r="B264" t="s">
        <v>1132</v>
      </c>
      <c r="C264" t="s">
        <v>42</v>
      </c>
      <c r="D264" t="s">
        <v>1138</v>
      </c>
      <c r="E264" t="s">
        <v>1139</v>
      </c>
      <c r="F264" s="1">
        <v>40202</v>
      </c>
      <c r="G264">
        <v>6510540</v>
      </c>
      <c r="H264" t="s">
        <v>1140</v>
      </c>
      <c r="I264">
        <v>300</v>
      </c>
      <c r="L264">
        <v>1</v>
      </c>
      <c r="O264" t="s">
        <v>28</v>
      </c>
      <c r="R264">
        <v>1</v>
      </c>
      <c r="U264" t="s">
        <v>28</v>
      </c>
      <c r="W264" t="s">
        <v>1141</v>
      </c>
    </row>
    <row r="265" spans="1:23" x14ac:dyDescent="0.25">
      <c r="A265" t="s">
        <v>1131</v>
      </c>
      <c r="B265" t="s">
        <v>1132</v>
      </c>
      <c r="C265" t="s">
        <v>42</v>
      </c>
      <c r="D265" t="s">
        <v>1142</v>
      </c>
      <c r="E265" t="s">
        <v>1139</v>
      </c>
      <c r="F265" s="1">
        <v>40202</v>
      </c>
      <c r="G265">
        <v>6510550</v>
      </c>
      <c r="H265" t="s">
        <v>1143</v>
      </c>
      <c r="I265">
        <v>404</v>
      </c>
      <c r="J265">
        <v>16</v>
      </c>
      <c r="K265">
        <v>1</v>
      </c>
      <c r="M265">
        <v>1</v>
      </c>
      <c r="O265" t="s">
        <v>28</v>
      </c>
      <c r="P265">
        <v>1</v>
      </c>
      <c r="T265" t="s">
        <v>39</v>
      </c>
      <c r="U265" t="s">
        <v>28</v>
      </c>
      <c r="W265" t="s">
        <v>1144</v>
      </c>
    </row>
    <row r="266" spans="1:23" x14ac:dyDescent="0.25">
      <c r="A266" t="s">
        <v>1131</v>
      </c>
      <c r="B266" t="s">
        <v>1132</v>
      </c>
      <c r="C266" t="s">
        <v>1145</v>
      </c>
      <c r="D266" t="s">
        <v>1146</v>
      </c>
      <c r="E266" t="s">
        <v>1147</v>
      </c>
      <c r="F266" s="1">
        <v>41501</v>
      </c>
      <c r="G266">
        <v>6510860</v>
      </c>
      <c r="H266" t="s">
        <v>1148</v>
      </c>
      <c r="I266">
        <v>348</v>
      </c>
      <c r="K266">
        <v>1</v>
      </c>
      <c r="O266" t="s">
        <v>28</v>
      </c>
      <c r="Q266">
        <v>1</v>
      </c>
      <c r="U266" t="s">
        <v>28</v>
      </c>
      <c r="W266" t="s">
        <v>1149</v>
      </c>
    </row>
    <row r="267" spans="1:23" x14ac:dyDescent="0.25">
      <c r="A267" t="s">
        <v>1150</v>
      </c>
      <c r="B267" t="s">
        <v>1151</v>
      </c>
      <c r="C267" t="s">
        <v>1152</v>
      </c>
      <c r="D267" t="s">
        <v>1153</v>
      </c>
      <c r="E267" t="s">
        <v>1154</v>
      </c>
      <c r="F267" s="1">
        <v>71103</v>
      </c>
      <c r="G267">
        <v>6720776</v>
      </c>
      <c r="H267" t="s">
        <v>1155</v>
      </c>
      <c r="I267">
        <v>452</v>
      </c>
      <c r="J267">
        <v>13</v>
      </c>
      <c r="K267">
        <v>1</v>
      </c>
      <c r="M267">
        <v>1</v>
      </c>
      <c r="O267" t="s">
        <v>28</v>
      </c>
      <c r="P267">
        <v>1</v>
      </c>
      <c r="T267" t="s">
        <v>39</v>
      </c>
      <c r="U267" t="s">
        <v>28</v>
      </c>
      <c r="W267" t="s">
        <v>1156</v>
      </c>
    </row>
    <row r="268" spans="1:23" x14ac:dyDescent="0.25">
      <c r="A268" t="s">
        <v>1150</v>
      </c>
      <c r="B268" t="s">
        <v>1151</v>
      </c>
      <c r="C268" t="s">
        <v>1157</v>
      </c>
      <c r="D268" t="s">
        <v>1158</v>
      </c>
      <c r="E268" t="s">
        <v>1159</v>
      </c>
      <c r="F268" s="1">
        <v>70808</v>
      </c>
      <c r="G268">
        <v>6720028</v>
      </c>
      <c r="H268" t="s">
        <v>1160</v>
      </c>
      <c r="I268">
        <v>988</v>
      </c>
      <c r="K268">
        <v>1</v>
      </c>
      <c r="O268" t="s">
        <v>28</v>
      </c>
      <c r="Q268">
        <v>1</v>
      </c>
      <c r="U268" t="s">
        <v>28</v>
      </c>
      <c r="W268" t="s">
        <v>1161</v>
      </c>
    </row>
    <row r="269" spans="1:23" x14ac:dyDescent="0.25">
      <c r="A269" t="s">
        <v>1150</v>
      </c>
      <c r="B269" t="s">
        <v>1151</v>
      </c>
      <c r="C269" t="s">
        <v>1157</v>
      </c>
      <c r="D269" t="s">
        <v>1162</v>
      </c>
      <c r="E269" t="s">
        <v>1159</v>
      </c>
      <c r="F269" s="1">
        <v>70809</v>
      </c>
      <c r="G269">
        <v>6720042</v>
      </c>
      <c r="H269" t="s">
        <v>1163</v>
      </c>
      <c r="I269">
        <v>527</v>
      </c>
      <c r="J269">
        <v>8</v>
      </c>
      <c r="M269">
        <v>1</v>
      </c>
      <c r="T269" t="s">
        <v>28</v>
      </c>
      <c r="W269" t="s">
        <v>1164</v>
      </c>
    </row>
    <row r="270" spans="1:23" x14ac:dyDescent="0.25">
      <c r="A270" t="s">
        <v>1150</v>
      </c>
      <c r="B270" t="s">
        <v>1151</v>
      </c>
      <c r="C270" t="s">
        <v>1165</v>
      </c>
      <c r="D270" t="s">
        <v>1166</v>
      </c>
      <c r="E270" t="s">
        <v>1167</v>
      </c>
      <c r="F270" s="1">
        <v>70503</v>
      </c>
      <c r="G270">
        <v>6720340</v>
      </c>
      <c r="H270" t="s">
        <v>1168</v>
      </c>
      <c r="I270">
        <v>461</v>
      </c>
      <c r="K270">
        <v>1</v>
      </c>
      <c r="O270" t="s">
        <v>28</v>
      </c>
      <c r="Q270">
        <v>1</v>
      </c>
      <c r="U270" t="s">
        <v>28</v>
      </c>
      <c r="W270" t="s">
        <v>1169</v>
      </c>
    </row>
    <row r="271" spans="1:23" x14ac:dyDescent="0.25">
      <c r="A271" t="s">
        <v>1150</v>
      </c>
      <c r="B271" t="s">
        <v>1151</v>
      </c>
      <c r="C271" t="s">
        <v>1165</v>
      </c>
      <c r="D271" t="s">
        <v>1170</v>
      </c>
      <c r="E271" t="s">
        <v>1167</v>
      </c>
      <c r="F271" s="1">
        <v>70508</v>
      </c>
      <c r="G271">
        <v>6720343</v>
      </c>
      <c r="H271" t="s">
        <v>1171</v>
      </c>
      <c r="I271">
        <v>6</v>
      </c>
      <c r="J271">
        <v>6</v>
      </c>
      <c r="M271">
        <v>1</v>
      </c>
      <c r="N271">
        <v>1</v>
      </c>
      <c r="T271" t="s">
        <v>39</v>
      </c>
      <c r="W271" t="s">
        <v>1172</v>
      </c>
    </row>
    <row r="272" spans="1:23" x14ac:dyDescent="0.25">
      <c r="A272" t="s">
        <v>1150</v>
      </c>
      <c r="B272" t="s">
        <v>1151</v>
      </c>
      <c r="C272" t="s">
        <v>1173</v>
      </c>
      <c r="D272" t="s">
        <v>1174</v>
      </c>
      <c r="E272" t="s">
        <v>1175</v>
      </c>
      <c r="F272" s="1">
        <v>70112</v>
      </c>
      <c r="H272" t="s">
        <v>1176</v>
      </c>
      <c r="I272">
        <v>446</v>
      </c>
      <c r="J272">
        <v>20</v>
      </c>
      <c r="K272">
        <v>1</v>
      </c>
      <c r="M272">
        <v>1</v>
      </c>
      <c r="O272" t="s">
        <v>28</v>
      </c>
      <c r="P272">
        <v>1</v>
      </c>
      <c r="T272" t="s">
        <v>28</v>
      </c>
      <c r="U272" t="s">
        <v>28</v>
      </c>
      <c r="W272" t="s">
        <v>1177</v>
      </c>
    </row>
    <row r="273" spans="1:23" x14ac:dyDescent="0.25">
      <c r="A273" t="s">
        <v>1150</v>
      </c>
      <c r="B273" t="s">
        <v>1151</v>
      </c>
      <c r="C273" t="s">
        <v>1178</v>
      </c>
      <c r="D273" t="s">
        <v>1179</v>
      </c>
      <c r="E273" t="s">
        <v>1180</v>
      </c>
      <c r="F273" s="1">
        <v>71301</v>
      </c>
      <c r="G273">
        <v>6720020</v>
      </c>
      <c r="H273" t="s">
        <v>1181</v>
      </c>
      <c r="I273">
        <v>362</v>
      </c>
      <c r="K273">
        <v>1</v>
      </c>
      <c r="O273" t="s">
        <v>28</v>
      </c>
      <c r="Q273">
        <v>1</v>
      </c>
      <c r="U273" t="s">
        <v>28</v>
      </c>
      <c r="W273" t="s">
        <v>1182</v>
      </c>
    </row>
    <row r="274" spans="1:23" x14ac:dyDescent="0.25">
      <c r="A274" t="s">
        <v>1150</v>
      </c>
      <c r="B274" t="s">
        <v>1151</v>
      </c>
      <c r="C274" t="s">
        <v>1183</v>
      </c>
      <c r="D274" t="s">
        <v>1184</v>
      </c>
      <c r="E274" t="s">
        <v>1185</v>
      </c>
      <c r="F274" s="1">
        <v>70433</v>
      </c>
      <c r="G274">
        <v>6720180</v>
      </c>
      <c r="H274" t="s">
        <v>1186</v>
      </c>
      <c r="I274">
        <v>167</v>
      </c>
      <c r="K274">
        <v>1</v>
      </c>
      <c r="O274" t="s">
        <v>28</v>
      </c>
      <c r="Q274">
        <v>1</v>
      </c>
      <c r="U274" t="s">
        <v>28</v>
      </c>
      <c r="W274" t="s">
        <v>1187</v>
      </c>
    </row>
    <row r="275" spans="1:23" x14ac:dyDescent="0.25">
      <c r="A275" t="s">
        <v>1150</v>
      </c>
      <c r="B275" t="s">
        <v>1151</v>
      </c>
      <c r="C275" t="s">
        <v>1188</v>
      </c>
      <c r="D275" t="s">
        <v>1189</v>
      </c>
      <c r="E275" t="s">
        <v>1190</v>
      </c>
      <c r="F275" s="1">
        <v>70403</v>
      </c>
      <c r="G275">
        <v>6720254</v>
      </c>
      <c r="H275" t="s">
        <v>1191</v>
      </c>
      <c r="I275">
        <v>330</v>
      </c>
      <c r="K275">
        <v>1</v>
      </c>
      <c r="O275" t="s">
        <v>28</v>
      </c>
      <c r="Q275">
        <v>1</v>
      </c>
      <c r="U275" t="s">
        <v>28</v>
      </c>
      <c r="W275" t="s">
        <v>1192</v>
      </c>
    </row>
    <row r="276" spans="1:23" x14ac:dyDescent="0.25">
      <c r="A276" t="s">
        <v>1193</v>
      </c>
      <c r="B276" t="s">
        <v>1194</v>
      </c>
      <c r="C276" t="s">
        <v>1195</v>
      </c>
      <c r="D276" t="s">
        <v>1196</v>
      </c>
      <c r="E276" t="s">
        <v>1197</v>
      </c>
      <c r="F276" s="2" t="s">
        <v>1198</v>
      </c>
      <c r="G276">
        <v>6110430</v>
      </c>
      <c r="H276" t="s">
        <v>1199</v>
      </c>
      <c r="I276">
        <v>637</v>
      </c>
      <c r="J276">
        <v>6</v>
      </c>
      <c r="K276">
        <v>1</v>
      </c>
      <c r="M276">
        <v>1</v>
      </c>
      <c r="O276" t="s">
        <v>28</v>
      </c>
      <c r="P276">
        <v>1</v>
      </c>
      <c r="T276" t="s">
        <v>39</v>
      </c>
      <c r="U276" t="s">
        <v>28</v>
      </c>
      <c r="V276" t="s">
        <v>39</v>
      </c>
      <c r="W276" t="s">
        <v>1200</v>
      </c>
    </row>
    <row r="277" spans="1:23" x14ac:dyDescent="0.25">
      <c r="A277" t="s">
        <v>1193</v>
      </c>
      <c r="B277" t="s">
        <v>1194</v>
      </c>
      <c r="C277" t="s">
        <v>1201</v>
      </c>
      <c r="D277" t="s">
        <v>1202</v>
      </c>
      <c r="E277" t="s">
        <v>1203</v>
      </c>
      <c r="F277" s="2" t="s">
        <v>1204</v>
      </c>
      <c r="G277">
        <v>6110050</v>
      </c>
      <c r="H277" t="s">
        <v>1205</v>
      </c>
      <c r="I277">
        <v>411</v>
      </c>
      <c r="K277">
        <v>1</v>
      </c>
      <c r="O277" t="s">
        <v>28</v>
      </c>
      <c r="Q277">
        <v>1</v>
      </c>
      <c r="U277" t="s">
        <v>28</v>
      </c>
      <c r="W277" t="s">
        <v>1206</v>
      </c>
    </row>
    <row r="278" spans="1:23" x14ac:dyDescent="0.25">
      <c r="A278" t="s">
        <v>1207</v>
      </c>
      <c r="B278" t="s">
        <v>1208</v>
      </c>
      <c r="C278" t="s">
        <v>1209</v>
      </c>
      <c r="D278" t="s">
        <v>1210</v>
      </c>
      <c r="E278" t="s">
        <v>1211</v>
      </c>
      <c r="F278" s="1">
        <v>21287</v>
      </c>
      <c r="G278">
        <v>6320180</v>
      </c>
      <c r="H278" t="s">
        <v>1212</v>
      </c>
      <c r="I278">
        <v>1091</v>
      </c>
      <c r="K278">
        <v>1</v>
      </c>
      <c r="L278">
        <v>1</v>
      </c>
      <c r="N278">
        <v>1</v>
      </c>
      <c r="O278" t="s">
        <v>39</v>
      </c>
      <c r="P278">
        <v>1</v>
      </c>
      <c r="R278">
        <v>1</v>
      </c>
      <c r="T278" t="s">
        <v>28</v>
      </c>
      <c r="U278" t="s">
        <v>28</v>
      </c>
      <c r="V278" t="s">
        <v>28</v>
      </c>
      <c r="W278" t="s">
        <v>1213</v>
      </c>
    </row>
    <row r="279" spans="1:23" x14ac:dyDescent="0.25">
      <c r="A279" t="s">
        <v>1207</v>
      </c>
      <c r="B279" t="s">
        <v>1208</v>
      </c>
      <c r="C279" t="s">
        <v>1209</v>
      </c>
      <c r="D279" t="s">
        <v>1214</v>
      </c>
      <c r="E279" t="s">
        <v>1211</v>
      </c>
      <c r="F279" s="1">
        <v>21224</v>
      </c>
      <c r="G279">
        <v>6320050</v>
      </c>
      <c r="H279" t="s">
        <v>1215</v>
      </c>
      <c r="I279">
        <v>420</v>
      </c>
      <c r="J279">
        <v>20</v>
      </c>
      <c r="K279">
        <v>1</v>
      </c>
      <c r="M279">
        <v>1</v>
      </c>
      <c r="O279" t="s">
        <v>39</v>
      </c>
      <c r="Q279">
        <v>1</v>
      </c>
      <c r="T279" t="s">
        <v>28</v>
      </c>
      <c r="U279" t="s">
        <v>28</v>
      </c>
      <c r="V279" t="s">
        <v>28</v>
      </c>
      <c r="W279" t="s">
        <v>1216</v>
      </c>
    </row>
    <row r="280" spans="1:23" x14ac:dyDescent="0.25">
      <c r="A280" t="s">
        <v>1207</v>
      </c>
      <c r="B280" t="s">
        <v>1208</v>
      </c>
      <c r="C280" t="s">
        <v>1209</v>
      </c>
      <c r="D280" t="s">
        <v>1217</v>
      </c>
      <c r="E280" t="s">
        <v>1211</v>
      </c>
      <c r="F280" s="1">
        <v>21215</v>
      </c>
      <c r="G280">
        <v>6320280</v>
      </c>
      <c r="H280" t="s">
        <v>1218</v>
      </c>
      <c r="I280">
        <v>483</v>
      </c>
      <c r="K280">
        <v>1</v>
      </c>
      <c r="O280" t="s">
        <v>39</v>
      </c>
      <c r="Q280">
        <v>1</v>
      </c>
      <c r="U280" t="s">
        <v>28</v>
      </c>
      <c r="W280" t="s">
        <v>1219</v>
      </c>
    </row>
    <row r="281" spans="1:23" x14ac:dyDescent="0.25">
      <c r="A281" t="s">
        <v>1207</v>
      </c>
      <c r="B281" t="s">
        <v>1208</v>
      </c>
      <c r="C281" t="s">
        <v>59</v>
      </c>
      <c r="D281" t="s">
        <v>1220</v>
      </c>
      <c r="E281" t="s">
        <v>1221</v>
      </c>
      <c r="F281" s="1">
        <v>20889</v>
      </c>
      <c r="G281">
        <v>6320360</v>
      </c>
      <c r="H281" t="s">
        <v>1222</v>
      </c>
      <c r="I281">
        <v>244</v>
      </c>
      <c r="K281">
        <v>1</v>
      </c>
      <c r="O281" t="s">
        <v>40</v>
      </c>
      <c r="Q281">
        <v>1</v>
      </c>
      <c r="U281" t="s">
        <v>39</v>
      </c>
      <c r="W281" t="s">
        <v>1223</v>
      </c>
    </row>
    <row r="282" spans="1:23" x14ac:dyDescent="0.25">
      <c r="A282" t="s">
        <v>1207</v>
      </c>
      <c r="B282" t="s">
        <v>1208</v>
      </c>
      <c r="C282" t="s">
        <v>59</v>
      </c>
      <c r="D282" t="s">
        <v>1224</v>
      </c>
      <c r="E282" t="s">
        <v>1221</v>
      </c>
      <c r="F282" s="1">
        <v>20814</v>
      </c>
      <c r="G282">
        <v>6320350</v>
      </c>
      <c r="H282" t="s">
        <v>1225</v>
      </c>
      <c r="I282">
        <v>230</v>
      </c>
      <c r="K282">
        <v>1</v>
      </c>
      <c r="O282" t="s">
        <v>39</v>
      </c>
      <c r="Q282">
        <v>1</v>
      </c>
      <c r="U282" t="s">
        <v>28</v>
      </c>
      <c r="W282" t="s">
        <v>1226</v>
      </c>
    </row>
    <row r="283" spans="1:23" x14ac:dyDescent="0.25">
      <c r="A283" t="s">
        <v>1207</v>
      </c>
      <c r="B283" t="s">
        <v>1208</v>
      </c>
      <c r="C283" t="s">
        <v>1227</v>
      </c>
      <c r="D283" t="s">
        <v>1228</v>
      </c>
      <c r="E283" t="s">
        <v>1229</v>
      </c>
      <c r="F283" s="1">
        <v>20785</v>
      </c>
      <c r="G283">
        <v>6320610</v>
      </c>
      <c r="H283" t="s">
        <v>1230</v>
      </c>
      <c r="I283">
        <v>205</v>
      </c>
      <c r="K283">
        <v>1</v>
      </c>
      <c r="O283" t="s">
        <v>39</v>
      </c>
      <c r="Q283">
        <v>1</v>
      </c>
      <c r="U283" t="s">
        <v>28</v>
      </c>
      <c r="W283" t="s">
        <v>1231</v>
      </c>
    </row>
    <row r="284" spans="1:23" x14ac:dyDescent="0.25">
      <c r="A284" t="s">
        <v>1232</v>
      </c>
      <c r="B284" t="s">
        <v>1233</v>
      </c>
      <c r="C284" t="s">
        <v>1234</v>
      </c>
      <c r="D284" t="s">
        <v>1235</v>
      </c>
      <c r="E284" t="s">
        <v>1236</v>
      </c>
      <c r="F284" s="2" t="s">
        <v>1237</v>
      </c>
      <c r="G284">
        <v>6141435</v>
      </c>
      <c r="H284" t="s">
        <v>1238</v>
      </c>
      <c r="I284">
        <v>360</v>
      </c>
      <c r="K284">
        <v>1</v>
      </c>
      <c r="O284" t="s">
        <v>28</v>
      </c>
      <c r="Q284">
        <v>1</v>
      </c>
      <c r="U284" t="s">
        <v>28</v>
      </c>
      <c r="W284" t="s">
        <v>1239</v>
      </c>
    </row>
    <row r="285" spans="1:23" x14ac:dyDescent="0.25">
      <c r="A285" t="s">
        <v>1232</v>
      </c>
      <c r="B285" t="s">
        <v>1233</v>
      </c>
      <c r="C285" t="s">
        <v>1240</v>
      </c>
      <c r="D285" t="s">
        <v>1241</v>
      </c>
      <c r="E285" t="s">
        <v>1022</v>
      </c>
      <c r="F285" s="2" t="s">
        <v>1242</v>
      </c>
      <c r="G285">
        <v>6141955</v>
      </c>
      <c r="H285" t="s">
        <v>1243</v>
      </c>
      <c r="I285">
        <v>716</v>
      </c>
      <c r="K285">
        <v>1</v>
      </c>
      <c r="L285">
        <v>1</v>
      </c>
      <c r="O285" t="s">
        <v>28</v>
      </c>
      <c r="P285">
        <v>1</v>
      </c>
      <c r="S285">
        <v>1</v>
      </c>
      <c r="U285" t="s">
        <v>28</v>
      </c>
      <c r="W285" t="s">
        <v>1244</v>
      </c>
    </row>
    <row r="286" spans="1:23" x14ac:dyDescent="0.25">
      <c r="A286" t="s">
        <v>1232</v>
      </c>
      <c r="B286" t="s">
        <v>1233</v>
      </c>
      <c r="C286" t="s">
        <v>1245</v>
      </c>
      <c r="D286" t="s">
        <v>1246</v>
      </c>
      <c r="E286" t="s">
        <v>1247</v>
      </c>
      <c r="F286" s="2" t="s">
        <v>1248</v>
      </c>
      <c r="G286">
        <v>6140690</v>
      </c>
      <c r="H286" t="s">
        <v>1249</v>
      </c>
      <c r="I286">
        <v>396</v>
      </c>
      <c r="K286">
        <v>1</v>
      </c>
      <c r="O286" t="s">
        <v>28</v>
      </c>
      <c r="P286">
        <v>1</v>
      </c>
      <c r="U286" t="s">
        <v>28</v>
      </c>
      <c r="W286" t="s">
        <v>1250</v>
      </c>
    </row>
    <row r="287" spans="1:23" x14ac:dyDescent="0.25">
      <c r="A287" t="s">
        <v>1232</v>
      </c>
      <c r="B287" t="s">
        <v>1233</v>
      </c>
      <c r="C287" t="s">
        <v>1251</v>
      </c>
      <c r="D287" t="s">
        <v>1252</v>
      </c>
      <c r="E287" t="s">
        <v>1253</v>
      </c>
      <c r="F287" s="2" t="s">
        <v>1254</v>
      </c>
      <c r="G287">
        <v>6141900</v>
      </c>
      <c r="H287" t="s">
        <v>1255</v>
      </c>
      <c r="I287">
        <v>408</v>
      </c>
      <c r="K287">
        <v>1</v>
      </c>
      <c r="O287" t="s">
        <v>28</v>
      </c>
      <c r="Q287">
        <v>1</v>
      </c>
      <c r="U287" t="s">
        <v>28</v>
      </c>
      <c r="W287" t="s">
        <v>1256</v>
      </c>
    </row>
    <row r="288" spans="1:23" x14ac:dyDescent="0.25">
      <c r="A288" t="s">
        <v>1232</v>
      </c>
      <c r="B288" t="s">
        <v>1233</v>
      </c>
      <c r="C288" t="s">
        <v>1257</v>
      </c>
      <c r="D288" t="s">
        <v>1258</v>
      </c>
      <c r="E288" t="s">
        <v>1259</v>
      </c>
      <c r="F288" s="2" t="s">
        <v>1260</v>
      </c>
      <c r="G288">
        <v>6140013</v>
      </c>
      <c r="H288" t="s">
        <v>1261</v>
      </c>
      <c r="I288">
        <v>673</v>
      </c>
      <c r="K288">
        <v>1</v>
      </c>
      <c r="O288" t="s">
        <v>28</v>
      </c>
      <c r="P288">
        <v>1</v>
      </c>
      <c r="U288" t="s">
        <v>28</v>
      </c>
      <c r="W288" t="s">
        <v>1262</v>
      </c>
    </row>
    <row r="289" spans="1:23" x14ac:dyDescent="0.25">
      <c r="A289" t="s">
        <v>1232</v>
      </c>
      <c r="B289" t="s">
        <v>1233</v>
      </c>
      <c r="C289" t="s">
        <v>1257</v>
      </c>
      <c r="D289" t="s">
        <v>1263</v>
      </c>
      <c r="E289" t="s">
        <v>1259</v>
      </c>
      <c r="F289" s="2" t="s">
        <v>1264</v>
      </c>
      <c r="G289">
        <v>6140270</v>
      </c>
      <c r="H289" t="s">
        <v>1265</v>
      </c>
      <c r="I289">
        <v>415</v>
      </c>
      <c r="L289">
        <v>1</v>
      </c>
      <c r="O289" t="s">
        <v>28</v>
      </c>
      <c r="R289">
        <v>1</v>
      </c>
      <c r="U289" t="s">
        <v>28</v>
      </c>
      <c r="W289" t="s">
        <v>1266</v>
      </c>
    </row>
    <row r="290" spans="1:23" x14ac:dyDescent="0.25">
      <c r="A290" t="s">
        <v>1232</v>
      </c>
      <c r="B290" t="s">
        <v>1233</v>
      </c>
      <c r="C290" t="s">
        <v>1257</v>
      </c>
      <c r="D290" t="s">
        <v>1267</v>
      </c>
      <c r="E290" t="s">
        <v>1259</v>
      </c>
      <c r="F290" s="2" t="s">
        <v>1268</v>
      </c>
      <c r="G290">
        <v>6140010</v>
      </c>
      <c r="H290" t="s">
        <v>1269</v>
      </c>
      <c r="I290">
        <v>514</v>
      </c>
      <c r="K290">
        <v>1</v>
      </c>
      <c r="L290">
        <v>1</v>
      </c>
      <c r="O290" t="s">
        <v>28</v>
      </c>
      <c r="P290">
        <v>1</v>
      </c>
      <c r="S290">
        <v>1</v>
      </c>
      <c r="U290" t="s">
        <v>28</v>
      </c>
      <c r="W290" t="s">
        <v>1270</v>
      </c>
    </row>
    <row r="291" spans="1:23" x14ac:dyDescent="0.25">
      <c r="A291" t="s">
        <v>1232</v>
      </c>
      <c r="B291" t="s">
        <v>1233</v>
      </c>
      <c r="C291" t="s">
        <v>1257</v>
      </c>
      <c r="D291" t="s">
        <v>1271</v>
      </c>
      <c r="E291" t="s">
        <v>1259</v>
      </c>
      <c r="F291" s="2" t="s">
        <v>1264</v>
      </c>
      <c r="G291">
        <v>6140215</v>
      </c>
      <c r="H291" t="s">
        <v>1272</v>
      </c>
      <c r="I291">
        <v>793</v>
      </c>
      <c r="J291">
        <v>15</v>
      </c>
      <c r="K291">
        <v>1</v>
      </c>
      <c r="M291">
        <v>1</v>
      </c>
      <c r="O291" t="s">
        <v>28</v>
      </c>
      <c r="P291">
        <v>1</v>
      </c>
      <c r="T291" t="s">
        <v>28</v>
      </c>
      <c r="U291" t="s">
        <v>28</v>
      </c>
      <c r="W291" t="s">
        <v>1273</v>
      </c>
    </row>
    <row r="292" spans="1:23" x14ac:dyDescent="0.25">
      <c r="A292" t="s">
        <v>1232</v>
      </c>
      <c r="B292" t="s">
        <v>1233</v>
      </c>
      <c r="C292" t="s">
        <v>1257</v>
      </c>
      <c r="D292" t="s">
        <v>1274</v>
      </c>
      <c r="E292" t="s">
        <v>1259</v>
      </c>
      <c r="F292" s="2" t="s">
        <v>1275</v>
      </c>
      <c r="G292">
        <v>6140430</v>
      </c>
      <c r="H292" t="s">
        <v>1276</v>
      </c>
      <c r="I292">
        <v>999</v>
      </c>
      <c r="J292">
        <v>22</v>
      </c>
      <c r="K292">
        <v>1</v>
      </c>
      <c r="L292">
        <v>1</v>
      </c>
      <c r="M292">
        <v>1</v>
      </c>
      <c r="O292" t="s">
        <v>28</v>
      </c>
      <c r="P292">
        <v>1</v>
      </c>
      <c r="R292">
        <v>1</v>
      </c>
      <c r="T292" t="s">
        <v>28</v>
      </c>
      <c r="U292" t="s">
        <v>28</v>
      </c>
      <c r="W292" t="s">
        <v>1277</v>
      </c>
    </row>
    <row r="293" spans="1:23" x14ac:dyDescent="0.25">
      <c r="A293" t="s">
        <v>1232</v>
      </c>
      <c r="B293" t="s">
        <v>1233</v>
      </c>
      <c r="C293" t="s">
        <v>1257</v>
      </c>
      <c r="D293" t="s">
        <v>1278</v>
      </c>
      <c r="E293" t="s">
        <v>1259</v>
      </c>
      <c r="F293" s="2" t="s">
        <v>1279</v>
      </c>
      <c r="G293">
        <v>6140465</v>
      </c>
      <c r="H293" t="s">
        <v>1280</v>
      </c>
      <c r="I293">
        <v>415</v>
      </c>
      <c r="K293">
        <v>1</v>
      </c>
      <c r="L293">
        <v>1</v>
      </c>
      <c r="O293" t="s">
        <v>28</v>
      </c>
      <c r="P293">
        <v>1</v>
      </c>
      <c r="R293">
        <v>1</v>
      </c>
      <c r="U293" t="s">
        <v>28</v>
      </c>
      <c r="W293" t="s">
        <v>1281</v>
      </c>
    </row>
    <row r="294" spans="1:23" x14ac:dyDescent="0.25">
      <c r="A294" t="s">
        <v>1232</v>
      </c>
      <c r="B294" t="s">
        <v>1233</v>
      </c>
      <c r="C294" t="s">
        <v>1257</v>
      </c>
      <c r="D294" t="s">
        <v>1282</v>
      </c>
      <c r="E294" t="s">
        <v>1259</v>
      </c>
      <c r="F294" s="2" t="s">
        <v>1275</v>
      </c>
      <c r="G294">
        <v>6140581</v>
      </c>
      <c r="H294" t="s">
        <v>1283</v>
      </c>
      <c r="I294">
        <v>30</v>
      </c>
      <c r="J294">
        <v>15</v>
      </c>
      <c r="N294">
        <v>1</v>
      </c>
      <c r="T294" t="s">
        <v>28</v>
      </c>
      <c r="W294" t="s">
        <v>1284</v>
      </c>
    </row>
    <row r="295" spans="1:23" x14ac:dyDescent="0.25">
      <c r="A295" t="s">
        <v>1285</v>
      </c>
      <c r="B295" t="s">
        <v>1286</v>
      </c>
      <c r="C295" t="s">
        <v>1287</v>
      </c>
      <c r="D295" t="s">
        <v>1288</v>
      </c>
      <c r="E295" t="s">
        <v>1289</v>
      </c>
      <c r="F295" s="1">
        <v>49770</v>
      </c>
      <c r="G295">
        <v>6442035</v>
      </c>
      <c r="H295" t="s">
        <v>1290</v>
      </c>
      <c r="I295">
        <v>202</v>
      </c>
      <c r="K295">
        <v>1</v>
      </c>
      <c r="O295" t="s">
        <v>28</v>
      </c>
      <c r="Q295">
        <v>1</v>
      </c>
      <c r="U295" t="s">
        <v>28</v>
      </c>
      <c r="W295" t="s">
        <v>1291</v>
      </c>
    </row>
    <row r="296" spans="1:23" x14ac:dyDescent="0.25">
      <c r="A296" t="s">
        <v>1285</v>
      </c>
      <c r="B296" t="s">
        <v>1286</v>
      </c>
      <c r="C296" t="s">
        <v>1292</v>
      </c>
      <c r="D296" t="s">
        <v>1293</v>
      </c>
      <c r="E296" t="s">
        <v>1294</v>
      </c>
      <c r="F296" s="1">
        <v>48439</v>
      </c>
      <c r="G296">
        <v>6440018</v>
      </c>
      <c r="H296" t="s">
        <v>1295</v>
      </c>
      <c r="I296">
        <v>410</v>
      </c>
      <c r="K296">
        <v>1</v>
      </c>
      <c r="O296" t="s">
        <v>28</v>
      </c>
      <c r="Q296">
        <v>1</v>
      </c>
      <c r="U296" t="s">
        <v>28</v>
      </c>
      <c r="W296" t="s">
        <v>1296</v>
      </c>
    </row>
    <row r="297" spans="1:23" x14ac:dyDescent="0.25">
      <c r="A297" t="s">
        <v>1285</v>
      </c>
      <c r="B297" t="s">
        <v>1286</v>
      </c>
      <c r="C297" t="s">
        <v>1292</v>
      </c>
      <c r="D297" t="s">
        <v>1297</v>
      </c>
      <c r="E297" t="s">
        <v>1298</v>
      </c>
      <c r="F297" s="1">
        <v>48503</v>
      </c>
      <c r="G297">
        <v>6441030</v>
      </c>
      <c r="H297" t="s">
        <v>1299</v>
      </c>
      <c r="I297">
        <v>443</v>
      </c>
      <c r="J297">
        <v>15</v>
      </c>
      <c r="K297">
        <v>1</v>
      </c>
      <c r="L297">
        <v>1</v>
      </c>
      <c r="M297">
        <v>1</v>
      </c>
      <c r="O297" t="s">
        <v>28</v>
      </c>
      <c r="P297">
        <v>1</v>
      </c>
      <c r="S297">
        <v>1</v>
      </c>
      <c r="T297" t="s">
        <v>39</v>
      </c>
      <c r="U297" t="s">
        <v>28</v>
      </c>
      <c r="V297" t="s">
        <v>28</v>
      </c>
      <c r="W297" t="s">
        <v>1300</v>
      </c>
    </row>
    <row r="298" spans="1:23" x14ac:dyDescent="0.25">
      <c r="A298" t="s">
        <v>1285</v>
      </c>
      <c r="B298" t="s">
        <v>1286</v>
      </c>
      <c r="C298" t="s">
        <v>1301</v>
      </c>
      <c r="D298" t="s">
        <v>1302</v>
      </c>
      <c r="E298" t="s">
        <v>1303</v>
      </c>
      <c r="F298" s="1">
        <v>49684</v>
      </c>
      <c r="G298">
        <v>6440013</v>
      </c>
      <c r="H298" t="s">
        <v>1304</v>
      </c>
      <c r="I298">
        <v>442</v>
      </c>
      <c r="K298">
        <v>1</v>
      </c>
      <c r="O298" t="s">
        <v>28</v>
      </c>
      <c r="Q298">
        <v>1</v>
      </c>
      <c r="U298" t="s">
        <v>28</v>
      </c>
      <c r="W298" t="s">
        <v>1305</v>
      </c>
    </row>
    <row r="299" spans="1:23" x14ac:dyDescent="0.25">
      <c r="A299" t="s">
        <v>1285</v>
      </c>
      <c r="B299" t="s">
        <v>1286</v>
      </c>
      <c r="C299" t="s">
        <v>1306</v>
      </c>
      <c r="D299" t="s">
        <v>1307</v>
      </c>
      <c r="E299" t="s">
        <v>1308</v>
      </c>
      <c r="F299" s="1">
        <v>48909</v>
      </c>
      <c r="G299">
        <v>6441595</v>
      </c>
      <c r="H299" t="s">
        <v>1309</v>
      </c>
      <c r="I299">
        <v>733</v>
      </c>
      <c r="K299">
        <v>1</v>
      </c>
      <c r="O299" t="s">
        <v>28</v>
      </c>
      <c r="P299">
        <v>1</v>
      </c>
      <c r="U299" t="s">
        <v>28</v>
      </c>
      <c r="W299" t="s">
        <v>1310</v>
      </c>
    </row>
    <row r="300" spans="1:23" x14ac:dyDescent="0.25">
      <c r="A300" t="s">
        <v>1285</v>
      </c>
      <c r="B300" t="s">
        <v>1286</v>
      </c>
      <c r="C300" t="s">
        <v>928</v>
      </c>
      <c r="D300" t="s">
        <v>1311</v>
      </c>
      <c r="E300" t="s">
        <v>928</v>
      </c>
      <c r="F300" s="1">
        <v>49201</v>
      </c>
      <c r="G300">
        <v>6441500</v>
      </c>
      <c r="H300" t="s">
        <v>1312</v>
      </c>
      <c r="I300">
        <v>475</v>
      </c>
      <c r="K300">
        <v>1</v>
      </c>
      <c r="O300" t="s">
        <v>28</v>
      </c>
      <c r="Q300">
        <v>1</v>
      </c>
      <c r="U300" t="s">
        <v>28</v>
      </c>
      <c r="W300" t="s">
        <v>1313</v>
      </c>
    </row>
    <row r="301" spans="1:23" x14ac:dyDescent="0.25">
      <c r="A301" t="s">
        <v>1285</v>
      </c>
      <c r="B301" t="s">
        <v>1286</v>
      </c>
      <c r="C301" t="s">
        <v>1314</v>
      </c>
      <c r="D301" t="s">
        <v>1315</v>
      </c>
      <c r="E301" t="s">
        <v>1314</v>
      </c>
      <c r="F301" s="1">
        <v>49048</v>
      </c>
      <c r="G301">
        <v>6440017</v>
      </c>
      <c r="H301" t="s">
        <v>1316</v>
      </c>
      <c r="I301">
        <v>356</v>
      </c>
      <c r="K301">
        <v>1</v>
      </c>
      <c r="O301" t="s">
        <v>28</v>
      </c>
      <c r="Q301">
        <v>1</v>
      </c>
      <c r="U301" t="s">
        <v>28</v>
      </c>
      <c r="W301" t="s">
        <v>1317</v>
      </c>
    </row>
    <row r="302" spans="1:23" x14ac:dyDescent="0.25">
      <c r="A302" t="s">
        <v>1285</v>
      </c>
      <c r="B302" t="s">
        <v>1286</v>
      </c>
      <c r="C302" t="s">
        <v>1314</v>
      </c>
      <c r="D302" t="s">
        <v>1318</v>
      </c>
      <c r="E302" t="s">
        <v>1314</v>
      </c>
      <c r="F302" s="1">
        <v>49007</v>
      </c>
      <c r="G302">
        <v>6441550</v>
      </c>
      <c r="H302" t="s">
        <v>1319</v>
      </c>
      <c r="I302">
        <v>435</v>
      </c>
      <c r="J302">
        <v>8</v>
      </c>
      <c r="K302">
        <v>1</v>
      </c>
      <c r="M302">
        <v>1</v>
      </c>
      <c r="O302" t="s">
        <v>28</v>
      </c>
      <c r="P302">
        <v>1</v>
      </c>
      <c r="T302" t="s">
        <v>39</v>
      </c>
      <c r="U302" t="s">
        <v>28</v>
      </c>
      <c r="V302" t="s">
        <v>28</v>
      </c>
      <c r="W302" t="s">
        <v>1320</v>
      </c>
    </row>
    <row r="303" spans="1:23" x14ac:dyDescent="0.25">
      <c r="A303" t="s">
        <v>1285</v>
      </c>
      <c r="B303" t="s">
        <v>1286</v>
      </c>
      <c r="C303" t="s">
        <v>1321</v>
      </c>
      <c r="D303" t="s">
        <v>1322</v>
      </c>
      <c r="E303" t="s">
        <v>1323</v>
      </c>
      <c r="F303" s="1">
        <v>49503</v>
      </c>
      <c r="G303">
        <v>6441210</v>
      </c>
      <c r="H303" t="s">
        <v>1324</v>
      </c>
      <c r="I303">
        <v>303</v>
      </c>
      <c r="K303">
        <v>1</v>
      </c>
      <c r="O303" t="s">
        <v>28</v>
      </c>
      <c r="Q303">
        <v>1</v>
      </c>
      <c r="U303" t="s">
        <v>28</v>
      </c>
      <c r="W303" t="s">
        <v>1325</v>
      </c>
    </row>
    <row r="304" spans="1:23" x14ac:dyDescent="0.25">
      <c r="A304" t="s">
        <v>1285</v>
      </c>
      <c r="B304" t="s">
        <v>1286</v>
      </c>
      <c r="C304" t="s">
        <v>1321</v>
      </c>
      <c r="D304" t="s">
        <v>1326</v>
      </c>
      <c r="E304" t="s">
        <v>1323</v>
      </c>
      <c r="F304" s="1">
        <v>49503</v>
      </c>
      <c r="G304">
        <v>6440021</v>
      </c>
      <c r="H304" t="s">
        <v>1327</v>
      </c>
      <c r="I304">
        <v>1398</v>
      </c>
      <c r="J304">
        <v>8</v>
      </c>
      <c r="K304">
        <v>1</v>
      </c>
      <c r="L304">
        <v>1</v>
      </c>
      <c r="M304">
        <v>1</v>
      </c>
      <c r="N304">
        <v>1</v>
      </c>
      <c r="O304" t="s">
        <v>28</v>
      </c>
      <c r="P304">
        <v>1</v>
      </c>
      <c r="R304">
        <v>1</v>
      </c>
      <c r="T304" t="s">
        <v>39</v>
      </c>
      <c r="U304" t="s">
        <v>28</v>
      </c>
      <c r="V304" t="s">
        <v>28</v>
      </c>
      <c r="W304" t="s">
        <v>1328</v>
      </c>
    </row>
    <row r="305" spans="1:23" x14ac:dyDescent="0.25">
      <c r="A305" t="s">
        <v>1285</v>
      </c>
      <c r="B305" t="s">
        <v>1286</v>
      </c>
      <c r="C305" t="s">
        <v>1321</v>
      </c>
      <c r="D305" t="s">
        <v>1329</v>
      </c>
      <c r="E305" t="s">
        <v>1330</v>
      </c>
      <c r="F305" s="1">
        <v>49519</v>
      </c>
      <c r="G305">
        <v>6441231</v>
      </c>
      <c r="H305" t="s">
        <v>1331</v>
      </c>
      <c r="I305">
        <v>208</v>
      </c>
      <c r="K305">
        <v>1</v>
      </c>
      <c r="O305" t="s">
        <v>28</v>
      </c>
      <c r="Q305">
        <v>1</v>
      </c>
      <c r="U305" t="s">
        <v>28</v>
      </c>
      <c r="W305" t="s">
        <v>1332</v>
      </c>
    </row>
    <row r="306" spans="1:23" x14ac:dyDescent="0.25">
      <c r="A306" t="s">
        <v>1285</v>
      </c>
      <c r="B306" t="s">
        <v>1286</v>
      </c>
      <c r="C306" t="s">
        <v>1333</v>
      </c>
      <c r="D306" t="s">
        <v>1334</v>
      </c>
      <c r="E306" t="s">
        <v>1333</v>
      </c>
      <c r="F306" s="1">
        <v>48446</v>
      </c>
      <c r="G306">
        <v>6441640</v>
      </c>
      <c r="H306" t="s">
        <v>1335</v>
      </c>
      <c r="I306">
        <v>222</v>
      </c>
      <c r="K306">
        <v>1</v>
      </c>
      <c r="O306" t="s">
        <v>28</v>
      </c>
      <c r="Q306">
        <v>1</v>
      </c>
      <c r="U306" t="s">
        <v>28</v>
      </c>
      <c r="W306" t="s">
        <v>1336</v>
      </c>
    </row>
    <row r="307" spans="1:23" x14ac:dyDescent="0.25">
      <c r="A307" t="s">
        <v>1285</v>
      </c>
      <c r="B307" t="s">
        <v>1286</v>
      </c>
      <c r="C307" t="s">
        <v>1337</v>
      </c>
      <c r="D307" t="s">
        <v>1338</v>
      </c>
      <c r="E307" t="s">
        <v>1339</v>
      </c>
      <c r="F307" s="1">
        <v>48038</v>
      </c>
      <c r="G307">
        <v>6441830</v>
      </c>
      <c r="H307" t="s">
        <v>1340</v>
      </c>
      <c r="I307">
        <v>361</v>
      </c>
      <c r="K307">
        <v>1</v>
      </c>
      <c r="O307" t="s">
        <v>28</v>
      </c>
      <c r="Q307">
        <v>1</v>
      </c>
      <c r="U307" t="s">
        <v>28</v>
      </c>
      <c r="W307" t="s">
        <v>1341</v>
      </c>
    </row>
    <row r="308" spans="1:23" x14ac:dyDescent="0.25">
      <c r="A308" t="s">
        <v>1285</v>
      </c>
      <c r="B308" t="s">
        <v>1286</v>
      </c>
      <c r="C308" t="s">
        <v>1337</v>
      </c>
      <c r="D308" t="s">
        <v>1342</v>
      </c>
      <c r="E308" t="s">
        <v>1343</v>
      </c>
      <c r="F308" s="1">
        <v>48043</v>
      </c>
      <c r="G308">
        <v>6441847</v>
      </c>
      <c r="H308" t="s">
        <v>1344</v>
      </c>
      <c r="I308">
        <v>288</v>
      </c>
      <c r="K308">
        <v>1</v>
      </c>
      <c r="O308" t="s">
        <v>28</v>
      </c>
      <c r="Q308">
        <v>1</v>
      </c>
      <c r="U308" t="s">
        <v>28</v>
      </c>
      <c r="W308" t="s">
        <v>1345</v>
      </c>
    </row>
    <row r="309" spans="1:23" x14ac:dyDescent="0.25">
      <c r="A309" t="s">
        <v>1285</v>
      </c>
      <c r="B309" t="s">
        <v>1286</v>
      </c>
      <c r="C309" t="s">
        <v>1346</v>
      </c>
      <c r="D309" t="s">
        <v>1347</v>
      </c>
      <c r="E309" t="s">
        <v>1346</v>
      </c>
      <c r="F309" s="1">
        <v>49855</v>
      </c>
      <c r="G309">
        <v>6441720</v>
      </c>
      <c r="H309" t="s">
        <v>1348</v>
      </c>
      <c r="I309">
        <v>307</v>
      </c>
      <c r="K309">
        <v>1</v>
      </c>
      <c r="O309" t="s">
        <v>28</v>
      </c>
      <c r="Q309">
        <v>1</v>
      </c>
      <c r="U309" t="s">
        <v>28</v>
      </c>
      <c r="W309" t="s">
        <v>1349</v>
      </c>
    </row>
    <row r="310" spans="1:23" x14ac:dyDescent="0.25">
      <c r="A310" t="s">
        <v>1285</v>
      </c>
      <c r="B310" t="s">
        <v>1286</v>
      </c>
      <c r="C310" t="s">
        <v>1350</v>
      </c>
      <c r="D310" t="s">
        <v>1351</v>
      </c>
      <c r="E310" t="s">
        <v>1350</v>
      </c>
      <c r="F310" s="1">
        <v>48670</v>
      </c>
      <c r="G310">
        <v>6441785</v>
      </c>
      <c r="H310" t="s">
        <v>1352</v>
      </c>
      <c r="I310">
        <v>324</v>
      </c>
      <c r="K310">
        <v>1</v>
      </c>
      <c r="O310" t="s">
        <v>28</v>
      </c>
      <c r="Q310">
        <v>1</v>
      </c>
      <c r="U310" t="s">
        <v>28</v>
      </c>
      <c r="W310" t="s">
        <v>1353</v>
      </c>
    </row>
    <row r="311" spans="1:23" x14ac:dyDescent="0.25">
      <c r="A311" t="s">
        <v>1285</v>
      </c>
      <c r="B311" t="s">
        <v>1286</v>
      </c>
      <c r="C311" t="s">
        <v>1354</v>
      </c>
      <c r="D311" t="s">
        <v>1355</v>
      </c>
      <c r="E311" t="s">
        <v>1354</v>
      </c>
      <c r="F311" s="1">
        <v>49444</v>
      </c>
      <c r="G311">
        <v>6440024</v>
      </c>
      <c r="H311" t="s">
        <v>1356</v>
      </c>
      <c r="I311">
        <v>329</v>
      </c>
      <c r="K311">
        <v>1</v>
      </c>
      <c r="O311" t="s">
        <v>28</v>
      </c>
      <c r="Q311">
        <v>1</v>
      </c>
      <c r="U311" t="s">
        <v>28</v>
      </c>
      <c r="W311" t="s">
        <v>1357</v>
      </c>
    </row>
    <row r="312" spans="1:23" x14ac:dyDescent="0.25">
      <c r="A312" t="s">
        <v>1285</v>
      </c>
      <c r="B312" t="s">
        <v>1286</v>
      </c>
      <c r="C312" t="s">
        <v>150</v>
      </c>
      <c r="D312" t="s">
        <v>1358</v>
      </c>
      <c r="E312" t="s">
        <v>1359</v>
      </c>
      <c r="F312" s="1">
        <v>48075</v>
      </c>
      <c r="G312">
        <v>6440780</v>
      </c>
      <c r="H312" t="s">
        <v>1360</v>
      </c>
      <c r="I312">
        <v>563</v>
      </c>
      <c r="K312">
        <v>1</v>
      </c>
      <c r="O312" t="s">
        <v>28</v>
      </c>
      <c r="Q312">
        <v>1</v>
      </c>
      <c r="U312" t="s">
        <v>28</v>
      </c>
      <c r="W312" t="s">
        <v>1361</v>
      </c>
    </row>
    <row r="313" spans="1:23" x14ac:dyDescent="0.25">
      <c r="A313" t="s">
        <v>1285</v>
      </c>
      <c r="B313" t="s">
        <v>1286</v>
      </c>
      <c r="C313" t="s">
        <v>150</v>
      </c>
      <c r="D313" t="s">
        <v>1362</v>
      </c>
      <c r="E313" t="s">
        <v>1363</v>
      </c>
      <c r="F313" s="1">
        <v>48374</v>
      </c>
      <c r="G313">
        <v>6440048</v>
      </c>
      <c r="H313" t="s">
        <v>1364</v>
      </c>
      <c r="I313">
        <v>238</v>
      </c>
      <c r="K313">
        <v>1</v>
      </c>
      <c r="O313" t="s">
        <v>28</v>
      </c>
      <c r="Q313">
        <v>1</v>
      </c>
      <c r="U313" t="s">
        <v>28</v>
      </c>
      <c r="W313" t="s">
        <v>1365</v>
      </c>
    </row>
    <row r="314" spans="1:23" x14ac:dyDescent="0.25">
      <c r="A314" t="s">
        <v>1285</v>
      </c>
      <c r="B314" t="s">
        <v>1286</v>
      </c>
      <c r="C314" t="s">
        <v>150</v>
      </c>
      <c r="D314" t="s">
        <v>1366</v>
      </c>
      <c r="E314" t="s">
        <v>1367</v>
      </c>
      <c r="F314" s="1">
        <v>48085</v>
      </c>
      <c r="G314">
        <v>6442463</v>
      </c>
      <c r="H314" t="s">
        <v>1368</v>
      </c>
      <c r="I314">
        <v>530</v>
      </c>
      <c r="K314">
        <v>1</v>
      </c>
      <c r="O314" t="s">
        <v>28</v>
      </c>
      <c r="Q314">
        <v>1</v>
      </c>
      <c r="U314" t="s">
        <v>28</v>
      </c>
      <c r="W314" t="s">
        <v>1369</v>
      </c>
    </row>
    <row r="315" spans="1:23" x14ac:dyDescent="0.25">
      <c r="A315" t="s">
        <v>1285</v>
      </c>
      <c r="B315" t="s">
        <v>1286</v>
      </c>
      <c r="C315" t="s">
        <v>150</v>
      </c>
      <c r="D315" t="s">
        <v>1370</v>
      </c>
      <c r="E315" t="s">
        <v>1371</v>
      </c>
      <c r="F315" s="1">
        <v>48073</v>
      </c>
      <c r="G315">
        <v>6442245</v>
      </c>
      <c r="H315" t="s">
        <v>1372</v>
      </c>
      <c r="I315">
        <v>1098</v>
      </c>
      <c r="K315">
        <v>1</v>
      </c>
      <c r="L315">
        <v>1</v>
      </c>
      <c r="O315" t="s">
        <v>28</v>
      </c>
      <c r="P315">
        <v>1</v>
      </c>
      <c r="S315">
        <v>1</v>
      </c>
      <c r="U315" t="s">
        <v>28</v>
      </c>
      <c r="W315" t="s">
        <v>1373</v>
      </c>
    </row>
    <row r="316" spans="1:23" x14ac:dyDescent="0.25">
      <c r="A316" t="s">
        <v>1285</v>
      </c>
      <c r="B316" t="s">
        <v>1286</v>
      </c>
      <c r="C316" t="s">
        <v>150</v>
      </c>
      <c r="D316" t="s">
        <v>1374</v>
      </c>
      <c r="E316" t="s">
        <v>1375</v>
      </c>
      <c r="F316" s="1">
        <v>48336</v>
      </c>
      <c r="G316">
        <v>6441011</v>
      </c>
      <c r="H316" t="s">
        <v>1376</v>
      </c>
      <c r="I316">
        <v>330</v>
      </c>
      <c r="K316">
        <v>1</v>
      </c>
      <c r="O316" t="s">
        <v>28</v>
      </c>
      <c r="Q316">
        <v>1</v>
      </c>
      <c r="U316" t="s">
        <v>28</v>
      </c>
      <c r="W316" t="s">
        <v>1377</v>
      </c>
    </row>
    <row r="317" spans="1:23" x14ac:dyDescent="0.25">
      <c r="A317" t="s">
        <v>1285</v>
      </c>
      <c r="B317" t="s">
        <v>1286</v>
      </c>
      <c r="C317" t="s">
        <v>150</v>
      </c>
      <c r="D317" t="s">
        <v>1378</v>
      </c>
      <c r="E317" t="s">
        <v>1379</v>
      </c>
      <c r="F317" s="1">
        <v>48342</v>
      </c>
      <c r="G317">
        <v>6442148</v>
      </c>
      <c r="H317" t="s">
        <v>1380</v>
      </c>
      <c r="I317">
        <v>318</v>
      </c>
      <c r="K317">
        <v>1</v>
      </c>
      <c r="O317" t="s">
        <v>28</v>
      </c>
      <c r="Q317">
        <v>1</v>
      </c>
      <c r="U317" t="s">
        <v>28</v>
      </c>
      <c r="W317" t="s">
        <v>1381</v>
      </c>
    </row>
    <row r="318" spans="1:23" x14ac:dyDescent="0.25">
      <c r="A318" t="s">
        <v>1285</v>
      </c>
      <c r="B318" t="s">
        <v>1286</v>
      </c>
      <c r="C318" t="s">
        <v>150</v>
      </c>
      <c r="D318" t="s">
        <v>1382</v>
      </c>
      <c r="E318" t="s">
        <v>1379</v>
      </c>
      <c r="F318" s="1">
        <v>48341</v>
      </c>
      <c r="G318">
        <v>6442140</v>
      </c>
      <c r="H318" t="s">
        <v>1383</v>
      </c>
      <c r="I318">
        <v>497</v>
      </c>
      <c r="K318">
        <v>1</v>
      </c>
      <c r="O318" t="s">
        <v>28</v>
      </c>
      <c r="Q318">
        <v>1</v>
      </c>
      <c r="U318" t="s">
        <v>28</v>
      </c>
      <c r="W318" t="s">
        <v>1384</v>
      </c>
    </row>
    <row r="319" spans="1:23" x14ac:dyDescent="0.25">
      <c r="A319" t="s">
        <v>1285</v>
      </c>
      <c r="B319" t="s">
        <v>1286</v>
      </c>
      <c r="C319" t="s">
        <v>1385</v>
      </c>
      <c r="D319" t="s">
        <v>1386</v>
      </c>
      <c r="E319" t="s">
        <v>1387</v>
      </c>
      <c r="F319" s="1">
        <v>48601</v>
      </c>
      <c r="G319">
        <v>6442290</v>
      </c>
      <c r="H319" t="s">
        <v>1388</v>
      </c>
      <c r="I319">
        <v>239</v>
      </c>
      <c r="K319">
        <v>1</v>
      </c>
      <c r="O319" t="s">
        <v>28</v>
      </c>
      <c r="Q319">
        <v>1</v>
      </c>
      <c r="U319" t="s">
        <v>28</v>
      </c>
      <c r="W319" t="s">
        <v>1389</v>
      </c>
    </row>
    <row r="320" spans="1:23" x14ac:dyDescent="0.25">
      <c r="A320" t="s">
        <v>1285</v>
      </c>
      <c r="B320" t="s">
        <v>1286</v>
      </c>
      <c r="C320" t="s">
        <v>1385</v>
      </c>
      <c r="D320" t="s">
        <v>1390</v>
      </c>
      <c r="E320" t="s">
        <v>1387</v>
      </c>
      <c r="F320" s="1">
        <v>48602</v>
      </c>
      <c r="G320">
        <v>6440023</v>
      </c>
      <c r="H320" t="s">
        <v>1391</v>
      </c>
      <c r="I320">
        <v>643</v>
      </c>
      <c r="K320">
        <v>1</v>
      </c>
      <c r="L320">
        <v>1</v>
      </c>
      <c r="O320" t="s">
        <v>28</v>
      </c>
      <c r="Q320">
        <v>1</v>
      </c>
      <c r="S320">
        <v>1</v>
      </c>
      <c r="U320" t="s">
        <v>28</v>
      </c>
      <c r="W320" t="s">
        <v>1392</v>
      </c>
    </row>
    <row r="321" spans="1:23" x14ac:dyDescent="0.25">
      <c r="A321" t="s">
        <v>1285</v>
      </c>
      <c r="B321" t="s">
        <v>1286</v>
      </c>
      <c r="C321" t="s">
        <v>1393</v>
      </c>
      <c r="D321" t="s">
        <v>1394</v>
      </c>
      <c r="E321" t="s">
        <v>1395</v>
      </c>
      <c r="F321" s="1">
        <v>48197</v>
      </c>
      <c r="G321">
        <v>6440087</v>
      </c>
      <c r="H321" t="s">
        <v>1396</v>
      </c>
      <c r="I321">
        <v>548</v>
      </c>
      <c r="K321">
        <v>1</v>
      </c>
      <c r="O321" t="s">
        <v>28</v>
      </c>
      <c r="P321">
        <v>1</v>
      </c>
      <c r="U321" t="s">
        <v>28</v>
      </c>
      <c r="W321" t="s">
        <v>1397</v>
      </c>
    </row>
    <row r="322" spans="1:23" x14ac:dyDescent="0.25">
      <c r="A322" t="s">
        <v>1285</v>
      </c>
      <c r="B322" t="s">
        <v>1286</v>
      </c>
      <c r="C322" t="s">
        <v>1393</v>
      </c>
      <c r="D322" t="s">
        <v>1398</v>
      </c>
      <c r="E322" t="s">
        <v>1399</v>
      </c>
      <c r="F322" s="1">
        <v>48109</v>
      </c>
      <c r="G322">
        <v>6440110</v>
      </c>
      <c r="H322" t="s">
        <v>1400</v>
      </c>
      <c r="I322">
        <v>1107</v>
      </c>
      <c r="J322">
        <v>16</v>
      </c>
      <c r="K322">
        <v>1</v>
      </c>
      <c r="L322">
        <v>1</v>
      </c>
      <c r="M322">
        <v>1</v>
      </c>
      <c r="N322">
        <v>1</v>
      </c>
      <c r="O322" t="s">
        <v>28</v>
      </c>
      <c r="P322">
        <v>1</v>
      </c>
      <c r="R322">
        <v>1</v>
      </c>
      <c r="T322" t="s">
        <v>28</v>
      </c>
      <c r="U322" t="s">
        <v>28</v>
      </c>
      <c r="V322" t="s">
        <v>28</v>
      </c>
      <c r="W322" t="s">
        <v>1401</v>
      </c>
    </row>
    <row r="323" spans="1:23" x14ac:dyDescent="0.25">
      <c r="A323" t="s">
        <v>1285</v>
      </c>
      <c r="B323" t="s">
        <v>1286</v>
      </c>
      <c r="C323" t="s">
        <v>1402</v>
      </c>
      <c r="D323" t="s">
        <v>1403</v>
      </c>
      <c r="E323" t="s">
        <v>1404</v>
      </c>
      <c r="F323" s="1">
        <v>48236</v>
      </c>
      <c r="G323">
        <v>6440805</v>
      </c>
      <c r="H323" t="s">
        <v>1405</v>
      </c>
      <c r="I323">
        <v>615</v>
      </c>
      <c r="K323">
        <v>1</v>
      </c>
      <c r="L323">
        <v>1</v>
      </c>
      <c r="O323" t="s">
        <v>28</v>
      </c>
      <c r="P323">
        <v>1</v>
      </c>
      <c r="S323">
        <v>1</v>
      </c>
      <c r="U323" t="s">
        <v>28</v>
      </c>
      <c r="W323" t="s">
        <v>1406</v>
      </c>
    </row>
    <row r="324" spans="1:23" x14ac:dyDescent="0.25">
      <c r="A324" t="s">
        <v>1285</v>
      </c>
      <c r="B324" t="s">
        <v>1286</v>
      </c>
      <c r="C324" t="s">
        <v>1402</v>
      </c>
      <c r="D324" t="s">
        <v>1407</v>
      </c>
      <c r="E324" t="s">
        <v>1408</v>
      </c>
      <c r="F324" s="1">
        <v>48183</v>
      </c>
      <c r="G324">
        <v>6442455</v>
      </c>
      <c r="H324" t="s">
        <v>1409</v>
      </c>
      <c r="I324">
        <v>193</v>
      </c>
      <c r="K324">
        <v>1</v>
      </c>
      <c r="O324" t="s">
        <v>28</v>
      </c>
      <c r="Q324">
        <v>1</v>
      </c>
      <c r="U324" t="s">
        <v>28</v>
      </c>
      <c r="W324" t="s">
        <v>1410</v>
      </c>
    </row>
    <row r="325" spans="1:23" x14ac:dyDescent="0.25">
      <c r="A325" t="s">
        <v>1285</v>
      </c>
      <c r="B325" t="s">
        <v>1286</v>
      </c>
      <c r="C325" t="s">
        <v>1402</v>
      </c>
      <c r="D325" t="s">
        <v>1411</v>
      </c>
      <c r="E325" t="s">
        <v>1412</v>
      </c>
      <c r="F325" s="1">
        <v>48124</v>
      </c>
      <c r="G325">
        <v>6440405</v>
      </c>
      <c r="H325" t="s">
        <v>1413</v>
      </c>
      <c r="I325">
        <v>632</v>
      </c>
      <c r="K325">
        <v>1</v>
      </c>
      <c r="O325" t="s">
        <v>28</v>
      </c>
      <c r="Q325">
        <v>1</v>
      </c>
      <c r="U325" t="s">
        <v>28</v>
      </c>
      <c r="W325" t="s">
        <v>1414</v>
      </c>
    </row>
    <row r="326" spans="1:23" x14ac:dyDescent="0.25">
      <c r="A326" t="s">
        <v>1285</v>
      </c>
      <c r="B326" t="s">
        <v>1286</v>
      </c>
      <c r="C326" t="s">
        <v>1402</v>
      </c>
      <c r="D326" t="s">
        <v>1415</v>
      </c>
      <c r="E326" t="s">
        <v>1404</v>
      </c>
      <c r="F326" s="1">
        <v>48201</v>
      </c>
      <c r="G326">
        <v>6440480</v>
      </c>
      <c r="H326" t="s">
        <v>1416</v>
      </c>
      <c r="I326">
        <v>227</v>
      </c>
      <c r="J326">
        <v>10</v>
      </c>
      <c r="L326">
        <v>1</v>
      </c>
      <c r="N326">
        <v>1</v>
      </c>
      <c r="O326" t="s">
        <v>28</v>
      </c>
      <c r="R326">
        <v>1</v>
      </c>
      <c r="T326" t="s">
        <v>28</v>
      </c>
      <c r="U326" t="s">
        <v>28</v>
      </c>
      <c r="V326" t="s">
        <v>28</v>
      </c>
      <c r="W326" t="s">
        <v>1417</v>
      </c>
    </row>
    <row r="327" spans="1:23" x14ac:dyDescent="0.25">
      <c r="A327" t="s">
        <v>1285</v>
      </c>
      <c r="B327" t="s">
        <v>1286</v>
      </c>
      <c r="C327" t="s">
        <v>1402</v>
      </c>
      <c r="D327" t="s">
        <v>1418</v>
      </c>
      <c r="E327" t="s">
        <v>1404</v>
      </c>
      <c r="F327" s="1">
        <v>48235</v>
      </c>
      <c r="G327">
        <v>6440630</v>
      </c>
      <c r="H327" t="s">
        <v>1419</v>
      </c>
      <c r="I327">
        <v>404</v>
      </c>
      <c r="K327">
        <v>1</v>
      </c>
      <c r="O327" t="s">
        <v>28</v>
      </c>
      <c r="Q327">
        <v>1</v>
      </c>
      <c r="U327" t="s">
        <v>28</v>
      </c>
      <c r="W327" t="s">
        <v>1420</v>
      </c>
    </row>
    <row r="328" spans="1:23" x14ac:dyDescent="0.25">
      <c r="A328" t="s">
        <v>1285</v>
      </c>
      <c r="B328" t="s">
        <v>1286</v>
      </c>
      <c r="C328" t="s">
        <v>1402</v>
      </c>
      <c r="D328" t="s">
        <v>1421</v>
      </c>
      <c r="E328" t="s">
        <v>1404</v>
      </c>
      <c r="F328" s="1">
        <v>48201</v>
      </c>
      <c r="G328">
        <v>6440555</v>
      </c>
      <c r="H328" t="s">
        <v>1422</v>
      </c>
      <c r="I328">
        <v>273</v>
      </c>
      <c r="J328">
        <v>12</v>
      </c>
      <c r="K328">
        <v>1</v>
      </c>
      <c r="M328">
        <v>1</v>
      </c>
      <c r="O328" t="s">
        <v>28</v>
      </c>
      <c r="P328">
        <v>1</v>
      </c>
      <c r="T328" t="s">
        <v>28</v>
      </c>
      <c r="U328" t="s">
        <v>28</v>
      </c>
      <c r="V328" t="s">
        <v>28</v>
      </c>
      <c r="W328" t="s">
        <v>1423</v>
      </c>
    </row>
    <row r="329" spans="1:23" x14ac:dyDescent="0.25">
      <c r="A329" t="s">
        <v>1285</v>
      </c>
      <c r="B329" t="s">
        <v>1286</v>
      </c>
      <c r="C329" t="s">
        <v>1402</v>
      </c>
      <c r="D329" t="s">
        <v>1424</v>
      </c>
      <c r="E329" t="s">
        <v>1404</v>
      </c>
      <c r="F329" s="1">
        <v>48202</v>
      </c>
      <c r="G329">
        <v>6440650</v>
      </c>
      <c r="H329" t="s">
        <v>1425</v>
      </c>
      <c r="I329">
        <v>877</v>
      </c>
      <c r="K329">
        <v>1</v>
      </c>
      <c r="O329" t="s">
        <v>28</v>
      </c>
      <c r="P329">
        <v>1</v>
      </c>
      <c r="U329" t="s">
        <v>28</v>
      </c>
      <c r="W329" t="s">
        <v>1426</v>
      </c>
    </row>
    <row r="330" spans="1:23" x14ac:dyDescent="0.25">
      <c r="A330" t="s">
        <v>1285</v>
      </c>
      <c r="B330" t="s">
        <v>1286</v>
      </c>
      <c r="C330" t="s">
        <v>1402</v>
      </c>
      <c r="D330" t="s">
        <v>1427</v>
      </c>
      <c r="E330" t="s">
        <v>1428</v>
      </c>
      <c r="F330" s="1">
        <v>48154</v>
      </c>
      <c r="G330">
        <v>6441669</v>
      </c>
      <c r="H330" t="s">
        <v>1429</v>
      </c>
      <c r="I330">
        <v>304</v>
      </c>
      <c r="K330">
        <v>1</v>
      </c>
      <c r="O330" t="s">
        <v>28</v>
      </c>
      <c r="Q330">
        <v>1</v>
      </c>
      <c r="U330" t="s">
        <v>28</v>
      </c>
      <c r="W330" t="s">
        <v>1430</v>
      </c>
    </row>
    <row r="331" spans="1:23" x14ac:dyDescent="0.25">
      <c r="A331" t="s">
        <v>1431</v>
      </c>
      <c r="B331" t="s">
        <v>1432</v>
      </c>
      <c r="C331" t="s">
        <v>1433</v>
      </c>
      <c r="D331" t="s">
        <v>1434</v>
      </c>
      <c r="E331" t="s">
        <v>1435</v>
      </c>
      <c r="F331" s="1">
        <v>55433</v>
      </c>
      <c r="G331">
        <v>6610085</v>
      </c>
      <c r="H331" t="s">
        <v>1436</v>
      </c>
      <c r="I331">
        <v>271</v>
      </c>
      <c r="K331">
        <v>1</v>
      </c>
      <c r="O331" t="s">
        <v>28</v>
      </c>
      <c r="Q331">
        <v>1</v>
      </c>
      <c r="U331" t="s">
        <v>28</v>
      </c>
      <c r="W331" t="s">
        <v>1437</v>
      </c>
    </row>
    <row r="332" spans="1:23" x14ac:dyDescent="0.25">
      <c r="A332" t="s">
        <v>1431</v>
      </c>
      <c r="B332" t="s">
        <v>1432</v>
      </c>
      <c r="C332" t="s">
        <v>1438</v>
      </c>
      <c r="D332" t="s">
        <v>1439</v>
      </c>
      <c r="E332" t="s">
        <v>1440</v>
      </c>
      <c r="F332" s="1">
        <v>55805</v>
      </c>
      <c r="G332">
        <v>6610410</v>
      </c>
      <c r="H332" t="s">
        <v>1441</v>
      </c>
      <c r="I332">
        <v>380</v>
      </c>
      <c r="K332">
        <v>1</v>
      </c>
      <c r="L332">
        <v>1</v>
      </c>
      <c r="O332" t="s">
        <v>28</v>
      </c>
      <c r="P332">
        <v>1</v>
      </c>
      <c r="S332">
        <v>1</v>
      </c>
      <c r="U332" t="s">
        <v>28</v>
      </c>
      <c r="W332" t="s">
        <v>1442</v>
      </c>
    </row>
    <row r="333" spans="1:23" x14ac:dyDescent="0.25">
      <c r="A333" t="s">
        <v>1431</v>
      </c>
      <c r="B333" t="s">
        <v>1432</v>
      </c>
      <c r="C333" t="s">
        <v>1438</v>
      </c>
      <c r="D333" t="s">
        <v>1443</v>
      </c>
      <c r="E333" t="s">
        <v>1440</v>
      </c>
      <c r="F333" s="1">
        <v>55805</v>
      </c>
      <c r="G333">
        <v>6610400</v>
      </c>
      <c r="H333" t="s">
        <v>1238</v>
      </c>
      <c r="I333">
        <v>257</v>
      </c>
      <c r="K333">
        <v>1</v>
      </c>
      <c r="O333" t="s">
        <v>28</v>
      </c>
      <c r="Q333">
        <v>1</v>
      </c>
      <c r="U333" t="s">
        <v>28</v>
      </c>
      <c r="W333" t="s">
        <v>1444</v>
      </c>
    </row>
    <row r="334" spans="1:23" x14ac:dyDescent="0.25">
      <c r="A334" t="s">
        <v>1431</v>
      </c>
      <c r="B334" t="s">
        <v>1432</v>
      </c>
      <c r="C334" t="s">
        <v>1438</v>
      </c>
      <c r="D334" t="s">
        <v>1445</v>
      </c>
      <c r="E334" t="s">
        <v>1440</v>
      </c>
      <c r="F334" s="1">
        <v>55805</v>
      </c>
      <c r="G334">
        <v>6610390</v>
      </c>
      <c r="H334" t="s">
        <v>1446</v>
      </c>
      <c r="I334">
        <v>165</v>
      </c>
      <c r="J334">
        <v>15</v>
      </c>
      <c r="M334">
        <v>1</v>
      </c>
      <c r="N334">
        <v>1</v>
      </c>
      <c r="T334" t="s">
        <v>39</v>
      </c>
      <c r="V334" t="s">
        <v>39</v>
      </c>
      <c r="W334" t="s">
        <v>1447</v>
      </c>
    </row>
    <row r="335" spans="1:23" x14ac:dyDescent="0.25">
      <c r="A335" t="s">
        <v>1431</v>
      </c>
      <c r="B335" t="s">
        <v>1432</v>
      </c>
      <c r="C335" t="s">
        <v>1448</v>
      </c>
      <c r="D335" t="s">
        <v>1449</v>
      </c>
      <c r="E335" t="s">
        <v>1450</v>
      </c>
      <c r="F335" s="1">
        <v>55404</v>
      </c>
      <c r="G335">
        <v>6610449</v>
      </c>
      <c r="H335" t="s">
        <v>1451</v>
      </c>
      <c r="I335">
        <v>429</v>
      </c>
      <c r="L335">
        <v>1</v>
      </c>
      <c r="O335" t="s">
        <v>28</v>
      </c>
      <c r="R335">
        <v>1</v>
      </c>
      <c r="U335" t="s">
        <v>28</v>
      </c>
      <c r="W335" t="s">
        <v>1452</v>
      </c>
    </row>
    <row r="336" spans="1:23" x14ac:dyDescent="0.25">
      <c r="A336" t="s">
        <v>1431</v>
      </c>
      <c r="B336" t="s">
        <v>1432</v>
      </c>
      <c r="C336" t="s">
        <v>1448</v>
      </c>
      <c r="D336" t="s">
        <v>1453</v>
      </c>
      <c r="E336" t="s">
        <v>1450</v>
      </c>
      <c r="F336" s="1">
        <v>55415</v>
      </c>
      <c r="G336">
        <v>6610950</v>
      </c>
      <c r="H336" t="s">
        <v>1454</v>
      </c>
      <c r="I336">
        <v>484</v>
      </c>
      <c r="J336">
        <v>17</v>
      </c>
      <c r="K336">
        <v>1</v>
      </c>
      <c r="L336">
        <v>1</v>
      </c>
      <c r="M336">
        <v>1</v>
      </c>
      <c r="N336">
        <v>1</v>
      </c>
      <c r="O336" t="s">
        <v>28</v>
      </c>
      <c r="P336">
        <v>1</v>
      </c>
      <c r="R336">
        <v>1</v>
      </c>
      <c r="T336" t="s">
        <v>28</v>
      </c>
      <c r="U336" t="s">
        <v>28</v>
      </c>
      <c r="V336" t="s">
        <v>39</v>
      </c>
      <c r="W336" t="s">
        <v>1455</v>
      </c>
    </row>
    <row r="337" spans="1:23" x14ac:dyDescent="0.25">
      <c r="A337" t="s">
        <v>1431</v>
      </c>
      <c r="B337" t="s">
        <v>1432</v>
      </c>
      <c r="C337" t="s">
        <v>1448</v>
      </c>
      <c r="D337" t="s">
        <v>1456</v>
      </c>
      <c r="E337" t="s">
        <v>1450</v>
      </c>
      <c r="F337" s="1">
        <v>55455</v>
      </c>
      <c r="G337">
        <v>6610004</v>
      </c>
      <c r="H337" t="s">
        <v>1457</v>
      </c>
      <c r="I337">
        <v>743</v>
      </c>
      <c r="K337">
        <v>1</v>
      </c>
      <c r="O337" t="s">
        <v>28</v>
      </c>
      <c r="Q337">
        <v>1</v>
      </c>
      <c r="U337" t="s">
        <v>28</v>
      </c>
      <c r="W337" t="s">
        <v>1458</v>
      </c>
    </row>
    <row r="338" spans="1:23" x14ac:dyDescent="0.25">
      <c r="A338" t="s">
        <v>1431</v>
      </c>
      <c r="B338" t="s">
        <v>1432</v>
      </c>
      <c r="C338" t="s">
        <v>1448</v>
      </c>
      <c r="D338" t="s">
        <v>1459</v>
      </c>
      <c r="E338" t="s">
        <v>1460</v>
      </c>
      <c r="F338" s="1">
        <v>55422</v>
      </c>
      <c r="G338">
        <v>6611455</v>
      </c>
      <c r="H338" t="s">
        <v>1461</v>
      </c>
      <c r="I338">
        <v>353</v>
      </c>
      <c r="K338">
        <v>1</v>
      </c>
      <c r="O338" t="s">
        <v>28</v>
      </c>
      <c r="P338">
        <v>1</v>
      </c>
      <c r="U338" t="s">
        <v>28</v>
      </c>
      <c r="W338" t="s">
        <v>1462</v>
      </c>
    </row>
    <row r="339" spans="1:23" x14ac:dyDescent="0.25">
      <c r="A339" t="s">
        <v>1431</v>
      </c>
      <c r="B339" t="s">
        <v>1432</v>
      </c>
      <c r="C339" t="s">
        <v>1463</v>
      </c>
      <c r="D339" t="s">
        <v>1464</v>
      </c>
      <c r="E339" t="s">
        <v>1465</v>
      </c>
      <c r="F339" s="1">
        <v>55902</v>
      </c>
      <c r="G339">
        <v>6610451</v>
      </c>
      <c r="H339" t="s">
        <v>1466</v>
      </c>
      <c r="I339">
        <v>1265</v>
      </c>
      <c r="K339">
        <v>1</v>
      </c>
      <c r="L339">
        <v>1</v>
      </c>
      <c r="O339" t="s">
        <v>28</v>
      </c>
      <c r="P339">
        <v>1</v>
      </c>
      <c r="R339">
        <v>1</v>
      </c>
      <c r="U339" t="s">
        <v>28</v>
      </c>
      <c r="W339" t="s">
        <v>1467</v>
      </c>
    </row>
    <row r="340" spans="1:23" x14ac:dyDescent="0.25">
      <c r="A340" t="s">
        <v>1431</v>
      </c>
      <c r="B340" t="s">
        <v>1432</v>
      </c>
      <c r="C340" t="s">
        <v>1468</v>
      </c>
      <c r="D340" t="s">
        <v>1469</v>
      </c>
      <c r="E340" t="s">
        <v>1470</v>
      </c>
      <c r="F340" s="1">
        <v>56303</v>
      </c>
      <c r="G340">
        <v>6611540</v>
      </c>
      <c r="H340" t="s">
        <v>1471</v>
      </c>
      <c r="I340">
        <v>489</v>
      </c>
      <c r="K340">
        <v>1</v>
      </c>
      <c r="O340" t="s">
        <v>28</v>
      </c>
      <c r="Q340">
        <v>1</v>
      </c>
      <c r="U340" t="s">
        <v>28</v>
      </c>
      <c r="W340" t="s">
        <v>1472</v>
      </c>
    </row>
    <row r="341" spans="1:23" x14ac:dyDescent="0.25">
      <c r="A341" t="s">
        <v>1431</v>
      </c>
      <c r="B341" t="s">
        <v>1432</v>
      </c>
      <c r="C341" t="s">
        <v>1473</v>
      </c>
      <c r="D341" t="s">
        <v>1474</v>
      </c>
      <c r="E341" t="s">
        <v>1475</v>
      </c>
      <c r="F341" s="1">
        <v>55101</v>
      </c>
      <c r="G341">
        <v>6611570</v>
      </c>
      <c r="H341" t="s">
        <v>1476</v>
      </c>
      <c r="I341">
        <v>457</v>
      </c>
      <c r="J341">
        <v>18</v>
      </c>
      <c r="K341">
        <v>1</v>
      </c>
      <c r="L341">
        <v>1</v>
      </c>
      <c r="M341">
        <v>1</v>
      </c>
      <c r="N341">
        <v>1</v>
      </c>
      <c r="O341" t="s">
        <v>28</v>
      </c>
      <c r="P341">
        <v>1</v>
      </c>
      <c r="R341">
        <v>1</v>
      </c>
      <c r="T341" t="s">
        <v>28</v>
      </c>
      <c r="U341" t="s">
        <v>28</v>
      </c>
      <c r="V341" t="s">
        <v>39</v>
      </c>
      <c r="W341" t="s">
        <v>1477</v>
      </c>
    </row>
    <row r="342" spans="1:23" x14ac:dyDescent="0.25">
      <c r="A342" t="s">
        <v>1478</v>
      </c>
      <c r="B342" t="s">
        <v>1479</v>
      </c>
      <c r="C342" t="s">
        <v>1480</v>
      </c>
      <c r="D342" t="s">
        <v>1481</v>
      </c>
      <c r="E342" t="s">
        <v>1482</v>
      </c>
      <c r="F342" s="1">
        <v>39401</v>
      </c>
      <c r="G342">
        <v>6540315</v>
      </c>
      <c r="H342" t="s">
        <v>1483</v>
      </c>
      <c r="I342">
        <v>547</v>
      </c>
      <c r="K342">
        <v>1</v>
      </c>
      <c r="O342" t="s">
        <v>114</v>
      </c>
      <c r="Q342">
        <v>1</v>
      </c>
      <c r="U342" t="s">
        <v>28</v>
      </c>
      <c r="W342" t="s">
        <v>1484</v>
      </c>
    </row>
    <row r="343" spans="1:23" x14ac:dyDescent="0.25">
      <c r="A343" t="s">
        <v>1478</v>
      </c>
      <c r="B343" t="s">
        <v>1479</v>
      </c>
      <c r="C343" t="s">
        <v>1485</v>
      </c>
      <c r="D343" t="s">
        <v>1486</v>
      </c>
      <c r="E343" t="s">
        <v>1487</v>
      </c>
      <c r="F343" s="1">
        <v>39501</v>
      </c>
      <c r="G343">
        <v>6540300</v>
      </c>
      <c r="H343" t="s">
        <v>1488</v>
      </c>
      <c r="I343">
        <v>328</v>
      </c>
      <c r="K343">
        <v>1</v>
      </c>
      <c r="O343" t="s">
        <v>114</v>
      </c>
      <c r="Q343">
        <v>1</v>
      </c>
      <c r="U343" t="s">
        <v>28</v>
      </c>
      <c r="W343" t="s">
        <v>1489</v>
      </c>
    </row>
    <row r="344" spans="1:23" x14ac:dyDescent="0.25">
      <c r="A344" t="s">
        <v>1478</v>
      </c>
      <c r="B344" t="s">
        <v>1479</v>
      </c>
      <c r="C344" t="s">
        <v>1490</v>
      </c>
      <c r="D344" t="s">
        <v>1491</v>
      </c>
      <c r="E344" t="s">
        <v>928</v>
      </c>
      <c r="F344" s="1">
        <v>39216</v>
      </c>
      <c r="G344">
        <v>6540004</v>
      </c>
      <c r="H344" t="s">
        <v>1492</v>
      </c>
      <c r="I344">
        <v>722</v>
      </c>
      <c r="K344">
        <v>1</v>
      </c>
      <c r="O344" t="s">
        <v>114</v>
      </c>
      <c r="P344">
        <v>1</v>
      </c>
      <c r="U344" t="s">
        <v>28</v>
      </c>
      <c r="W344" t="s">
        <v>1493</v>
      </c>
    </row>
    <row r="345" spans="1:23" x14ac:dyDescent="0.25">
      <c r="A345" t="s">
        <v>1478</v>
      </c>
      <c r="B345" t="s">
        <v>1479</v>
      </c>
      <c r="C345" t="s">
        <v>1494</v>
      </c>
      <c r="D345" t="s">
        <v>1495</v>
      </c>
      <c r="E345" t="s">
        <v>1496</v>
      </c>
      <c r="F345" s="1">
        <v>38801</v>
      </c>
      <c r="G345">
        <v>6540810</v>
      </c>
      <c r="H345" t="s">
        <v>1497</v>
      </c>
      <c r="I345">
        <v>640</v>
      </c>
      <c r="K345">
        <v>1</v>
      </c>
      <c r="O345" t="s">
        <v>114</v>
      </c>
      <c r="Q345">
        <v>1</v>
      </c>
      <c r="U345" t="s">
        <v>28</v>
      </c>
      <c r="W345" t="s">
        <v>1498</v>
      </c>
    </row>
    <row r="346" spans="1:23" x14ac:dyDescent="0.25">
      <c r="A346" t="s">
        <v>1499</v>
      </c>
      <c r="B346" t="s">
        <v>1500</v>
      </c>
      <c r="C346" t="s">
        <v>1501</v>
      </c>
      <c r="D346" t="s">
        <v>1502</v>
      </c>
      <c r="E346" t="s">
        <v>1503</v>
      </c>
      <c r="F346" s="1">
        <v>65212</v>
      </c>
      <c r="G346">
        <v>6630150</v>
      </c>
      <c r="H346" t="s">
        <v>1504</v>
      </c>
      <c r="I346">
        <v>247</v>
      </c>
      <c r="J346">
        <v>21</v>
      </c>
      <c r="K346">
        <v>1</v>
      </c>
      <c r="M346">
        <v>1</v>
      </c>
      <c r="N346">
        <v>1</v>
      </c>
      <c r="O346" t="s">
        <v>28</v>
      </c>
      <c r="P346">
        <v>1</v>
      </c>
      <c r="T346" t="s">
        <v>39</v>
      </c>
      <c r="U346" t="s">
        <v>28</v>
      </c>
      <c r="W346" t="s">
        <v>1505</v>
      </c>
    </row>
    <row r="347" spans="1:23" x14ac:dyDescent="0.25">
      <c r="A347" t="s">
        <v>1499</v>
      </c>
      <c r="B347" t="s">
        <v>1500</v>
      </c>
      <c r="C347" t="s">
        <v>1506</v>
      </c>
      <c r="D347" t="s">
        <v>1507</v>
      </c>
      <c r="E347" t="s">
        <v>1508</v>
      </c>
      <c r="F347" s="1">
        <v>64506</v>
      </c>
      <c r="G347">
        <v>6630009</v>
      </c>
      <c r="H347" t="s">
        <v>1509</v>
      </c>
      <c r="I347">
        <v>352</v>
      </c>
      <c r="K347">
        <v>1</v>
      </c>
      <c r="O347" t="s">
        <v>39</v>
      </c>
      <c r="Q347">
        <v>1</v>
      </c>
      <c r="U347" t="s">
        <v>28</v>
      </c>
      <c r="W347" t="s">
        <v>1510</v>
      </c>
    </row>
    <row r="348" spans="1:23" x14ac:dyDescent="0.25">
      <c r="A348" t="s">
        <v>1499</v>
      </c>
      <c r="B348" t="s">
        <v>1500</v>
      </c>
      <c r="C348" t="s">
        <v>592</v>
      </c>
      <c r="D348" t="s">
        <v>1511</v>
      </c>
      <c r="E348" t="s">
        <v>1512</v>
      </c>
      <c r="F348" s="1">
        <v>64068</v>
      </c>
      <c r="G348">
        <v>6630605</v>
      </c>
      <c r="H348" t="s">
        <v>1513</v>
      </c>
      <c r="I348">
        <v>177</v>
      </c>
      <c r="K348">
        <v>1</v>
      </c>
      <c r="O348" t="s">
        <v>39</v>
      </c>
      <c r="Q348">
        <v>1</v>
      </c>
      <c r="U348" t="s">
        <v>28</v>
      </c>
      <c r="W348" t="s">
        <v>1514</v>
      </c>
    </row>
    <row r="349" spans="1:23" x14ac:dyDescent="0.25">
      <c r="A349" t="s">
        <v>1499</v>
      </c>
      <c r="B349" t="s">
        <v>1500</v>
      </c>
      <c r="C349" t="s">
        <v>592</v>
      </c>
      <c r="D349" t="s">
        <v>1515</v>
      </c>
      <c r="E349" t="s">
        <v>1516</v>
      </c>
      <c r="F349" s="1">
        <v>64116</v>
      </c>
      <c r="G349">
        <v>6630785</v>
      </c>
      <c r="H349" t="s">
        <v>1517</v>
      </c>
      <c r="I349">
        <v>431</v>
      </c>
      <c r="K349">
        <v>1</v>
      </c>
      <c r="O349" t="s">
        <v>39</v>
      </c>
      <c r="Q349">
        <v>1</v>
      </c>
      <c r="U349" t="s">
        <v>28</v>
      </c>
      <c r="W349" t="s">
        <v>1518</v>
      </c>
    </row>
    <row r="350" spans="1:23" x14ac:dyDescent="0.25">
      <c r="A350" t="s">
        <v>1499</v>
      </c>
      <c r="B350" t="s">
        <v>1500</v>
      </c>
      <c r="C350" t="s">
        <v>1519</v>
      </c>
      <c r="D350" t="s">
        <v>1520</v>
      </c>
      <c r="E350" t="s">
        <v>1022</v>
      </c>
      <c r="F350" s="1">
        <v>65807</v>
      </c>
      <c r="G350">
        <v>6631362</v>
      </c>
      <c r="H350" t="s">
        <v>1521</v>
      </c>
      <c r="I350">
        <v>596</v>
      </c>
      <c r="K350">
        <v>1</v>
      </c>
      <c r="O350" t="s">
        <v>39</v>
      </c>
      <c r="P350">
        <v>1</v>
      </c>
      <c r="U350" t="s">
        <v>28</v>
      </c>
      <c r="W350" t="s">
        <v>1522</v>
      </c>
    </row>
    <row r="351" spans="1:23" x14ac:dyDescent="0.25">
      <c r="A351" t="s">
        <v>1499</v>
      </c>
      <c r="B351" t="s">
        <v>1500</v>
      </c>
      <c r="C351" t="s">
        <v>1519</v>
      </c>
      <c r="D351" t="s">
        <v>1523</v>
      </c>
      <c r="E351" t="s">
        <v>1022</v>
      </c>
      <c r="F351" s="1">
        <v>65804</v>
      </c>
      <c r="G351">
        <v>6631350</v>
      </c>
      <c r="H351" t="s">
        <v>1524</v>
      </c>
      <c r="I351">
        <v>886</v>
      </c>
      <c r="J351">
        <v>9</v>
      </c>
      <c r="K351">
        <v>1</v>
      </c>
      <c r="M351">
        <v>1</v>
      </c>
      <c r="N351">
        <v>1</v>
      </c>
      <c r="O351" t="s">
        <v>39</v>
      </c>
      <c r="P351">
        <v>1</v>
      </c>
      <c r="T351" t="s">
        <v>39</v>
      </c>
      <c r="U351" t="s">
        <v>28</v>
      </c>
      <c r="W351" t="s">
        <v>1525</v>
      </c>
    </row>
    <row r="352" spans="1:23" x14ac:dyDescent="0.25">
      <c r="A352" t="s">
        <v>1499</v>
      </c>
      <c r="B352" t="s">
        <v>1500</v>
      </c>
      <c r="C352" t="s">
        <v>928</v>
      </c>
      <c r="D352" t="s">
        <v>1526</v>
      </c>
      <c r="E352" t="s">
        <v>1128</v>
      </c>
      <c r="F352" s="1">
        <v>64108</v>
      </c>
      <c r="G352">
        <v>6630340</v>
      </c>
      <c r="H352" t="s">
        <v>1527</v>
      </c>
      <c r="I352">
        <v>367</v>
      </c>
      <c r="J352">
        <v>13</v>
      </c>
      <c r="L352">
        <v>1</v>
      </c>
      <c r="N352">
        <v>1</v>
      </c>
      <c r="O352" t="s">
        <v>28</v>
      </c>
      <c r="R352">
        <v>1</v>
      </c>
      <c r="T352" t="s">
        <v>39</v>
      </c>
      <c r="U352" t="s">
        <v>28</v>
      </c>
      <c r="W352" t="s">
        <v>1528</v>
      </c>
    </row>
    <row r="353" spans="1:23" x14ac:dyDescent="0.25">
      <c r="A353" t="s">
        <v>1499</v>
      </c>
      <c r="B353" t="s">
        <v>1500</v>
      </c>
      <c r="C353" t="s">
        <v>928</v>
      </c>
      <c r="D353" t="s">
        <v>1529</v>
      </c>
      <c r="E353" t="s">
        <v>1128</v>
      </c>
      <c r="F353" s="1">
        <v>64132</v>
      </c>
      <c r="G353">
        <v>6630435</v>
      </c>
      <c r="H353" t="s">
        <v>1530</v>
      </c>
      <c r="I353">
        <v>590</v>
      </c>
      <c r="J353">
        <v>8</v>
      </c>
      <c r="K353">
        <v>1</v>
      </c>
      <c r="M353">
        <v>1</v>
      </c>
      <c r="O353" t="s">
        <v>28</v>
      </c>
      <c r="P353">
        <v>1</v>
      </c>
      <c r="T353" t="s">
        <v>39</v>
      </c>
      <c r="U353" t="s">
        <v>28</v>
      </c>
      <c r="W353" t="s">
        <v>1531</v>
      </c>
    </row>
    <row r="354" spans="1:23" x14ac:dyDescent="0.25">
      <c r="A354" t="s">
        <v>1499</v>
      </c>
      <c r="B354" t="s">
        <v>1500</v>
      </c>
      <c r="C354" t="s">
        <v>928</v>
      </c>
      <c r="D354" t="s">
        <v>1532</v>
      </c>
      <c r="E354" t="s">
        <v>1128</v>
      </c>
      <c r="F354" s="1">
        <v>64108</v>
      </c>
      <c r="G354">
        <v>6630380</v>
      </c>
      <c r="H354" t="s">
        <v>1533</v>
      </c>
      <c r="I354">
        <v>249</v>
      </c>
      <c r="K354">
        <v>1</v>
      </c>
      <c r="O354" t="s">
        <v>28</v>
      </c>
      <c r="P354">
        <v>1</v>
      </c>
      <c r="U354" t="s">
        <v>28</v>
      </c>
      <c r="W354" t="s">
        <v>1534</v>
      </c>
    </row>
    <row r="355" spans="1:23" x14ac:dyDescent="0.25">
      <c r="A355" t="s">
        <v>1499</v>
      </c>
      <c r="B355" t="s">
        <v>1500</v>
      </c>
      <c r="C355" t="s">
        <v>928</v>
      </c>
      <c r="D355" t="s">
        <v>1535</v>
      </c>
      <c r="E355" t="s">
        <v>1128</v>
      </c>
      <c r="F355" s="1">
        <v>64111</v>
      </c>
      <c r="G355">
        <v>6630470</v>
      </c>
      <c r="H355" t="s">
        <v>1536</v>
      </c>
      <c r="I355">
        <v>422</v>
      </c>
      <c r="K355">
        <v>1</v>
      </c>
      <c r="O355" t="s">
        <v>39</v>
      </c>
      <c r="P355">
        <v>1</v>
      </c>
      <c r="U355" t="s">
        <v>28</v>
      </c>
      <c r="W355" t="s">
        <v>1537</v>
      </c>
    </row>
    <row r="356" spans="1:23" x14ac:dyDescent="0.25">
      <c r="A356" t="s">
        <v>1499</v>
      </c>
      <c r="B356" t="s">
        <v>1500</v>
      </c>
      <c r="C356" t="s">
        <v>928</v>
      </c>
      <c r="D356" t="s">
        <v>1538</v>
      </c>
      <c r="E356" t="s">
        <v>1539</v>
      </c>
      <c r="F356" s="1">
        <v>64057</v>
      </c>
      <c r="G356">
        <v>6630039</v>
      </c>
      <c r="H356" t="s">
        <v>1540</v>
      </c>
      <c r="I356">
        <v>285</v>
      </c>
      <c r="K356">
        <v>1</v>
      </c>
      <c r="O356" t="s">
        <v>39</v>
      </c>
      <c r="Q356">
        <v>1</v>
      </c>
      <c r="U356" t="s">
        <v>28</v>
      </c>
      <c r="W356" t="s">
        <v>1541</v>
      </c>
    </row>
    <row r="357" spans="1:23" x14ac:dyDescent="0.25">
      <c r="A357" t="s">
        <v>1499</v>
      </c>
      <c r="B357" t="s">
        <v>1500</v>
      </c>
      <c r="C357" t="s">
        <v>1542</v>
      </c>
      <c r="D357" t="s">
        <v>1543</v>
      </c>
      <c r="E357" t="s">
        <v>1544</v>
      </c>
      <c r="F357" s="1">
        <v>64804</v>
      </c>
      <c r="G357">
        <v>6630008</v>
      </c>
      <c r="H357" t="s">
        <v>1545</v>
      </c>
      <c r="I357">
        <v>380</v>
      </c>
      <c r="K357">
        <v>1</v>
      </c>
      <c r="O357" t="s">
        <v>39</v>
      </c>
      <c r="Q357">
        <v>1</v>
      </c>
      <c r="U357" t="s">
        <v>28</v>
      </c>
      <c r="W357" t="s">
        <v>1546</v>
      </c>
    </row>
    <row r="358" spans="1:23" x14ac:dyDescent="0.25">
      <c r="A358" t="s">
        <v>1499</v>
      </c>
      <c r="B358" t="s">
        <v>1500</v>
      </c>
      <c r="C358" t="s">
        <v>1542</v>
      </c>
      <c r="D358" t="s">
        <v>1547</v>
      </c>
      <c r="E358" t="s">
        <v>1544</v>
      </c>
      <c r="F358" s="1">
        <v>64804</v>
      </c>
      <c r="G358">
        <v>6630330</v>
      </c>
      <c r="H358" t="s">
        <v>1548</v>
      </c>
      <c r="I358">
        <v>221</v>
      </c>
      <c r="K358">
        <v>1</v>
      </c>
      <c r="O358" t="s">
        <v>39</v>
      </c>
      <c r="Q358">
        <v>1</v>
      </c>
      <c r="U358" t="s">
        <v>28</v>
      </c>
      <c r="W358" t="s">
        <v>1549</v>
      </c>
    </row>
    <row r="359" spans="1:23" x14ac:dyDescent="0.25">
      <c r="A359" t="s">
        <v>1499</v>
      </c>
      <c r="B359" t="s">
        <v>1500</v>
      </c>
      <c r="C359" t="s">
        <v>1438</v>
      </c>
      <c r="D359" t="s">
        <v>1550</v>
      </c>
      <c r="E359" t="s">
        <v>1551</v>
      </c>
      <c r="F359" s="1">
        <v>63044</v>
      </c>
      <c r="G359">
        <v>6630985</v>
      </c>
      <c r="H359" t="s">
        <v>1552</v>
      </c>
      <c r="I359">
        <v>523</v>
      </c>
      <c r="K359">
        <v>1</v>
      </c>
      <c r="O359" t="s">
        <v>39</v>
      </c>
      <c r="Q359">
        <v>1</v>
      </c>
      <c r="U359" t="s">
        <v>28</v>
      </c>
      <c r="W359" t="s">
        <v>1553</v>
      </c>
    </row>
    <row r="360" spans="1:23" x14ac:dyDescent="0.25">
      <c r="A360" t="s">
        <v>1499</v>
      </c>
      <c r="B360" t="s">
        <v>1500</v>
      </c>
      <c r="C360" t="s">
        <v>1554</v>
      </c>
      <c r="D360" t="s">
        <v>1555</v>
      </c>
      <c r="E360" t="s">
        <v>1556</v>
      </c>
      <c r="F360" s="1">
        <v>63128</v>
      </c>
      <c r="G360">
        <v>6631160</v>
      </c>
      <c r="H360" t="s">
        <v>1557</v>
      </c>
      <c r="I360">
        <v>542</v>
      </c>
      <c r="K360">
        <v>1</v>
      </c>
      <c r="O360" t="s">
        <v>39</v>
      </c>
      <c r="Q360">
        <v>1</v>
      </c>
      <c r="U360" t="s">
        <v>28</v>
      </c>
      <c r="W360" t="s">
        <v>1558</v>
      </c>
    </row>
    <row r="361" spans="1:23" x14ac:dyDescent="0.25">
      <c r="A361" t="s">
        <v>1499</v>
      </c>
      <c r="B361" t="s">
        <v>1500</v>
      </c>
      <c r="C361" t="s">
        <v>1554</v>
      </c>
      <c r="D361" t="s">
        <v>1559</v>
      </c>
      <c r="E361" t="s">
        <v>1556</v>
      </c>
      <c r="F361" s="1">
        <v>63110</v>
      </c>
      <c r="G361">
        <v>6630930</v>
      </c>
      <c r="H361" t="s">
        <v>1560</v>
      </c>
      <c r="I361">
        <v>1405</v>
      </c>
      <c r="J361">
        <v>24</v>
      </c>
      <c r="K361">
        <v>1</v>
      </c>
      <c r="M361">
        <v>1</v>
      </c>
      <c r="O361" t="s">
        <v>28</v>
      </c>
      <c r="P361">
        <v>1</v>
      </c>
      <c r="T361" t="s">
        <v>39</v>
      </c>
      <c r="U361" t="s">
        <v>28</v>
      </c>
      <c r="W361" t="s">
        <v>1561</v>
      </c>
    </row>
    <row r="362" spans="1:23" x14ac:dyDescent="0.25">
      <c r="A362" t="s">
        <v>1499</v>
      </c>
      <c r="B362" t="s">
        <v>1500</v>
      </c>
      <c r="C362" t="s">
        <v>1554</v>
      </c>
      <c r="D362" t="s">
        <v>1562</v>
      </c>
      <c r="E362" t="s">
        <v>1556</v>
      </c>
      <c r="F362" s="1">
        <v>63104</v>
      </c>
      <c r="G362">
        <v>6631020</v>
      </c>
      <c r="H362" t="s">
        <v>1563</v>
      </c>
      <c r="I362">
        <v>356</v>
      </c>
      <c r="K362">
        <v>1</v>
      </c>
      <c r="O362" t="s">
        <v>28</v>
      </c>
      <c r="P362">
        <v>1</v>
      </c>
      <c r="U362" t="s">
        <v>28</v>
      </c>
      <c r="W362" t="s">
        <v>1564</v>
      </c>
    </row>
    <row r="363" spans="1:23" x14ac:dyDescent="0.25">
      <c r="A363" t="s">
        <v>1499</v>
      </c>
      <c r="B363" t="s">
        <v>1500</v>
      </c>
      <c r="C363" t="s">
        <v>1554</v>
      </c>
      <c r="D363" t="s">
        <v>1565</v>
      </c>
      <c r="E363" t="s">
        <v>1556</v>
      </c>
      <c r="F363" s="1">
        <v>63110</v>
      </c>
      <c r="G363">
        <v>6631180</v>
      </c>
      <c r="H363" t="s">
        <v>1566</v>
      </c>
      <c r="I363">
        <v>402</v>
      </c>
      <c r="J363">
        <v>6</v>
      </c>
      <c r="L363">
        <v>1</v>
      </c>
      <c r="N363">
        <v>1</v>
      </c>
      <c r="O363" t="s">
        <v>28</v>
      </c>
      <c r="R363">
        <v>1</v>
      </c>
      <c r="T363" t="s">
        <v>39</v>
      </c>
      <c r="U363" t="s">
        <v>28</v>
      </c>
      <c r="W363" t="s">
        <v>1567</v>
      </c>
    </row>
    <row r="364" spans="1:23" x14ac:dyDescent="0.25">
      <c r="A364" t="s">
        <v>1499</v>
      </c>
      <c r="B364" t="s">
        <v>1500</v>
      </c>
      <c r="C364" t="s">
        <v>1554</v>
      </c>
      <c r="D364" t="s">
        <v>1568</v>
      </c>
      <c r="E364" t="s">
        <v>1556</v>
      </c>
      <c r="F364" s="1">
        <v>63141</v>
      </c>
      <c r="G364">
        <v>6631165</v>
      </c>
      <c r="H364" t="s">
        <v>1569</v>
      </c>
      <c r="I364">
        <v>979</v>
      </c>
      <c r="J364">
        <v>12</v>
      </c>
      <c r="K364">
        <v>1</v>
      </c>
      <c r="M364">
        <v>1</v>
      </c>
      <c r="N364">
        <v>1</v>
      </c>
      <c r="O364" t="s">
        <v>39</v>
      </c>
      <c r="P364">
        <v>1</v>
      </c>
      <c r="T364" t="s">
        <v>28</v>
      </c>
      <c r="U364" t="s">
        <v>28</v>
      </c>
      <c r="W364" t="s">
        <v>1570</v>
      </c>
    </row>
    <row r="365" spans="1:23" x14ac:dyDescent="0.25">
      <c r="A365" t="s">
        <v>1499</v>
      </c>
      <c r="B365" t="s">
        <v>1500</v>
      </c>
      <c r="C365" t="s">
        <v>1554</v>
      </c>
      <c r="D365" t="s">
        <v>1571</v>
      </c>
      <c r="E365" t="s">
        <v>1556</v>
      </c>
      <c r="F365" s="1">
        <v>63104</v>
      </c>
      <c r="G365">
        <v>6630945</v>
      </c>
      <c r="H365" t="s">
        <v>1572</v>
      </c>
      <c r="I365">
        <v>195</v>
      </c>
      <c r="L365">
        <v>1</v>
      </c>
      <c r="O365" t="s">
        <v>39</v>
      </c>
      <c r="R365">
        <v>1</v>
      </c>
      <c r="U365" t="s">
        <v>28</v>
      </c>
      <c r="W365" t="s">
        <v>1573</v>
      </c>
    </row>
    <row r="366" spans="1:23" x14ac:dyDescent="0.25">
      <c r="A366" t="s">
        <v>1574</v>
      </c>
      <c r="B366" t="s">
        <v>1575</v>
      </c>
      <c r="C366" t="s">
        <v>1576</v>
      </c>
      <c r="D366" t="s">
        <v>1577</v>
      </c>
      <c r="E366" t="s">
        <v>1578</v>
      </c>
      <c r="F366" s="1">
        <v>59405</v>
      </c>
      <c r="G366">
        <v>6810003</v>
      </c>
      <c r="H366" t="s">
        <v>1579</v>
      </c>
      <c r="I366">
        <v>530</v>
      </c>
      <c r="K366">
        <v>1</v>
      </c>
      <c r="O366" t="s">
        <v>28</v>
      </c>
      <c r="Q366">
        <v>1</v>
      </c>
      <c r="U366" t="s">
        <v>28</v>
      </c>
      <c r="W366" t="s">
        <v>1580</v>
      </c>
    </row>
    <row r="367" spans="1:23" x14ac:dyDescent="0.25">
      <c r="A367" t="s">
        <v>1574</v>
      </c>
      <c r="B367" t="s">
        <v>1575</v>
      </c>
      <c r="C367" t="s">
        <v>1581</v>
      </c>
      <c r="D367" t="s">
        <v>1582</v>
      </c>
      <c r="E367" t="s">
        <v>1581</v>
      </c>
      <c r="F367" s="1">
        <v>59802</v>
      </c>
      <c r="G367">
        <v>6810430</v>
      </c>
      <c r="H367" t="s">
        <v>1583</v>
      </c>
      <c r="I367">
        <v>237</v>
      </c>
      <c r="K367">
        <v>1</v>
      </c>
      <c r="O367" t="s">
        <v>28</v>
      </c>
      <c r="Q367">
        <v>1</v>
      </c>
      <c r="U367" t="s">
        <v>28</v>
      </c>
      <c r="W367" t="s">
        <v>1584</v>
      </c>
    </row>
    <row r="368" spans="1:23" x14ac:dyDescent="0.25">
      <c r="A368" t="s">
        <v>1574</v>
      </c>
      <c r="B368" t="s">
        <v>1575</v>
      </c>
      <c r="C368" t="s">
        <v>1585</v>
      </c>
      <c r="D368" t="s">
        <v>1586</v>
      </c>
      <c r="E368" t="s">
        <v>1587</v>
      </c>
      <c r="F368" s="1">
        <v>59108</v>
      </c>
      <c r="G368">
        <v>6810020</v>
      </c>
      <c r="H368" t="s">
        <v>1588</v>
      </c>
      <c r="I368">
        <v>304</v>
      </c>
      <c r="K368">
        <v>1</v>
      </c>
      <c r="O368" t="s">
        <v>28</v>
      </c>
      <c r="Q368">
        <v>1</v>
      </c>
      <c r="U368" t="s">
        <v>28</v>
      </c>
      <c r="W368" t="s">
        <v>1589</v>
      </c>
    </row>
    <row r="369" spans="1:23" x14ac:dyDescent="0.25">
      <c r="A369" t="s">
        <v>1574</v>
      </c>
      <c r="B369" t="s">
        <v>1575</v>
      </c>
      <c r="C369" t="s">
        <v>1585</v>
      </c>
      <c r="D369" t="s">
        <v>1590</v>
      </c>
      <c r="E369" t="s">
        <v>1587</v>
      </c>
      <c r="F369" s="1">
        <v>59101</v>
      </c>
      <c r="G369">
        <v>6810030</v>
      </c>
      <c r="H369" t="s">
        <v>1591</v>
      </c>
      <c r="I369">
        <v>286</v>
      </c>
      <c r="K369">
        <v>1</v>
      </c>
      <c r="O369" t="s">
        <v>28</v>
      </c>
      <c r="Q369">
        <v>1</v>
      </c>
      <c r="U369" t="s">
        <v>28</v>
      </c>
      <c r="W369" t="s">
        <v>1592</v>
      </c>
    </row>
    <row r="370" spans="1:23" x14ac:dyDescent="0.25">
      <c r="A370" t="s">
        <v>1593</v>
      </c>
      <c r="B370" t="s">
        <v>1594</v>
      </c>
      <c r="C370" t="s">
        <v>1595</v>
      </c>
      <c r="D370" t="s">
        <v>1596</v>
      </c>
      <c r="E370" t="s">
        <v>1597</v>
      </c>
      <c r="F370" s="1">
        <v>68847</v>
      </c>
      <c r="G370">
        <v>6660002</v>
      </c>
      <c r="H370" t="s">
        <v>1598</v>
      </c>
      <c r="I370">
        <v>268</v>
      </c>
      <c r="K370">
        <v>1</v>
      </c>
      <c r="O370" t="s">
        <v>39</v>
      </c>
      <c r="Q370">
        <v>1</v>
      </c>
      <c r="U370" t="s">
        <v>28</v>
      </c>
      <c r="W370" t="s">
        <v>1599</v>
      </c>
    </row>
    <row r="371" spans="1:23" x14ac:dyDescent="0.25">
      <c r="A371" t="s">
        <v>1593</v>
      </c>
      <c r="B371" t="s">
        <v>1594</v>
      </c>
      <c r="C371" t="s">
        <v>439</v>
      </c>
      <c r="D371" t="s">
        <v>1600</v>
      </c>
      <c r="E371" t="s">
        <v>1601</v>
      </c>
      <c r="F371" s="1">
        <v>68124</v>
      </c>
      <c r="G371">
        <v>6660720</v>
      </c>
      <c r="H371" t="s">
        <v>1602</v>
      </c>
      <c r="I371">
        <v>391</v>
      </c>
      <c r="K371">
        <v>1</v>
      </c>
      <c r="O371" t="s">
        <v>28</v>
      </c>
      <c r="P371">
        <v>1</v>
      </c>
      <c r="U371" t="s">
        <v>28</v>
      </c>
      <c r="W371" t="s">
        <v>1603</v>
      </c>
    </row>
    <row r="372" spans="1:23" x14ac:dyDescent="0.25">
      <c r="A372" t="s">
        <v>1593</v>
      </c>
      <c r="B372" t="s">
        <v>1594</v>
      </c>
      <c r="C372" t="s">
        <v>439</v>
      </c>
      <c r="D372" t="s">
        <v>1604</v>
      </c>
      <c r="E372" t="s">
        <v>1601</v>
      </c>
      <c r="F372" s="1">
        <v>68114</v>
      </c>
      <c r="G372">
        <v>6660635</v>
      </c>
      <c r="H372" t="s">
        <v>1605</v>
      </c>
      <c r="I372">
        <v>145</v>
      </c>
      <c r="L372">
        <v>1</v>
      </c>
      <c r="O372" t="s">
        <v>28</v>
      </c>
      <c r="R372">
        <v>1</v>
      </c>
      <c r="U372" t="s">
        <v>28</v>
      </c>
      <c r="W372" t="s">
        <v>1606</v>
      </c>
    </row>
    <row r="373" spans="1:23" x14ac:dyDescent="0.25">
      <c r="A373" t="s">
        <v>1593</v>
      </c>
      <c r="B373" t="s">
        <v>1594</v>
      </c>
      <c r="C373" t="s">
        <v>439</v>
      </c>
      <c r="D373" t="s">
        <v>1607</v>
      </c>
      <c r="E373" t="s">
        <v>1601</v>
      </c>
      <c r="F373" s="1">
        <v>68105</v>
      </c>
      <c r="G373">
        <v>6660005</v>
      </c>
      <c r="H373" t="s">
        <v>1608</v>
      </c>
      <c r="I373">
        <v>718</v>
      </c>
      <c r="K373">
        <v>1</v>
      </c>
      <c r="O373" t="s">
        <v>28</v>
      </c>
      <c r="P373">
        <v>1</v>
      </c>
      <c r="U373" t="s">
        <v>28</v>
      </c>
      <c r="W373" t="s">
        <v>1609</v>
      </c>
    </row>
    <row r="374" spans="1:23" x14ac:dyDescent="0.25">
      <c r="A374" t="s">
        <v>1593</v>
      </c>
      <c r="B374" t="s">
        <v>1594</v>
      </c>
      <c r="C374" t="s">
        <v>181</v>
      </c>
      <c r="D374" t="s">
        <v>1610</v>
      </c>
      <c r="E374" t="s">
        <v>1611</v>
      </c>
      <c r="F374" s="1">
        <v>68502</v>
      </c>
      <c r="G374">
        <v>6660420</v>
      </c>
      <c r="H374" t="s">
        <v>1612</v>
      </c>
      <c r="I374">
        <v>640</v>
      </c>
      <c r="K374">
        <v>1</v>
      </c>
      <c r="O374" t="s">
        <v>28</v>
      </c>
      <c r="Q374">
        <v>1</v>
      </c>
      <c r="U374" t="s">
        <v>28</v>
      </c>
      <c r="W374" t="s">
        <v>1613</v>
      </c>
    </row>
    <row r="375" spans="1:23" x14ac:dyDescent="0.25">
      <c r="A375" t="s">
        <v>1593</v>
      </c>
      <c r="B375" t="s">
        <v>1594</v>
      </c>
      <c r="C375" t="s">
        <v>181</v>
      </c>
      <c r="D375" t="s">
        <v>1614</v>
      </c>
      <c r="E375" t="s">
        <v>1611</v>
      </c>
      <c r="F375" s="1">
        <v>68510</v>
      </c>
      <c r="G375">
        <v>6660460</v>
      </c>
      <c r="H375" t="s">
        <v>1615</v>
      </c>
      <c r="I375">
        <v>16</v>
      </c>
      <c r="J375">
        <v>16</v>
      </c>
      <c r="M375">
        <v>1</v>
      </c>
      <c r="N375">
        <v>1</v>
      </c>
      <c r="T375" t="s">
        <v>28</v>
      </c>
      <c r="V375" t="s">
        <v>28</v>
      </c>
      <c r="W375" t="s">
        <v>1616</v>
      </c>
    </row>
    <row r="376" spans="1:23" x14ac:dyDescent="0.25">
      <c r="A376" t="s">
        <v>1593</v>
      </c>
      <c r="B376" t="s">
        <v>1594</v>
      </c>
      <c r="C376" t="s">
        <v>1617</v>
      </c>
      <c r="D376" t="s">
        <v>1618</v>
      </c>
      <c r="E376" t="s">
        <v>1619</v>
      </c>
      <c r="F376" s="1">
        <v>69361</v>
      </c>
      <c r="G376">
        <v>6660810</v>
      </c>
      <c r="H376" t="s">
        <v>1620</v>
      </c>
      <c r="I376">
        <v>188</v>
      </c>
      <c r="K376">
        <v>1</v>
      </c>
      <c r="O376" t="s">
        <v>39</v>
      </c>
      <c r="Q376">
        <v>1</v>
      </c>
      <c r="U376" t="s">
        <v>28</v>
      </c>
      <c r="W376" t="s">
        <v>1621</v>
      </c>
    </row>
    <row r="377" spans="1:23" x14ac:dyDescent="0.25">
      <c r="A377" t="s">
        <v>1622</v>
      </c>
      <c r="B377" t="s">
        <v>1623</v>
      </c>
      <c r="C377" t="s">
        <v>1624</v>
      </c>
      <c r="D377" t="s">
        <v>1625</v>
      </c>
      <c r="E377" t="s">
        <v>1626</v>
      </c>
      <c r="F377" s="1">
        <v>89109</v>
      </c>
      <c r="G377">
        <v>6880069</v>
      </c>
      <c r="H377" t="s">
        <v>1627</v>
      </c>
      <c r="I377">
        <v>701</v>
      </c>
      <c r="J377">
        <v>15</v>
      </c>
      <c r="K377">
        <v>1</v>
      </c>
      <c r="M377">
        <v>1</v>
      </c>
      <c r="N377">
        <v>1</v>
      </c>
      <c r="O377" t="s">
        <v>28</v>
      </c>
      <c r="Q377">
        <v>1</v>
      </c>
      <c r="T377" t="s">
        <v>39</v>
      </c>
      <c r="U377" t="s">
        <v>28</v>
      </c>
      <c r="V377" t="s">
        <v>39</v>
      </c>
      <c r="W377" t="s">
        <v>1628</v>
      </c>
    </row>
    <row r="378" spans="1:23" x14ac:dyDescent="0.25">
      <c r="A378" t="s">
        <v>1622</v>
      </c>
      <c r="B378" t="s">
        <v>1623</v>
      </c>
      <c r="C378" t="s">
        <v>1624</v>
      </c>
      <c r="D378" t="s">
        <v>1629</v>
      </c>
      <c r="E378" t="s">
        <v>1626</v>
      </c>
      <c r="F378" s="1">
        <v>89102</v>
      </c>
      <c r="G378">
        <v>6880071</v>
      </c>
      <c r="H378" t="s">
        <v>1630</v>
      </c>
      <c r="I378">
        <v>564</v>
      </c>
      <c r="J378">
        <v>16</v>
      </c>
      <c r="K378">
        <v>1</v>
      </c>
      <c r="L378">
        <v>1</v>
      </c>
      <c r="M378">
        <v>1</v>
      </c>
      <c r="N378">
        <v>1</v>
      </c>
      <c r="O378" t="s">
        <v>28</v>
      </c>
      <c r="P378">
        <v>1</v>
      </c>
      <c r="S378">
        <v>1</v>
      </c>
      <c r="T378" t="s">
        <v>28</v>
      </c>
      <c r="U378" t="s">
        <v>28</v>
      </c>
      <c r="V378" t="s">
        <v>39</v>
      </c>
      <c r="W378" t="s">
        <v>1631</v>
      </c>
    </row>
    <row r="379" spans="1:23" x14ac:dyDescent="0.25">
      <c r="A379" t="s">
        <v>1622</v>
      </c>
      <c r="B379" t="s">
        <v>1623</v>
      </c>
      <c r="C379" t="s">
        <v>1632</v>
      </c>
      <c r="D379" t="s">
        <v>1633</v>
      </c>
      <c r="E379" t="s">
        <v>1634</v>
      </c>
      <c r="F379" s="1">
        <v>89502</v>
      </c>
      <c r="G379">
        <v>6880130</v>
      </c>
      <c r="H379" t="s">
        <v>1635</v>
      </c>
      <c r="I379">
        <v>808</v>
      </c>
      <c r="K379">
        <v>1</v>
      </c>
      <c r="O379" t="s">
        <v>28</v>
      </c>
      <c r="Q379">
        <v>1</v>
      </c>
      <c r="U379" t="s">
        <v>28</v>
      </c>
      <c r="W379" t="s">
        <v>1636</v>
      </c>
    </row>
    <row r="380" spans="1:23" x14ac:dyDescent="0.25">
      <c r="A380" t="s">
        <v>1637</v>
      </c>
      <c r="B380" t="s">
        <v>1638</v>
      </c>
      <c r="C380" t="s">
        <v>1639</v>
      </c>
      <c r="D380" t="s">
        <v>1640</v>
      </c>
      <c r="E380" t="s">
        <v>1641</v>
      </c>
      <c r="F380" s="2" t="s">
        <v>1642</v>
      </c>
      <c r="G380">
        <v>6120170</v>
      </c>
      <c r="H380" t="s">
        <v>1643</v>
      </c>
      <c r="I380">
        <v>396</v>
      </c>
      <c r="K380">
        <v>1</v>
      </c>
      <c r="L380">
        <v>1</v>
      </c>
      <c r="O380" t="s">
        <v>28</v>
      </c>
      <c r="P380">
        <v>1</v>
      </c>
      <c r="S380">
        <v>1</v>
      </c>
      <c r="U380" t="s">
        <v>28</v>
      </c>
      <c r="W380" t="s">
        <v>1644</v>
      </c>
    </row>
    <row r="381" spans="1:23" x14ac:dyDescent="0.25">
      <c r="A381" t="s">
        <v>1637</v>
      </c>
      <c r="B381" t="s">
        <v>1638</v>
      </c>
      <c r="C381" t="s">
        <v>1645</v>
      </c>
      <c r="D381" t="s">
        <v>1646</v>
      </c>
      <c r="E381" t="s">
        <v>1647</v>
      </c>
      <c r="F381" s="2" t="s">
        <v>1648</v>
      </c>
      <c r="G381">
        <v>6120030</v>
      </c>
      <c r="H381" t="s">
        <v>1649</v>
      </c>
      <c r="I381">
        <v>295</v>
      </c>
      <c r="K381">
        <v>1</v>
      </c>
      <c r="O381" t="s">
        <v>28</v>
      </c>
      <c r="Q381">
        <v>1</v>
      </c>
      <c r="U381" t="s">
        <v>28</v>
      </c>
      <c r="W381" t="s">
        <v>1650</v>
      </c>
    </row>
    <row r="382" spans="1:23" x14ac:dyDescent="0.25">
      <c r="A382" t="s">
        <v>1637</v>
      </c>
      <c r="B382" t="s">
        <v>1638</v>
      </c>
      <c r="C382" t="s">
        <v>1651</v>
      </c>
      <c r="D382" t="s">
        <v>1652</v>
      </c>
      <c r="E382" t="s">
        <v>1653</v>
      </c>
      <c r="F382" s="2" t="s">
        <v>1654</v>
      </c>
      <c r="G382">
        <v>6120240</v>
      </c>
      <c r="H382" t="s">
        <v>1655</v>
      </c>
      <c r="I382">
        <v>296</v>
      </c>
      <c r="K382">
        <v>1</v>
      </c>
      <c r="O382" t="s">
        <v>28</v>
      </c>
      <c r="Q382">
        <v>1</v>
      </c>
      <c r="U382" t="s">
        <v>28</v>
      </c>
      <c r="W382" t="s">
        <v>1656</v>
      </c>
    </row>
    <row r="383" spans="1:23" x14ac:dyDescent="0.25">
      <c r="A383" t="s">
        <v>1637</v>
      </c>
      <c r="B383" t="s">
        <v>1638</v>
      </c>
      <c r="C383" t="s">
        <v>1651</v>
      </c>
      <c r="D383" t="s">
        <v>1657</v>
      </c>
      <c r="E383" t="s">
        <v>1658</v>
      </c>
      <c r="F383" s="2" t="s">
        <v>1659</v>
      </c>
      <c r="G383">
        <v>6120001</v>
      </c>
      <c r="H383" t="s">
        <v>1660</v>
      </c>
      <c r="I383">
        <v>220</v>
      </c>
      <c r="K383">
        <v>1</v>
      </c>
      <c r="O383" t="s">
        <v>28</v>
      </c>
      <c r="Q383">
        <v>1</v>
      </c>
      <c r="U383" t="s">
        <v>28</v>
      </c>
      <c r="W383" t="s">
        <v>1661</v>
      </c>
    </row>
    <row r="384" spans="1:23" x14ac:dyDescent="0.25">
      <c r="A384" t="s">
        <v>1662</v>
      </c>
      <c r="B384" t="s">
        <v>1663</v>
      </c>
      <c r="C384" t="s">
        <v>1664</v>
      </c>
      <c r="D384" t="s">
        <v>1665</v>
      </c>
      <c r="E384" t="s">
        <v>1666</v>
      </c>
      <c r="F384" s="2" t="s">
        <v>1667</v>
      </c>
      <c r="G384">
        <v>6220040</v>
      </c>
      <c r="H384" t="s">
        <v>1668</v>
      </c>
      <c r="I384">
        <v>540</v>
      </c>
      <c r="K384">
        <v>1</v>
      </c>
      <c r="O384" t="s">
        <v>28</v>
      </c>
      <c r="Q384">
        <v>1</v>
      </c>
      <c r="U384" t="s">
        <v>28</v>
      </c>
      <c r="W384" t="s">
        <v>1669</v>
      </c>
    </row>
    <row r="385" spans="1:23" x14ac:dyDescent="0.25">
      <c r="A385" t="s">
        <v>1662</v>
      </c>
      <c r="B385" t="s">
        <v>1663</v>
      </c>
      <c r="C385" t="s">
        <v>1670</v>
      </c>
      <c r="D385" t="s">
        <v>1671</v>
      </c>
      <c r="E385" t="s">
        <v>1672</v>
      </c>
      <c r="F385" s="2" t="s">
        <v>1673</v>
      </c>
      <c r="G385">
        <v>6220340</v>
      </c>
      <c r="H385" t="s">
        <v>1674</v>
      </c>
      <c r="I385">
        <v>781</v>
      </c>
      <c r="K385">
        <v>1</v>
      </c>
      <c r="O385" t="s">
        <v>28</v>
      </c>
      <c r="P385">
        <v>1</v>
      </c>
      <c r="U385" t="s">
        <v>28</v>
      </c>
      <c r="W385" t="s">
        <v>1675</v>
      </c>
    </row>
    <row r="386" spans="1:23" x14ac:dyDescent="0.25">
      <c r="A386" t="s">
        <v>1662</v>
      </c>
      <c r="B386" t="s">
        <v>1663</v>
      </c>
      <c r="C386" t="s">
        <v>1676</v>
      </c>
      <c r="D386" t="s">
        <v>1677</v>
      </c>
      <c r="E386" t="s">
        <v>1676</v>
      </c>
      <c r="F386" s="2" t="s">
        <v>1678</v>
      </c>
      <c r="G386">
        <v>6220190</v>
      </c>
      <c r="H386" t="s">
        <v>1679</v>
      </c>
      <c r="I386">
        <v>635</v>
      </c>
      <c r="K386">
        <v>1</v>
      </c>
      <c r="L386">
        <v>1</v>
      </c>
      <c r="O386" t="s">
        <v>28</v>
      </c>
      <c r="P386">
        <v>1</v>
      </c>
      <c r="S386">
        <v>1</v>
      </c>
      <c r="U386" t="s">
        <v>28</v>
      </c>
      <c r="W386" t="s">
        <v>1680</v>
      </c>
    </row>
    <row r="387" spans="1:23" x14ac:dyDescent="0.25">
      <c r="A387" t="s">
        <v>1662</v>
      </c>
      <c r="B387" t="s">
        <v>1663</v>
      </c>
      <c r="C387" t="s">
        <v>1681</v>
      </c>
      <c r="D387" t="s">
        <v>1682</v>
      </c>
      <c r="E387" t="s">
        <v>541</v>
      </c>
      <c r="F387" s="2" t="s">
        <v>1683</v>
      </c>
      <c r="G387">
        <v>6220785</v>
      </c>
      <c r="H387" t="s">
        <v>1684</v>
      </c>
      <c r="I387">
        <v>518</v>
      </c>
      <c r="K387">
        <v>1</v>
      </c>
      <c r="L387">
        <v>1</v>
      </c>
      <c r="O387" t="s">
        <v>28</v>
      </c>
      <c r="P387">
        <v>1</v>
      </c>
      <c r="S387">
        <v>1</v>
      </c>
      <c r="U387" t="s">
        <v>28</v>
      </c>
      <c r="W387" t="s">
        <v>1685</v>
      </c>
    </row>
    <row r="388" spans="1:23" x14ac:dyDescent="0.25">
      <c r="A388" t="s">
        <v>1662</v>
      </c>
      <c r="B388" t="s">
        <v>1663</v>
      </c>
      <c r="C388" t="s">
        <v>1681</v>
      </c>
      <c r="D388" t="s">
        <v>1686</v>
      </c>
      <c r="E388" t="s">
        <v>1687</v>
      </c>
      <c r="F388" s="2" t="s">
        <v>1688</v>
      </c>
      <c r="G388">
        <v>6220800</v>
      </c>
      <c r="H388" t="s">
        <v>1689</v>
      </c>
      <c r="I388">
        <v>12</v>
      </c>
      <c r="J388">
        <v>12</v>
      </c>
      <c r="M388">
        <v>1</v>
      </c>
      <c r="N388">
        <v>1</v>
      </c>
      <c r="T388" t="s">
        <v>28</v>
      </c>
      <c r="V388" t="s">
        <v>28</v>
      </c>
      <c r="W388" t="s">
        <v>1690</v>
      </c>
    </row>
    <row r="389" spans="1:23" x14ac:dyDescent="0.25">
      <c r="A389" t="s">
        <v>1662</v>
      </c>
      <c r="B389" t="s">
        <v>1663</v>
      </c>
      <c r="C389" t="s">
        <v>684</v>
      </c>
      <c r="D389" t="s">
        <v>1691</v>
      </c>
      <c r="E389" t="s">
        <v>1692</v>
      </c>
      <c r="F389" s="2" t="s">
        <v>1693</v>
      </c>
      <c r="G389">
        <v>6220435</v>
      </c>
      <c r="H389" t="s">
        <v>1694</v>
      </c>
      <c r="I389">
        <v>332</v>
      </c>
      <c r="K389">
        <v>1</v>
      </c>
      <c r="O389" t="s">
        <v>28</v>
      </c>
      <c r="Q389">
        <v>1</v>
      </c>
      <c r="U389" t="s">
        <v>28</v>
      </c>
      <c r="W389" t="s">
        <v>1695</v>
      </c>
    </row>
    <row r="390" spans="1:23" x14ac:dyDescent="0.25">
      <c r="A390" t="s">
        <v>1662</v>
      </c>
      <c r="B390" t="s">
        <v>1663</v>
      </c>
      <c r="C390" t="s">
        <v>1696</v>
      </c>
      <c r="D390" t="s">
        <v>1697</v>
      </c>
      <c r="E390" t="s">
        <v>1408</v>
      </c>
      <c r="F390" s="2" t="s">
        <v>1698</v>
      </c>
      <c r="G390">
        <v>6221500</v>
      </c>
      <c r="H390" t="s">
        <v>1699</v>
      </c>
      <c r="I390">
        <v>265</v>
      </c>
      <c r="K390">
        <v>1</v>
      </c>
      <c r="O390" t="s">
        <v>28</v>
      </c>
      <c r="Q390">
        <v>1</v>
      </c>
      <c r="U390" t="s">
        <v>28</v>
      </c>
      <c r="W390" t="s">
        <v>1700</v>
      </c>
    </row>
    <row r="391" spans="1:23" x14ac:dyDescent="0.25">
      <c r="A391" t="s">
        <v>1662</v>
      </c>
      <c r="B391" t="s">
        <v>1663</v>
      </c>
      <c r="C391" t="s">
        <v>1245</v>
      </c>
      <c r="D391" t="s">
        <v>1701</v>
      </c>
      <c r="E391" t="s">
        <v>1702</v>
      </c>
      <c r="F391" s="2" t="s">
        <v>1703</v>
      </c>
      <c r="G391">
        <v>6220920</v>
      </c>
      <c r="H391" t="s">
        <v>1704</v>
      </c>
      <c r="I391">
        <v>965</v>
      </c>
      <c r="K391">
        <v>1</v>
      </c>
      <c r="L391">
        <v>1</v>
      </c>
      <c r="O391" t="s">
        <v>28</v>
      </c>
      <c r="P391">
        <v>1</v>
      </c>
      <c r="S391">
        <v>1</v>
      </c>
      <c r="U391" t="s">
        <v>28</v>
      </c>
      <c r="W391" t="s">
        <v>1705</v>
      </c>
    </row>
    <row r="392" spans="1:23" x14ac:dyDescent="0.25">
      <c r="A392" t="s">
        <v>1662</v>
      </c>
      <c r="B392" t="s">
        <v>1663</v>
      </c>
      <c r="C392" t="s">
        <v>1706</v>
      </c>
      <c r="D392" t="s">
        <v>1707</v>
      </c>
      <c r="E392" t="s">
        <v>1708</v>
      </c>
      <c r="F392" s="2" t="s">
        <v>1709</v>
      </c>
      <c r="G392">
        <v>6220740</v>
      </c>
      <c r="H392" t="s">
        <v>1710</v>
      </c>
      <c r="I392">
        <v>646</v>
      </c>
      <c r="K392">
        <v>1</v>
      </c>
      <c r="L392">
        <v>1</v>
      </c>
      <c r="O392" t="s">
        <v>28</v>
      </c>
      <c r="P392">
        <v>1</v>
      </c>
      <c r="S392">
        <v>1</v>
      </c>
      <c r="U392" t="s">
        <v>28</v>
      </c>
      <c r="W392" t="s">
        <v>1711</v>
      </c>
    </row>
    <row r="393" spans="1:23" x14ac:dyDescent="0.25">
      <c r="A393" t="s">
        <v>1662</v>
      </c>
      <c r="B393" t="s">
        <v>1663</v>
      </c>
      <c r="C393" t="s">
        <v>986</v>
      </c>
      <c r="D393" t="s">
        <v>1712</v>
      </c>
      <c r="E393" t="s">
        <v>1713</v>
      </c>
      <c r="F393" s="2" t="s">
        <v>1714</v>
      </c>
      <c r="G393">
        <v>6220680</v>
      </c>
      <c r="H393" t="s">
        <v>1715</v>
      </c>
      <c r="I393">
        <v>693</v>
      </c>
      <c r="K393">
        <v>1</v>
      </c>
      <c r="O393" t="s">
        <v>28</v>
      </c>
      <c r="P393">
        <v>1</v>
      </c>
      <c r="U393" t="s">
        <v>28</v>
      </c>
      <c r="W393" t="s">
        <v>1716</v>
      </c>
    </row>
    <row r="394" spans="1:23" x14ac:dyDescent="0.25">
      <c r="A394" t="s">
        <v>1662</v>
      </c>
      <c r="B394" t="s">
        <v>1663</v>
      </c>
      <c r="C394" t="s">
        <v>1717</v>
      </c>
      <c r="D394" t="s">
        <v>1718</v>
      </c>
      <c r="E394" t="s">
        <v>1719</v>
      </c>
      <c r="F394" s="2" t="s">
        <v>1720</v>
      </c>
      <c r="G394">
        <v>6221120</v>
      </c>
      <c r="H394" t="s">
        <v>1721</v>
      </c>
      <c r="I394">
        <v>650</v>
      </c>
      <c r="K394">
        <v>1</v>
      </c>
      <c r="O394" t="s">
        <v>28</v>
      </c>
      <c r="Q394">
        <v>1</v>
      </c>
      <c r="U394" t="s">
        <v>28</v>
      </c>
      <c r="W394" t="s">
        <v>1722</v>
      </c>
    </row>
    <row r="395" spans="1:23" x14ac:dyDescent="0.25">
      <c r="A395" t="s">
        <v>1723</v>
      </c>
      <c r="B395" t="s">
        <v>1724</v>
      </c>
      <c r="C395" t="s">
        <v>1725</v>
      </c>
      <c r="D395" t="s">
        <v>1726</v>
      </c>
      <c r="E395" t="s">
        <v>1727</v>
      </c>
      <c r="F395" s="1">
        <v>87106</v>
      </c>
      <c r="G395">
        <v>6850037</v>
      </c>
      <c r="H395" t="s">
        <v>1728</v>
      </c>
      <c r="I395">
        <v>556</v>
      </c>
      <c r="J395">
        <v>10</v>
      </c>
      <c r="K395">
        <v>1</v>
      </c>
      <c r="M395">
        <v>1</v>
      </c>
      <c r="N395">
        <v>1</v>
      </c>
      <c r="O395" t="s">
        <v>28</v>
      </c>
      <c r="P395">
        <v>1</v>
      </c>
      <c r="T395" t="s">
        <v>39</v>
      </c>
      <c r="U395" t="s">
        <v>28</v>
      </c>
      <c r="V395" t="s">
        <v>39</v>
      </c>
      <c r="W395" t="s">
        <v>1729</v>
      </c>
    </row>
    <row r="396" spans="1:23" x14ac:dyDescent="0.25">
      <c r="A396" t="s">
        <v>1730</v>
      </c>
      <c r="B396" t="s">
        <v>1731</v>
      </c>
      <c r="C396" t="s">
        <v>1732</v>
      </c>
      <c r="D396" t="s">
        <v>1733</v>
      </c>
      <c r="E396" t="s">
        <v>1732</v>
      </c>
      <c r="F396" s="1">
        <v>12208</v>
      </c>
      <c r="G396">
        <v>6210030</v>
      </c>
      <c r="H396" t="s">
        <v>1734</v>
      </c>
      <c r="I396">
        <v>766</v>
      </c>
      <c r="K396">
        <v>1</v>
      </c>
      <c r="L396">
        <v>1</v>
      </c>
      <c r="O396" t="s">
        <v>28</v>
      </c>
      <c r="P396">
        <v>1</v>
      </c>
      <c r="S396">
        <v>1</v>
      </c>
      <c r="U396" t="s">
        <v>28</v>
      </c>
      <c r="W396" t="s">
        <v>1735</v>
      </c>
    </row>
    <row r="397" spans="1:23" x14ac:dyDescent="0.25">
      <c r="A397" t="s">
        <v>1730</v>
      </c>
      <c r="B397" t="s">
        <v>1731</v>
      </c>
      <c r="C397" t="s">
        <v>1736</v>
      </c>
      <c r="D397" t="s">
        <v>1737</v>
      </c>
      <c r="E397" t="s">
        <v>1736</v>
      </c>
      <c r="F397" s="1">
        <v>10451</v>
      </c>
      <c r="G397">
        <v>6213010</v>
      </c>
      <c r="H397" t="s">
        <v>1738</v>
      </c>
      <c r="I397">
        <v>347</v>
      </c>
      <c r="K397">
        <v>1</v>
      </c>
      <c r="O397" t="s">
        <v>28</v>
      </c>
      <c r="P397">
        <v>1</v>
      </c>
      <c r="U397" t="s">
        <v>28</v>
      </c>
      <c r="W397" t="s">
        <v>1739</v>
      </c>
    </row>
    <row r="398" spans="1:23" x14ac:dyDescent="0.25">
      <c r="A398" t="s">
        <v>1730</v>
      </c>
      <c r="B398" t="s">
        <v>1731</v>
      </c>
      <c r="C398" t="s">
        <v>1736</v>
      </c>
      <c r="D398" t="s">
        <v>1740</v>
      </c>
      <c r="E398" t="s">
        <v>1736</v>
      </c>
      <c r="F398" s="1">
        <v>10461</v>
      </c>
      <c r="G398">
        <v>6212700</v>
      </c>
      <c r="H398" t="s">
        <v>1741</v>
      </c>
      <c r="I398">
        <v>457</v>
      </c>
      <c r="J398">
        <v>16</v>
      </c>
      <c r="K398">
        <v>1</v>
      </c>
      <c r="M398">
        <v>1</v>
      </c>
      <c r="O398" t="s">
        <v>28</v>
      </c>
      <c r="P398">
        <v>1</v>
      </c>
      <c r="T398" t="s">
        <v>39</v>
      </c>
      <c r="U398" t="s">
        <v>28</v>
      </c>
      <c r="V398" t="s">
        <v>28</v>
      </c>
      <c r="W398" t="s">
        <v>1742</v>
      </c>
    </row>
    <row r="399" spans="1:23" x14ac:dyDescent="0.25">
      <c r="A399" t="s">
        <v>1730</v>
      </c>
      <c r="B399" t="s">
        <v>1731</v>
      </c>
      <c r="C399" t="s">
        <v>1736</v>
      </c>
      <c r="D399" t="s">
        <v>1743</v>
      </c>
      <c r="E399" t="s">
        <v>1736</v>
      </c>
      <c r="F399" s="1">
        <v>10457</v>
      </c>
      <c r="G399">
        <v>6210034</v>
      </c>
      <c r="H399" t="s">
        <v>1744</v>
      </c>
      <c r="I399">
        <v>422</v>
      </c>
      <c r="K399">
        <v>1</v>
      </c>
      <c r="O399" t="s">
        <v>28</v>
      </c>
      <c r="Q399">
        <v>1</v>
      </c>
      <c r="U399" t="s">
        <v>28</v>
      </c>
      <c r="W399" t="s">
        <v>1745</v>
      </c>
    </row>
    <row r="400" spans="1:23" x14ac:dyDescent="0.25">
      <c r="A400" t="s">
        <v>1730</v>
      </c>
      <c r="B400" t="s">
        <v>1731</v>
      </c>
      <c r="C400" t="s">
        <v>1746</v>
      </c>
      <c r="D400" t="s">
        <v>1747</v>
      </c>
      <c r="E400" t="s">
        <v>1748</v>
      </c>
      <c r="F400" s="1">
        <v>13790</v>
      </c>
      <c r="G400">
        <v>6212060</v>
      </c>
      <c r="H400" t="s">
        <v>1749</v>
      </c>
      <c r="I400">
        <v>280</v>
      </c>
      <c r="K400">
        <v>1</v>
      </c>
      <c r="O400" t="s">
        <v>28</v>
      </c>
      <c r="Q400">
        <v>1</v>
      </c>
      <c r="U400" t="s">
        <v>28</v>
      </c>
      <c r="W400" t="s">
        <v>1750</v>
      </c>
    </row>
    <row r="401" spans="1:23" x14ac:dyDescent="0.25">
      <c r="A401" t="s">
        <v>1730</v>
      </c>
      <c r="B401" t="s">
        <v>1731</v>
      </c>
      <c r="C401" t="s">
        <v>1751</v>
      </c>
      <c r="D401" t="s">
        <v>1752</v>
      </c>
      <c r="E401" t="s">
        <v>1753</v>
      </c>
      <c r="F401" s="1">
        <v>12601</v>
      </c>
      <c r="G401">
        <v>6210295</v>
      </c>
      <c r="H401" t="s">
        <v>1754</v>
      </c>
      <c r="I401">
        <v>243</v>
      </c>
      <c r="K401">
        <v>1</v>
      </c>
      <c r="O401" t="s">
        <v>28</v>
      </c>
      <c r="Q401">
        <v>1</v>
      </c>
      <c r="U401" t="s">
        <v>28</v>
      </c>
      <c r="W401" t="s">
        <v>1755</v>
      </c>
    </row>
    <row r="402" spans="1:23" x14ac:dyDescent="0.25">
      <c r="A402" t="s">
        <v>1730</v>
      </c>
      <c r="B402" t="s">
        <v>1731</v>
      </c>
      <c r="C402" t="s">
        <v>1751</v>
      </c>
      <c r="D402" t="s">
        <v>1756</v>
      </c>
      <c r="E402" t="s">
        <v>1753</v>
      </c>
      <c r="F402" s="1">
        <v>12601</v>
      </c>
      <c r="G402">
        <v>6214140</v>
      </c>
      <c r="H402" t="s">
        <v>1757</v>
      </c>
      <c r="I402">
        <v>350</v>
      </c>
      <c r="K402">
        <v>1</v>
      </c>
      <c r="O402" t="s">
        <v>28</v>
      </c>
      <c r="Q402">
        <v>1</v>
      </c>
      <c r="U402" t="s">
        <v>28</v>
      </c>
      <c r="W402" t="s">
        <v>1758</v>
      </c>
    </row>
    <row r="403" spans="1:23" x14ac:dyDescent="0.25">
      <c r="A403" t="s">
        <v>1730</v>
      </c>
      <c r="B403" t="s">
        <v>1731</v>
      </c>
      <c r="C403" t="s">
        <v>1759</v>
      </c>
      <c r="D403" t="s">
        <v>1760</v>
      </c>
      <c r="E403" t="s">
        <v>1595</v>
      </c>
      <c r="F403" s="1">
        <v>14215</v>
      </c>
      <c r="G403">
        <v>6211070</v>
      </c>
      <c r="H403" t="s">
        <v>1761</v>
      </c>
      <c r="I403">
        <v>573</v>
      </c>
      <c r="J403">
        <v>8</v>
      </c>
      <c r="K403">
        <v>1</v>
      </c>
      <c r="M403">
        <v>1</v>
      </c>
      <c r="O403" t="s">
        <v>28</v>
      </c>
      <c r="P403">
        <v>1</v>
      </c>
      <c r="T403" t="s">
        <v>39</v>
      </c>
      <c r="U403" t="s">
        <v>28</v>
      </c>
      <c r="V403" t="s">
        <v>28</v>
      </c>
      <c r="W403" t="s">
        <v>1762</v>
      </c>
    </row>
    <row r="404" spans="1:23" x14ac:dyDescent="0.25">
      <c r="A404" t="s">
        <v>1730</v>
      </c>
      <c r="B404" t="s">
        <v>1731</v>
      </c>
      <c r="C404" t="s">
        <v>1759</v>
      </c>
      <c r="D404" t="s">
        <v>1763</v>
      </c>
      <c r="E404" t="s">
        <v>1595</v>
      </c>
      <c r="F404" s="1">
        <v>14203</v>
      </c>
      <c r="G404">
        <v>6211025</v>
      </c>
      <c r="H404" t="s">
        <v>1764</v>
      </c>
      <c r="I404">
        <v>185</v>
      </c>
      <c r="L404">
        <v>1</v>
      </c>
      <c r="O404" t="s">
        <v>28</v>
      </c>
      <c r="R404">
        <v>1</v>
      </c>
      <c r="U404" t="s">
        <v>28</v>
      </c>
      <c r="W404" t="s">
        <v>1765</v>
      </c>
    </row>
    <row r="405" spans="1:23" x14ac:dyDescent="0.25">
      <c r="A405" t="s">
        <v>1730</v>
      </c>
      <c r="B405" t="s">
        <v>1731</v>
      </c>
      <c r="C405" t="s">
        <v>1766</v>
      </c>
      <c r="D405" t="s">
        <v>1767</v>
      </c>
      <c r="E405" t="s">
        <v>1768</v>
      </c>
      <c r="F405" s="1">
        <v>11212</v>
      </c>
      <c r="G405">
        <v>6210440</v>
      </c>
      <c r="H405" t="s">
        <v>1769</v>
      </c>
      <c r="I405">
        <v>530</v>
      </c>
      <c r="K405">
        <v>1</v>
      </c>
      <c r="O405" t="s">
        <v>28</v>
      </c>
      <c r="Q405">
        <v>1</v>
      </c>
      <c r="U405" t="s">
        <v>28</v>
      </c>
      <c r="W405" t="s">
        <v>1770</v>
      </c>
    </row>
    <row r="406" spans="1:23" x14ac:dyDescent="0.25">
      <c r="A406" t="s">
        <v>1730</v>
      </c>
      <c r="B406" t="s">
        <v>1731</v>
      </c>
      <c r="C406" t="s">
        <v>1766</v>
      </c>
      <c r="D406" t="s">
        <v>1771</v>
      </c>
      <c r="E406" t="s">
        <v>1768</v>
      </c>
      <c r="F406" s="1">
        <v>11219</v>
      </c>
      <c r="G406">
        <v>6210747</v>
      </c>
      <c r="H406" t="s">
        <v>1772</v>
      </c>
      <c r="I406">
        <v>711</v>
      </c>
      <c r="K406">
        <v>1</v>
      </c>
      <c r="L406">
        <v>1</v>
      </c>
      <c r="O406" t="s">
        <v>28</v>
      </c>
      <c r="P406">
        <v>1</v>
      </c>
      <c r="S406">
        <v>1</v>
      </c>
      <c r="U406" t="s">
        <v>28</v>
      </c>
      <c r="W406" t="s">
        <v>1773</v>
      </c>
    </row>
    <row r="407" spans="1:23" x14ac:dyDescent="0.25">
      <c r="A407" t="s">
        <v>1730</v>
      </c>
      <c r="B407" t="s">
        <v>1731</v>
      </c>
      <c r="C407" t="s">
        <v>1766</v>
      </c>
      <c r="D407" t="s">
        <v>1774</v>
      </c>
      <c r="E407" t="s">
        <v>1768</v>
      </c>
      <c r="F407" s="1">
        <v>11215</v>
      </c>
      <c r="G407">
        <v>6210555</v>
      </c>
      <c r="H407" t="s">
        <v>1775</v>
      </c>
      <c r="I407">
        <v>591</v>
      </c>
      <c r="K407">
        <v>1</v>
      </c>
      <c r="O407" t="s">
        <v>28</v>
      </c>
      <c r="Q407">
        <v>1</v>
      </c>
      <c r="U407" t="s">
        <v>28</v>
      </c>
      <c r="W407" t="s">
        <v>1776</v>
      </c>
    </row>
    <row r="408" spans="1:23" x14ac:dyDescent="0.25">
      <c r="A408" t="s">
        <v>1730</v>
      </c>
      <c r="B408" t="s">
        <v>1731</v>
      </c>
      <c r="C408" t="s">
        <v>1766</v>
      </c>
      <c r="D408" t="s">
        <v>1777</v>
      </c>
      <c r="E408" t="s">
        <v>1768</v>
      </c>
      <c r="F408" s="1">
        <v>11203</v>
      </c>
      <c r="G408">
        <v>6210690</v>
      </c>
      <c r="H408" t="s">
        <v>1778</v>
      </c>
      <c r="I408">
        <v>627</v>
      </c>
      <c r="K408">
        <v>1</v>
      </c>
      <c r="O408" t="s">
        <v>28</v>
      </c>
      <c r="P408">
        <v>1</v>
      </c>
      <c r="U408" t="s">
        <v>28</v>
      </c>
      <c r="W408" t="s">
        <v>1779</v>
      </c>
    </row>
    <row r="409" spans="1:23" x14ac:dyDescent="0.25">
      <c r="A409" t="s">
        <v>1730</v>
      </c>
      <c r="B409" t="s">
        <v>1731</v>
      </c>
      <c r="C409" t="s">
        <v>1766</v>
      </c>
      <c r="D409" t="s">
        <v>1780</v>
      </c>
      <c r="E409" t="s">
        <v>1768</v>
      </c>
      <c r="F409" s="1">
        <v>11220</v>
      </c>
      <c r="G409">
        <v>6210770</v>
      </c>
      <c r="H409" t="s">
        <v>1781</v>
      </c>
      <c r="I409">
        <v>450</v>
      </c>
      <c r="K409">
        <v>1</v>
      </c>
      <c r="O409" t="s">
        <v>28</v>
      </c>
      <c r="P409">
        <v>1</v>
      </c>
      <c r="U409" t="s">
        <v>28</v>
      </c>
      <c r="W409" t="s">
        <v>1782</v>
      </c>
    </row>
    <row r="410" spans="1:23" x14ac:dyDescent="0.25">
      <c r="A410" t="s">
        <v>1730</v>
      </c>
      <c r="B410" t="s">
        <v>1731</v>
      </c>
      <c r="C410" t="s">
        <v>1783</v>
      </c>
      <c r="D410" t="s">
        <v>1784</v>
      </c>
      <c r="E410" t="s">
        <v>1465</v>
      </c>
      <c r="F410" s="1">
        <v>14642</v>
      </c>
      <c r="G410">
        <v>6214330</v>
      </c>
      <c r="H410" t="s">
        <v>1785</v>
      </c>
      <c r="I410">
        <v>886</v>
      </c>
      <c r="J410">
        <v>50</v>
      </c>
      <c r="K410">
        <v>1</v>
      </c>
      <c r="L410">
        <v>1</v>
      </c>
      <c r="M410">
        <v>1</v>
      </c>
      <c r="N410">
        <v>1</v>
      </c>
      <c r="O410" t="s">
        <v>28</v>
      </c>
      <c r="P410">
        <v>1</v>
      </c>
      <c r="R410">
        <v>1</v>
      </c>
      <c r="T410" t="s">
        <v>28</v>
      </c>
      <c r="U410" t="s">
        <v>28</v>
      </c>
      <c r="V410" t="s">
        <v>28</v>
      </c>
      <c r="W410" t="s">
        <v>1786</v>
      </c>
    </row>
    <row r="411" spans="1:23" x14ac:dyDescent="0.25">
      <c r="A411" t="s">
        <v>1730</v>
      </c>
      <c r="B411" t="s">
        <v>1731</v>
      </c>
      <c r="C411" t="s">
        <v>1787</v>
      </c>
      <c r="D411" t="s">
        <v>1788</v>
      </c>
      <c r="E411" t="s">
        <v>1789</v>
      </c>
      <c r="F411" s="1">
        <v>11572</v>
      </c>
      <c r="G411">
        <v>6213735</v>
      </c>
      <c r="H411" t="s">
        <v>1790</v>
      </c>
      <c r="I411">
        <v>455</v>
      </c>
      <c r="K411">
        <v>1</v>
      </c>
      <c r="O411" t="s">
        <v>28</v>
      </c>
      <c r="Q411">
        <v>1</v>
      </c>
      <c r="U411" t="s">
        <v>28</v>
      </c>
      <c r="W411" t="s">
        <v>1791</v>
      </c>
    </row>
    <row r="412" spans="1:23" x14ac:dyDescent="0.25">
      <c r="A412" t="s">
        <v>1730</v>
      </c>
      <c r="B412" t="s">
        <v>1731</v>
      </c>
      <c r="C412" t="s">
        <v>1787</v>
      </c>
      <c r="D412" t="s">
        <v>1792</v>
      </c>
      <c r="E412" t="s">
        <v>1793</v>
      </c>
      <c r="F412" s="1">
        <v>11554</v>
      </c>
      <c r="G412">
        <v>6211810</v>
      </c>
      <c r="H412" t="s">
        <v>1794</v>
      </c>
      <c r="I412">
        <v>530</v>
      </c>
      <c r="J412">
        <v>10</v>
      </c>
      <c r="K412">
        <v>1</v>
      </c>
      <c r="M412">
        <v>1</v>
      </c>
      <c r="O412" t="s">
        <v>28</v>
      </c>
      <c r="P412">
        <v>1</v>
      </c>
      <c r="T412" t="s">
        <v>39</v>
      </c>
      <c r="U412" t="s">
        <v>28</v>
      </c>
      <c r="V412" t="s">
        <v>28</v>
      </c>
      <c r="W412" t="s">
        <v>1795</v>
      </c>
    </row>
    <row r="413" spans="1:23" x14ac:dyDescent="0.25">
      <c r="A413" t="s">
        <v>1730</v>
      </c>
      <c r="B413" t="s">
        <v>1731</v>
      </c>
      <c r="C413" t="s">
        <v>1787</v>
      </c>
      <c r="D413" t="s">
        <v>1796</v>
      </c>
      <c r="E413" t="s">
        <v>1797</v>
      </c>
      <c r="F413" s="1">
        <v>11040</v>
      </c>
      <c r="G413">
        <v>6211675</v>
      </c>
      <c r="H413" t="s">
        <v>1798</v>
      </c>
      <c r="I413">
        <v>202</v>
      </c>
      <c r="L413">
        <v>1</v>
      </c>
      <c r="O413" t="s">
        <v>28</v>
      </c>
      <c r="R413">
        <v>1</v>
      </c>
      <c r="U413" t="s">
        <v>28</v>
      </c>
      <c r="W413" t="s">
        <v>1799</v>
      </c>
    </row>
    <row r="414" spans="1:23" x14ac:dyDescent="0.25">
      <c r="A414" t="s">
        <v>1730</v>
      </c>
      <c r="B414" t="s">
        <v>1731</v>
      </c>
      <c r="C414" t="s">
        <v>1787</v>
      </c>
      <c r="D414" t="s">
        <v>1800</v>
      </c>
      <c r="E414" t="s">
        <v>1801</v>
      </c>
      <c r="F414" s="1">
        <v>11030</v>
      </c>
      <c r="G414">
        <v>6212357</v>
      </c>
      <c r="H414" t="s">
        <v>1802</v>
      </c>
      <c r="I414">
        <v>756</v>
      </c>
      <c r="K414">
        <v>1</v>
      </c>
      <c r="O414" t="s">
        <v>28</v>
      </c>
      <c r="P414">
        <v>1</v>
      </c>
      <c r="U414" t="s">
        <v>28</v>
      </c>
      <c r="W414" t="s">
        <v>1803</v>
      </c>
    </row>
    <row r="415" spans="1:23" x14ac:dyDescent="0.25">
      <c r="A415" t="s">
        <v>1730</v>
      </c>
      <c r="B415" t="s">
        <v>1731</v>
      </c>
      <c r="C415" t="s">
        <v>1787</v>
      </c>
      <c r="D415" t="s">
        <v>1804</v>
      </c>
      <c r="E415" t="s">
        <v>1805</v>
      </c>
      <c r="F415" s="1">
        <v>11501</v>
      </c>
      <c r="G415">
        <v>6212450</v>
      </c>
      <c r="H415" t="s">
        <v>1806</v>
      </c>
      <c r="I415">
        <v>591</v>
      </c>
      <c r="K415">
        <v>1</v>
      </c>
      <c r="O415" t="s">
        <v>28</v>
      </c>
      <c r="P415">
        <v>1</v>
      </c>
      <c r="U415" t="s">
        <v>28</v>
      </c>
      <c r="W415" t="s">
        <v>1807</v>
      </c>
    </row>
    <row r="416" spans="1:23" x14ac:dyDescent="0.25">
      <c r="A416" t="s">
        <v>1730</v>
      </c>
      <c r="B416" t="s">
        <v>1731</v>
      </c>
      <c r="C416" t="s">
        <v>1730</v>
      </c>
      <c r="D416" t="s">
        <v>1808</v>
      </c>
      <c r="E416" t="s">
        <v>1730</v>
      </c>
      <c r="F416" s="1">
        <v>10025</v>
      </c>
      <c r="G416">
        <v>6213335</v>
      </c>
      <c r="H416" t="s">
        <v>1809</v>
      </c>
      <c r="I416">
        <v>495</v>
      </c>
      <c r="K416">
        <v>1</v>
      </c>
      <c r="O416" t="s">
        <v>28</v>
      </c>
      <c r="Q416">
        <v>1</v>
      </c>
      <c r="U416" t="s">
        <v>28</v>
      </c>
      <c r="W416" t="s">
        <v>1810</v>
      </c>
    </row>
    <row r="417" spans="1:23" x14ac:dyDescent="0.25">
      <c r="A417" t="s">
        <v>1730</v>
      </c>
      <c r="B417" t="s">
        <v>1731</v>
      </c>
      <c r="C417" t="s">
        <v>1730</v>
      </c>
      <c r="D417" t="s">
        <v>1811</v>
      </c>
      <c r="E417" t="s">
        <v>1730</v>
      </c>
      <c r="F417" s="1">
        <v>10032</v>
      </c>
      <c r="G417">
        <v>6210032</v>
      </c>
      <c r="H417" t="s">
        <v>1812</v>
      </c>
      <c r="I417">
        <v>269</v>
      </c>
      <c r="L417">
        <v>1</v>
      </c>
      <c r="O417" t="s">
        <v>28</v>
      </c>
      <c r="R417">
        <v>1</v>
      </c>
      <c r="U417" t="s">
        <v>28</v>
      </c>
      <c r="W417" t="s">
        <v>1813</v>
      </c>
    </row>
    <row r="418" spans="1:23" x14ac:dyDescent="0.25">
      <c r="A418" t="s">
        <v>1730</v>
      </c>
      <c r="B418" t="s">
        <v>1731</v>
      </c>
      <c r="C418" t="s">
        <v>1730</v>
      </c>
      <c r="D418" t="s">
        <v>1814</v>
      </c>
      <c r="E418" t="s">
        <v>1730</v>
      </c>
      <c r="F418" s="1">
        <v>10016</v>
      </c>
      <c r="G418">
        <v>6212630</v>
      </c>
      <c r="H418" t="s">
        <v>1815</v>
      </c>
      <c r="I418">
        <v>912</v>
      </c>
      <c r="K418">
        <v>1</v>
      </c>
      <c r="O418" t="s">
        <v>28</v>
      </c>
      <c r="P418">
        <v>1</v>
      </c>
      <c r="U418" t="s">
        <v>28</v>
      </c>
      <c r="W418" t="s">
        <v>1816</v>
      </c>
    </row>
    <row r="419" spans="1:23" x14ac:dyDescent="0.25">
      <c r="A419" t="s">
        <v>1730</v>
      </c>
      <c r="B419" t="s">
        <v>1731</v>
      </c>
      <c r="C419" t="s">
        <v>1817</v>
      </c>
      <c r="D419" t="s">
        <v>1818</v>
      </c>
      <c r="E419" t="s">
        <v>1730</v>
      </c>
      <c r="F419" s="1">
        <v>10065</v>
      </c>
      <c r="G419">
        <v>6213510</v>
      </c>
      <c r="H419" t="s">
        <v>1819</v>
      </c>
      <c r="I419">
        <v>862</v>
      </c>
      <c r="J419">
        <v>20</v>
      </c>
      <c r="K419">
        <v>1</v>
      </c>
      <c r="L419">
        <v>1</v>
      </c>
      <c r="M419">
        <v>1</v>
      </c>
      <c r="N419">
        <v>1</v>
      </c>
      <c r="O419" t="s">
        <v>28</v>
      </c>
      <c r="P419">
        <v>1</v>
      </c>
      <c r="S419">
        <v>1</v>
      </c>
      <c r="T419" t="s">
        <v>28</v>
      </c>
      <c r="U419" t="s">
        <v>28</v>
      </c>
      <c r="V419" t="s">
        <v>28</v>
      </c>
      <c r="W419" t="s">
        <v>1820</v>
      </c>
    </row>
    <row r="420" spans="1:23" x14ac:dyDescent="0.25">
      <c r="A420" t="s">
        <v>1730</v>
      </c>
      <c r="B420" t="s">
        <v>1731</v>
      </c>
      <c r="C420" t="s">
        <v>1817</v>
      </c>
      <c r="D420" t="s">
        <v>1821</v>
      </c>
      <c r="E420" t="s">
        <v>1730</v>
      </c>
      <c r="F420" s="1">
        <v>10037</v>
      </c>
      <c r="G420">
        <v>6212830</v>
      </c>
      <c r="H420" t="s">
        <v>1822</v>
      </c>
      <c r="I420">
        <v>272</v>
      </c>
      <c r="J420">
        <v>5</v>
      </c>
      <c r="K420">
        <v>1</v>
      </c>
      <c r="M420">
        <v>1</v>
      </c>
      <c r="N420">
        <v>1</v>
      </c>
      <c r="O420" t="s">
        <v>28</v>
      </c>
      <c r="Q420">
        <v>1</v>
      </c>
      <c r="T420" t="s">
        <v>39</v>
      </c>
      <c r="U420" t="s">
        <v>28</v>
      </c>
      <c r="V420" t="s">
        <v>28</v>
      </c>
      <c r="W420" t="s">
        <v>1823</v>
      </c>
    </row>
    <row r="421" spans="1:23" x14ac:dyDescent="0.25">
      <c r="A421" t="s">
        <v>1730</v>
      </c>
      <c r="B421" t="s">
        <v>1731</v>
      </c>
      <c r="C421" t="s">
        <v>1824</v>
      </c>
      <c r="D421" t="s">
        <v>1825</v>
      </c>
      <c r="E421" t="s">
        <v>1826</v>
      </c>
      <c r="F421" s="1">
        <v>13210</v>
      </c>
      <c r="G421">
        <v>6214885</v>
      </c>
      <c r="H421" t="s">
        <v>1827</v>
      </c>
      <c r="I421">
        <v>752</v>
      </c>
      <c r="J421">
        <v>6</v>
      </c>
      <c r="K421">
        <v>1</v>
      </c>
      <c r="L421">
        <v>1</v>
      </c>
      <c r="M421">
        <v>1</v>
      </c>
      <c r="N421">
        <v>1</v>
      </c>
      <c r="O421" t="s">
        <v>28</v>
      </c>
      <c r="P421">
        <v>1</v>
      </c>
      <c r="R421">
        <v>1</v>
      </c>
      <c r="T421" t="s">
        <v>28</v>
      </c>
      <c r="U421" t="s">
        <v>28</v>
      </c>
      <c r="V421" t="s">
        <v>28</v>
      </c>
      <c r="W421" t="s">
        <v>1828</v>
      </c>
    </row>
    <row r="422" spans="1:23" x14ac:dyDescent="0.25">
      <c r="A422" t="s">
        <v>1730</v>
      </c>
      <c r="B422" t="s">
        <v>1731</v>
      </c>
      <c r="C422" t="s">
        <v>252</v>
      </c>
      <c r="D422" t="s">
        <v>1829</v>
      </c>
      <c r="E422" t="s">
        <v>1830</v>
      </c>
      <c r="F422" s="1">
        <v>10940</v>
      </c>
      <c r="G422">
        <v>6210041</v>
      </c>
      <c r="H422" t="s">
        <v>1831</v>
      </c>
      <c r="I422">
        <v>383</v>
      </c>
      <c r="K422">
        <v>1</v>
      </c>
      <c r="O422" t="s">
        <v>28</v>
      </c>
      <c r="Q422">
        <v>1</v>
      </c>
      <c r="U422" t="s">
        <v>28</v>
      </c>
      <c r="W422" t="s">
        <v>1832</v>
      </c>
    </row>
    <row r="423" spans="1:23" x14ac:dyDescent="0.25">
      <c r="A423" t="s">
        <v>1730</v>
      </c>
      <c r="B423" t="s">
        <v>1731</v>
      </c>
      <c r="C423" t="s">
        <v>1833</v>
      </c>
      <c r="D423" t="s">
        <v>1834</v>
      </c>
      <c r="E423" t="s">
        <v>1835</v>
      </c>
      <c r="F423" s="1">
        <v>11418</v>
      </c>
      <c r="G423">
        <v>6211980</v>
      </c>
      <c r="H423" t="s">
        <v>1836</v>
      </c>
      <c r="I423">
        <v>404</v>
      </c>
      <c r="K423">
        <v>1</v>
      </c>
      <c r="O423" t="s">
        <v>28</v>
      </c>
      <c r="P423">
        <v>1</v>
      </c>
      <c r="U423" t="s">
        <v>28</v>
      </c>
      <c r="W423" t="s">
        <v>1837</v>
      </c>
    </row>
    <row r="424" spans="1:23" x14ac:dyDescent="0.25">
      <c r="A424" t="s">
        <v>1730</v>
      </c>
      <c r="B424" t="s">
        <v>1731</v>
      </c>
      <c r="C424" t="s">
        <v>1833</v>
      </c>
      <c r="D424" t="s">
        <v>1838</v>
      </c>
      <c r="E424" t="s">
        <v>1839</v>
      </c>
      <c r="F424" s="1">
        <v>11355</v>
      </c>
      <c r="G424">
        <v>6211595</v>
      </c>
      <c r="H424" t="s">
        <v>1840</v>
      </c>
      <c r="I424">
        <v>535</v>
      </c>
      <c r="K424">
        <v>1</v>
      </c>
      <c r="O424" t="s">
        <v>28</v>
      </c>
      <c r="P424">
        <v>1</v>
      </c>
      <c r="U424" t="s">
        <v>28</v>
      </c>
      <c r="W424" t="s">
        <v>1841</v>
      </c>
    </row>
    <row r="425" spans="1:23" x14ac:dyDescent="0.25">
      <c r="A425" t="s">
        <v>1730</v>
      </c>
      <c r="B425" t="s">
        <v>1731</v>
      </c>
      <c r="C425" t="s">
        <v>1833</v>
      </c>
      <c r="D425" t="s">
        <v>1842</v>
      </c>
      <c r="E425" t="s">
        <v>925</v>
      </c>
      <c r="F425" s="1">
        <v>11373</v>
      </c>
      <c r="G425">
        <v>6213180</v>
      </c>
      <c r="H425" t="s">
        <v>1843</v>
      </c>
      <c r="I425">
        <v>545</v>
      </c>
      <c r="K425">
        <v>1</v>
      </c>
      <c r="O425" t="s">
        <v>28</v>
      </c>
      <c r="P425">
        <v>1</v>
      </c>
      <c r="U425" t="s">
        <v>28</v>
      </c>
      <c r="W425" t="s">
        <v>1844</v>
      </c>
    </row>
    <row r="426" spans="1:23" x14ac:dyDescent="0.25">
      <c r="A426" t="s">
        <v>1730</v>
      </c>
      <c r="B426" t="s">
        <v>1731</v>
      </c>
      <c r="C426" t="s">
        <v>745</v>
      </c>
      <c r="D426" t="s">
        <v>1845</v>
      </c>
      <c r="E426" t="s">
        <v>1846</v>
      </c>
      <c r="F426" s="1">
        <v>10305</v>
      </c>
      <c r="G426">
        <v>6214735</v>
      </c>
      <c r="H426" t="s">
        <v>1847</v>
      </c>
      <c r="I426">
        <v>472</v>
      </c>
      <c r="J426">
        <v>10</v>
      </c>
      <c r="K426">
        <v>1</v>
      </c>
      <c r="L426">
        <v>1</v>
      </c>
      <c r="M426">
        <v>1</v>
      </c>
      <c r="N426">
        <v>1</v>
      </c>
      <c r="O426" t="s">
        <v>28</v>
      </c>
      <c r="P426">
        <v>1</v>
      </c>
      <c r="S426">
        <v>1</v>
      </c>
      <c r="T426" t="s">
        <v>39</v>
      </c>
      <c r="U426" t="s">
        <v>28</v>
      </c>
      <c r="V426" t="s">
        <v>28</v>
      </c>
      <c r="W426" t="s">
        <v>1848</v>
      </c>
    </row>
    <row r="427" spans="1:23" x14ac:dyDescent="0.25">
      <c r="A427" t="s">
        <v>1730</v>
      </c>
      <c r="B427" t="s">
        <v>1731</v>
      </c>
      <c r="C427" t="s">
        <v>745</v>
      </c>
      <c r="D427" t="s">
        <v>1849</v>
      </c>
      <c r="E427" t="s">
        <v>1846</v>
      </c>
      <c r="F427" s="1">
        <v>10310</v>
      </c>
      <c r="G427">
        <v>6210025</v>
      </c>
      <c r="H427" t="s">
        <v>1850</v>
      </c>
      <c r="I427">
        <v>470</v>
      </c>
      <c r="K427">
        <v>1</v>
      </c>
      <c r="L427">
        <v>1</v>
      </c>
      <c r="O427" t="s">
        <v>28</v>
      </c>
      <c r="P427">
        <v>1</v>
      </c>
      <c r="S427">
        <v>1</v>
      </c>
      <c r="U427" t="s">
        <v>28</v>
      </c>
      <c r="W427" t="s">
        <v>1851</v>
      </c>
    </row>
    <row r="428" spans="1:23" x14ac:dyDescent="0.25">
      <c r="A428" t="s">
        <v>1730</v>
      </c>
      <c r="B428" t="s">
        <v>1731</v>
      </c>
      <c r="C428" t="s">
        <v>1257</v>
      </c>
      <c r="D428" t="s">
        <v>1852</v>
      </c>
      <c r="E428" t="s">
        <v>1853</v>
      </c>
      <c r="F428" s="1">
        <v>11795</v>
      </c>
      <c r="G428">
        <v>6215295</v>
      </c>
      <c r="H428" t="s">
        <v>1854</v>
      </c>
      <c r="I428">
        <v>537</v>
      </c>
      <c r="K428">
        <v>1</v>
      </c>
      <c r="L428">
        <v>1</v>
      </c>
      <c r="O428" t="s">
        <v>28</v>
      </c>
      <c r="Q428">
        <v>1</v>
      </c>
      <c r="S428">
        <v>1</v>
      </c>
      <c r="U428" t="s">
        <v>28</v>
      </c>
      <c r="W428" t="s">
        <v>1855</v>
      </c>
    </row>
    <row r="429" spans="1:23" x14ac:dyDescent="0.25">
      <c r="A429" t="s">
        <v>1730</v>
      </c>
      <c r="B429" t="s">
        <v>1731</v>
      </c>
      <c r="C429" t="s">
        <v>1257</v>
      </c>
      <c r="D429" t="s">
        <v>1856</v>
      </c>
      <c r="E429" t="s">
        <v>1857</v>
      </c>
      <c r="F429" s="1">
        <v>11706</v>
      </c>
      <c r="G429">
        <v>6210280</v>
      </c>
      <c r="H429" t="s">
        <v>1858</v>
      </c>
      <c r="I429">
        <v>305</v>
      </c>
      <c r="K429">
        <v>1</v>
      </c>
      <c r="O429" t="s">
        <v>28</v>
      </c>
      <c r="Q429">
        <v>1</v>
      </c>
      <c r="U429" t="s">
        <v>28</v>
      </c>
      <c r="W429" t="s">
        <v>1859</v>
      </c>
    </row>
    <row r="430" spans="1:23" x14ac:dyDescent="0.25">
      <c r="A430" t="s">
        <v>1730</v>
      </c>
      <c r="B430" t="s">
        <v>1731</v>
      </c>
      <c r="C430" t="s">
        <v>1257</v>
      </c>
      <c r="D430" t="s">
        <v>1860</v>
      </c>
      <c r="E430" t="s">
        <v>1861</v>
      </c>
      <c r="F430" s="1">
        <v>11794</v>
      </c>
      <c r="G430">
        <v>6214775</v>
      </c>
      <c r="H430" t="s">
        <v>1862</v>
      </c>
      <c r="I430">
        <v>624</v>
      </c>
      <c r="J430">
        <v>8</v>
      </c>
      <c r="K430">
        <v>1</v>
      </c>
      <c r="L430">
        <v>1</v>
      </c>
      <c r="M430">
        <v>1</v>
      </c>
      <c r="N430">
        <v>1</v>
      </c>
      <c r="O430" t="s">
        <v>28</v>
      </c>
      <c r="P430">
        <v>1</v>
      </c>
      <c r="R430">
        <v>1</v>
      </c>
      <c r="T430" t="s">
        <v>39</v>
      </c>
      <c r="U430" t="s">
        <v>28</v>
      </c>
      <c r="V430" t="s">
        <v>28</v>
      </c>
      <c r="W430" t="s">
        <v>1863</v>
      </c>
    </row>
    <row r="431" spans="1:23" x14ac:dyDescent="0.25">
      <c r="A431" t="s">
        <v>1730</v>
      </c>
      <c r="B431" t="s">
        <v>1731</v>
      </c>
      <c r="C431" t="s">
        <v>1864</v>
      </c>
      <c r="D431" t="s">
        <v>1865</v>
      </c>
      <c r="E431" t="s">
        <v>1866</v>
      </c>
      <c r="F431" s="1">
        <v>10595</v>
      </c>
      <c r="G431">
        <v>6215150</v>
      </c>
      <c r="H431" t="s">
        <v>1867</v>
      </c>
      <c r="I431">
        <v>624</v>
      </c>
      <c r="J431">
        <v>10</v>
      </c>
      <c r="K431">
        <v>1</v>
      </c>
      <c r="L431">
        <v>1</v>
      </c>
      <c r="M431">
        <v>1</v>
      </c>
      <c r="N431">
        <v>1</v>
      </c>
      <c r="O431" t="s">
        <v>28</v>
      </c>
      <c r="P431">
        <v>1</v>
      </c>
      <c r="R431">
        <v>1</v>
      </c>
      <c r="T431" t="s">
        <v>39</v>
      </c>
      <c r="U431" t="s">
        <v>28</v>
      </c>
      <c r="V431" t="s">
        <v>28</v>
      </c>
      <c r="W431" t="s">
        <v>1868</v>
      </c>
    </row>
    <row r="432" spans="1:23" x14ac:dyDescent="0.25">
      <c r="A432" t="s">
        <v>1869</v>
      </c>
      <c r="B432" t="s">
        <v>1870</v>
      </c>
      <c r="C432" t="s">
        <v>1871</v>
      </c>
      <c r="D432" t="s">
        <v>1872</v>
      </c>
      <c r="E432" t="s">
        <v>1873</v>
      </c>
      <c r="F432" s="1">
        <v>28801</v>
      </c>
      <c r="G432">
        <v>6360013</v>
      </c>
      <c r="H432" t="s">
        <v>1874</v>
      </c>
      <c r="I432">
        <v>770</v>
      </c>
      <c r="K432">
        <v>1</v>
      </c>
      <c r="O432" t="s">
        <v>39</v>
      </c>
      <c r="Q432">
        <v>1</v>
      </c>
      <c r="U432" t="s">
        <v>28</v>
      </c>
      <c r="W432" t="s">
        <v>1875</v>
      </c>
    </row>
    <row r="433" spans="1:23" x14ac:dyDescent="0.25">
      <c r="A433" t="s">
        <v>1869</v>
      </c>
      <c r="B433" t="s">
        <v>1870</v>
      </c>
      <c r="C433" t="s">
        <v>1876</v>
      </c>
      <c r="D433" t="s">
        <v>1877</v>
      </c>
      <c r="E433" t="s">
        <v>1876</v>
      </c>
      <c r="F433" s="1">
        <v>27710</v>
      </c>
      <c r="G433">
        <v>6360355</v>
      </c>
      <c r="H433" t="s">
        <v>1878</v>
      </c>
      <c r="I433">
        <v>957</v>
      </c>
      <c r="K433">
        <v>1</v>
      </c>
      <c r="O433" t="s">
        <v>28</v>
      </c>
      <c r="P433">
        <v>1</v>
      </c>
      <c r="U433" t="s">
        <v>28</v>
      </c>
      <c r="W433" t="s">
        <v>1879</v>
      </c>
    </row>
    <row r="434" spans="1:23" x14ac:dyDescent="0.25">
      <c r="A434" t="s">
        <v>1869</v>
      </c>
      <c r="B434" t="s">
        <v>1870</v>
      </c>
      <c r="C434" t="s">
        <v>1880</v>
      </c>
      <c r="D434" t="s">
        <v>1881</v>
      </c>
      <c r="E434" t="s">
        <v>1882</v>
      </c>
      <c r="F434" s="1">
        <v>27157</v>
      </c>
      <c r="G434">
        <v>6361700</v>
      </c>
      <c r="H434" t="s">
        <v>1883</v>
      </c>
      <c r="I434">
        <v>885</v>
      </c>
      <c r="J434">
        <v>24</v>
      </c>
      <c r="K434">
        <v>1</v>
      </c>
      <c r="L434">
        <v>1</v>
      </c>
      <c r="M434">
        <v>1</v>
      </c>
      <c r="N434">
        <v>1</v>
      </c>
      <c r="O434" t="s">
        <v>28</v>
      </c>
      <c r="P434">
        <v>1</v>
      </c>
      <c r="R434">
        <v>1</v>
      </c>
      <c r="T434" t="s">
        <v>28</v>
      </c>
      <c r="U434" t="s">
        <v>28</v>
      </c>
      <c r="V434" t="s">
        <v>39</v>
      </c>
      <c r="W434" t="s">
        <v>1884</v>
      </c>
    </row>
    <row r="435" spans="1:23" x14ac:dyDescent="0.25">
      <c r="A435" t="s">
        <v>1869</v>
      </c>
      <c r="B435" t="s">
        <v>1870</v>
      </c>
      <c r="C435" t="s">
        <v>1885</v>
      </c>
      <c r="D435" t="s">
        <v>1886</v>
      </c>
      <c r="E435" t="s">
        <v>1887</v>
      </c>
      <c r="F435" s="1">
        <v>27401</v>
      </c>
      <c r="G435">
        <v>6360002</v>
      </c>
      <c r="H435" t="s">
        <v>1888</v>
      </c>
      <c r="I435">
        <v>628</v>
      </c>
      <c r="K435">
        <v>1</v>
      </c>
      <c r="O435" t="s">
        <v>28</v>
      </c>
      <c r="Q435">
        <v>1</v>
      </c>
      <c r="U435" t="s">
        <v>28</v>
      </c>
      <c r="W435" t="s">
        <v>1889</v>
      </c>
    </row>
    <row r="436" spans="1:23" x14ac:dyDescent="0.25">
      <c r="A436" t="s">
        <v>1869</v>
      </c>
      <c r="B436" t="s">
        <v>1870</v>
      </c>
      <c r="C436" t="s">
        <v>1890</v>
      </c>
      <c r="D436" t="s">
        <v>1891</v>
      </c>
      <c r="E436" t="s">
        <v>1892</v>
      </c>
      <c r="F436" s="1">
        <v>28203</v>
      </c>
      <c r="G436">
        <v>6360280</v>
      </c>
      <c r="H436" t="s">
        <v>1893</v>
      </c>
      <c r="I436">
        <v>874</v>
      </c>
      <c r="K436">
        <v>1</v>
      </c>
      <c r="L436">
        <v>1</v>
      </c>
      <c r="O436" t="s">
        <v>28</v>
      </c>
      <c r="P436">
        <v>1</v>
      </c>
      <c r="R436">
        <v>1</v>
      </c>
      <c r="U436" t="s">
        <v>28</v>
      </c>
      <c r="W436" t="s">
        <v>1894</v>
      </c>
    </row>
    <row r="437" spans="1:23" x14ac:dyDescent="0.25">
      <c r="A437" t="s">
        <v>1869</v>
      </c>
      <c r="B437" t="s">
        <v>1870</v>
      </c>
      <c r="C437" t="s">
        <v>1895</v>
      </c>
      <c r="D437" t="s">
        <v>1896</v>
      </c>
      <c r="E437" t="s">
        <v>545</v>
      </c>
      <c r="F437" s="1">
        <v>28401</v>
      </c>
      <c r="G437">
        <v>6360019</v>
      </c>
      <c r="H437" t="s">
        <v>1897</v>
      </c>
      <c r="I437">
        <v>800</v>
      </c>
      <c r="K437">
        <v>1</v>
      </c>
      <c r="O437" t="s">
        <v>28</v>
      </c>
      <c r="Q437">
        <v>1</v>
      </c>
      <c r="U437" t="s">
        <v>28</v>
      </c>
      <c r="W437" t="s">
        <v>1898</v>
      </c>
    </row>
    <row r="438" spans="1:23" x14ac:dyDescent="0.25">
      <c r="A438" t="s">
        <v>1869</v>
      </c>
      <c r="B438" t="s">
        <v>1870</v>
      </c>
      <c r="C438" t="s">
        <v>252</v>
      </c>
      <c r="D438" t="s">
        <v>1899</v>
      </c>
      <c r="E438" t="s">
        <v>1900</v>
      </c>
      <c r="F438" s="1">
        <v>27514</v>
      </c>
      <c r="G438">
        <v>6360260</v>
      </c>
      <c r="H438" t="s">
        <v>1901</v>
      </c>
      <c r="I438">
        <v>905</v>
      </c>
      <c r="J438">
        <v>36</v>
      </c>
      <c r="K438">
        <v>1</v>
      </c>
      <c r="L438">
        <v>1</v>
      </c>
      <c r="M438">
        <v>1</v>
      </c>
      <c r="N438">
        <v>1</v>
      </c>
      <c r="O438" t="s">
        <v>28</v>
      </c>
      <c r="P438">
        <v>1</v>
      </c>
      <c r="R438">
        <v>1</v>
      </c>
      <c r="T438" t="s">
        <v>28</v>
      </c>
      <c r="U438" t="s">
        <v>28</v>
      </c>
      <c r="V438" t="s">
        <v>39</v>
      </c>
      <c r="W438" t="s">
        <v>1902</v>
      </c>
    </row>
    <row r="439" spans="1:23" x14ac:dyDescent="0.25">
      <c r="A439" t="s">
        <v>1869</v>
      </c>
      <c r="B439" t="s">
        <v>1870</v>
      </c>
      <c r="C439" t="s">
        <v>1903</v>
      </c>
      <c r="D439" t="s">
        <v>1904</v>
      </c>
      <c r="E439" t="s">
        <v>1905</v>
      </c>
      <c r="F439" s="1">
        <v>27835</v>
      </c>
      <c r="G439">
        <v>6360690</v>
      </c>
      <c r="H439" t="s">
        <v>1906</v>
      </c>
      <c r="I439">
        <v>974</v>
      </c>
      <c r="K439">
        <v>1</v>
      </c>
      <c r="L439">
        <v>1</v>
      </c>
      <c r="O439" t="s">
        <v>28</v>
      </c>
      <c r="P439">
        <v>1</v>
      </c>
      <c r="S439">
        <v>1</v>
      </c>
      <c r="U439" t="s">
        <v>28</v>
      </c>
      <c r="W439" t="s">
        <v>1907</v>
      </c>
    </row>
    <row r="440" spans="1:23" x14ac:dyDescent="0.25">
      <c r="A440" t="s">
        <v>1869</v>
      </c>
      <c r="B440" t="s">
        <v>1870</v>
      </c>
      <c r="C440" t="s">
        <v>1908</v>
      </c>
      <c r="D440" t="s">
        <v>1909</v>
      </c>
      <c r="E440" t="s">
        <v>1910</v>
      </c>
      <c r="F440" s="1">
        <v>27610</v>
      </c>
      <c r="G440">
        <v>6360001</v>
      </c>
      <c r="H440" t="s">
        <v>1911</v>
      </c>
      <c r="I440">
        <v>567</v>
      </c>
      <c r="K440">
        <v>1</v>
      </c>
      <c r="O440" t="s">
        <v>28</v>
      </c>
      <c r="P440">
        <v>1</v>
      </c>
      <c r="U440" t="s">
        <v>28</v>
      </c>
      <c r="W440" t="s">
        <v>1912</v>
      </c>
    </row>
    <row r="441" spans="1:23" x14ac:dyDescent="0.25">
      <c r="A441" t="s">
        <v>1913</v>
      </c>
      <c r="B441" t="s">
        <v>1914</v>
      </c>
      <c r="C441" t="s">
        <v>1915</v>
      </c>
      <c r="D441" t="s">
        <v>1916</v>
      </c>
      <c r="E441" t="s">
        <v>1917</v>
      </c>
      <c r="F441" s="1">
        <v>58501</v>
      </c>
      <c r="G441">
        <v>6640040</v>
      </c>
      <c r="H441" t="s">
        <v>1918</v>
      </c>
      <c r="I441">
        <v>286</v>
      </c>
      <c r="K441">
        <v>1</v>
      </c>
      <c r="O441" t="s">
        <v>28</v>
      </c>
      <c r="Q441">
        <v>1</v>
      </c>
      <c r="T441" t="s">
        <v>39</v>
      </c>
      <c r="U441" t="s">
        <v>28</v>
      </c>
      <c r="W441" t="s">
        <v>1919</v>
      </c>
    </row>
    <row r="442" spans="1:23" x14ac:dyDescent="0.25">
      <c r="A442" t="s">
        <v>1913</v>
      </c>
      <c r="B442" t="s">
        <v>1914</v>
      </c>
      <c r="C442" t="s">
        <v>1915</v>
      </c>
      <c r="D442" t="s">
        <v>1920</v>
      </c>
      <c r="E442" t="s">
        <v>1917</v>
      </c>
      <c r="F442" s="1">
        <v>58501</v>
      </c>
      <c r="G442">
        <v>6640020</v>
      </c>
      <c r="H442" t="s">
        <v>1921</v>
      </c>
      <c r="I442">
        <v>242</v>
      </c>
      <c r="K442">
        <v>1</v>
      </c>
      <c r="O442" t="s">
        <v>28</v>
      </c>
      <c r="Q442">
        <v>1</v>
      </c>
      <c r="T442" t="s">
        <v>39</v>
      </c>
      <c r="U442" t="s">
        <v>28</v>
      </c>
      <c r="W442" t="s">
        <v>1922</v>
      </c>
    </row>
    <row r="443" spans="1:23" x14ac:dyDescent="0.25">
      <c r="A443" t="s">
        <v>1913</v>
      </c>
      <c r="B443" t="s">
        <v>1914</v>
      </c>
      <c r="C443" t="s">
        <v>1923</v>
      </c>
      <c r="D443" t="s">
        <v>1924</v>
      </c>
      <c r="E443" t="s">
        <v>1925</v>
      </c>
      <c r="F443" s="1">
        <v>58103</v>
      </c>
      <c r="G443">
        <v>6640003</v>
      </c>
      <c r="H443" t="s">
        <v>1926</v>
      </c>
      <c r="I443">
        <v>133</v>
      </c>
      <c r="K443">
        <v>1</v>
      </c>
      <c r="O443" t="s">
        <v>28</v>
      </c>
      <c r="Q443">
        <v>1</v>
      </c>
      <c r="T443" t="s">
        <v>39</v>
      </c>
      <c r="U443" t="s">
        <v>28</v>
      </c>
      <c r="W443" t="s">
        <v>1927</v>
      </c>
    </row>
    <row r="444" spans="1:23" x14ac:dyDescent="0.25">
      <c r="A444" t="s">
        <v>1913</v>
      </c>
      <c r="B444" t="s">
        <v>1914</v>
      </c>
      <c r="C444" t="s">
        <v>1923</v>
      </c>
      <c r="D444" t="s">
        <v>1928</v>
      </c>
      <c r="E444" t="s">
        <v>1925</v>
      </c>
      <c r="F444" s="1">
        <v>58104</v>
      </c>
      <c r="G444">
        <v>6640180</v>
      </c>
      <c r="H444" t="s">
        <v>1929</v>
      </c>
      <c r="I444">
        <v>284</v>
      </c>
      <c r="K444">
        <v>1</v>
      </c>
      <c r="L444">
        <v>1</v>
      </c>
      <c r="O444" t="s">
        <v>28</v>
      </c>
      <c r="P444">
        <v>1</v>
      </c>
      <c r="S444">
        <v>1</v>
      </c>
      <c r="T444" t="s">
        <v>39</v>
      </c>
      <c r="U444" t="s">
        <v>28</v>
      </c>
      <c r="W444" t="s">
        <v>1930</v>
      </c>
    </row>
    <row r="445" spans="1:23" x14ac:dyDescent="0.25">
      <c r="A445" t="s">
        <v>1913</v>
      </c>
      <c r="B445" t="s">
        <v>1914</v>
      </c>
      <c r="C445" t="s">
        <v>1931</v>
      </c>
      <c r="D445" t="s">
        <v>1932</v>
      </c>
      <c r="E445" t="s">
        <v>1931</v>
      </c>
      <c r="F445" s="1">
        <v>58201</v>
      </c>
      <c r="G445">
        <v>6640001</v>
      </c>
      <c r="H445" t="s">
        <v>1933</v>
      </c>
      <c r="I445">
        <v>257</v>
      </c>
      <c r="K445">
        <v>1</v>
      </c>
      <c r="O445" t="s">
        <v>28</v>
      </c>
      <c r="Q445">
        <v>1</v>
      </c>
      <c r="T445" t="s">
        <v>39</v>
      </c>
      <c r="U445" t="s">
        <v>28</v>
      </c>
      <c r="W445" t="s">
        <v>1934</v>
      </c>
    </row>
    <row r="446" spans="1:23" x14ac:dyDescent="0.25">
      <c r="A446" t="s">
        <v>1913</v>
      </c>
      <c r="B446" t="s">
        <v>1914</v>
      </c>
      <c r="C446" t="s">
        <v>1935</v>
      </c>
      <c r="D446" t="s">
        <v>1936</v>
      </c>
      <c r="E446" t="s">
        <v>1937</v>
      </c>
      <c r="F446" s="1">
        <v>58701</v>
      </c>
      <c r="G446">
        <v>6640004</v>
      </c>
      <c r="H446" t="s">
        <v>1938</v>
      </c>
      <c r="I446">
        <v>251</v>
      </c>
      <c r="K446">
        <v>1</v>
      </c>
      <c r="O446" t="s">
        <v>28</v>
      </c>
      <c r="Q446">
        <v>1</v>
      </c>
      <c r="T446" t="s">
        <v>39</v>
      </c>
      <c r="U446" t="s">
        <v>28</v>
      </c>
      <c r="W446" t="s">
        <v>1939</v>
      </c>
    </row>
    <row r="447" spans="1:23" x14ac:dyDescent="0.25">
      <c r="A447" t="s">
        <v>1940</v>
      </c>
      <c r="B447" t="s">
        <v>1941</v>
      </c>
      <c r="C447" t="s">
        <v>1054</v>
      </c>
      <c r="D447" t="s">
        <v>1942</v>
      </c>
      <c r="E447" t="s">
        <v>1943</v>
      </c>
      <c r="F447" s="1">
        <v>45804</v>
      </c>
      <c r="G447">
        <v>6411540</v>
      </c>
      <c r="H447" t="s">
        <v>1944</v>
      </c>
      <c r="I447">
        <v>329</v>
      </c>
      <c r="K447">
        <v>1</v>
      </c>
      <c r="O447" t="s">
        <v>28</v>
      </c>
      <c r="Q447">
        <v>1</v>
      </c>
      <c r="U447" t="s">
        <v>28</v>
      </c>
      <c r="W447" t="s">
        <v>1945</v>
      </c>
    </row>
    <row r="448" spans="1:23" x14ac:dyDescent="0.25">
      <c r="A448" t="s">
        <v>1940</v>
      </c>
      <c r="B448" t="s">
        <v>1941</v>
      </c>
      <c r="C448" t="s">
        <v>1054</v>
      </c>
      <c r="D448" t="s">
        <v>1946</v>
      </c>
      <c r="E448" t="s">
        <v>1943</v>
      </c>
      <c r="F448" s="1">
        <v>45801</v>
      </c>
      <c r="G448">
        <v>6411560</v>
      </c>
      <c r="H448" t="s">
        <v>1947</v>
      </c>
      <c r="I448">
        <v>425</v>
      </c>
      <c r="K448">
        <v>1</v>
      </c>
      <c r="O448" t="s">
        <v>28</v>
      </c>
      <c r="Q448">
        <v>1</v>
      </c>
      <c r="U448" t="s">
        <v>28</v>
      </c>
      <c r="W448" t="s">
        <v>1948</v>
      </c>
    </row>
    <row r="449" spans="1:23" x14ac:dyDescent="0.25">
      <c r="A449" t="s">
        <v>1940</v>
      </c>
      <c r="B449" t="s">
        <v>1941</v>
      </c>
      <c r="C449" t="s">
        <v>1949</v>
      </c>
      <c r="D449" t="s">
        <v>1950</v>
      </c>
      <c r="E449" t="s">
        <v>1951</v>
      </c>
      <c r="F449" s="1">
        <v>44124</v>
      </c>
      <c r="G449">
        <v>6410945</v>
      </c>
      <c r="H449" t="s">
        <v>1952</v>
      </c>
      <c r="I449">
        <v>500</v>
      </c>
      <c r="K449">
        <v>1</v>
      </c>
      <c r="O449" t="s">
        <v>28</v>
      </c>
      <c r="Q449">
        <v>1</v>
      </c>
      <c r="U449" t="s">
        <v>28</v>
      </c>
      <c r="W449" t="s">
        <v>1953</v>
      </c>
    </row>
    <row r="450" spans="1:23" x14ac:dyDescent="0.25">
      <c r="A450" t="s">
        <v>1940</v>
      </c>
      <c r="B450" t="s">
        <v>1941</v>
      </c>
      <c r="C450" t="s">
        <v>1949</v>
      </c>
      <c r="D450" t="s">
        <v>1954</v>
      </c>
      <c r="E450" t="s">
        <v>1955</v>
      </c>
      <c r="F450" s="1">
        <v>44111</v>
      </c>
      <c r="G450">
        <v>6410710</v>
      </c>
      <c r="H450" t="s">
        <v>1956</v>
      </c>
      <c r="I450">
        <v>488</v>
      </c>
      <c r="K450">
        <v>1</v>
      </c>
      <c r="O450" t="s">
        <v>28</v>
      </c>
      <c r="Q450">
        <v>1</v>
      </c>
      <c r="U450" t="s">
        <v>28</v>
      </c>
      <c r="W450" t="s">
        <v>1957</v>
      </c>
    </row>
    <row r="451" spans="1:23" x14ac:dyDescent="0.25">
      <c r="A451" t="s">
        <v>1940</v>
      </c>
      <c r="B451" t="s">
        <v>1941</v>
      </c>
      <c r="C451" t="s">
        <v>1949</v>
      </c>
      <c r="D451" t="s">
        <v>1958</v>
      </c>
      <c r="E451" t="s">
        <v>1955</v>
      </c>
      <c r="F451" s="1">
        <v>44109</v>
      </c>
      <c r="G451">
        <v>6410655</v>
      </c>
      <c r="H451" t="s">
        <v>1959</v>
      </c>
      <c r="I451">
        <v>626</v>
      </c>
      <c r="J451">
        <v>14</v>
      </c>
      <c r="K451">
        <v>1</v>
      </c>
      <c r="L451">
        <v>1</v>
      </c>
      <c r="M451">
        <v>1</v>
      </c>
      <c r="N451">
        <v>1</v>
      </c>
      <c r="O451" t="s">
        <v>28</v>
      </c>
      <c r="P451">
        <v>1</v>
      </c>
      <c r="S451">
        <v>1</v>
      </c>
      <c r="T451" t="s">
        <v>28</v>
      </c>
      <c r="U451" t="s">
        <v>28</v>
      </c>
      <c r="V451" t="s">
        <v>28</v>
      </c>
      <c r="W451" t="s">
        <v>1960</v>
      </c>
    </row>
    <row r="452" spans="1:23" x14ac:dyDescent="0.25">
      <c r="A452" t="s">
        <v>1940</v>
      </c>
      <c r="B452" t="s">
        <v>1941</v>
      </c>
      <c r="C452" t="s">
        <v>1949</v>
      </c>
      <c r="D452" t="s">
        <v>1961</v>
      </c>
      <c r="E452" t="s">
        <v>1955</v>
      </c>
      <c r="F452" s="1">
        <v>44106</v>
      </c>
      <c r="G452">
        <v>6410922</v>
      </c>
      <c r="H452" t="s">
        <v>1962</v>
      </c>
      <c r="I452">
        <v>244</v>
      </c>
      <c r="L452">
        <v>1</v>
      </c>
      <c r="O452" t="s">
        <v>28</v>
      </c>
      <c r="R452">
        <v>1</v>
      </c>
      <c r="U452" t="s">
        <v>28</v>
      </c>
      <c r="W452" t="s">
        <v>1963</v>
      </c>
    </row>
    <row r="453" spans="1:23" x14ac:dyDescent="0.25">
      <c r="A453" t="s">
        <v>1940</v>
      </c>
      <c r="B453" t="s">
        <v>1941</v>
      </c>
      <c r="C453" t="s">
        <v>1949</v>
      </c>
      <c r="D453" t="s">
        <v>1964</v>
      </c>
      <c r="E453" t="s">
        <v>1955</v>
      </c>
      <c r="F453" s="1">
        <v>44106</v>
      </c>
      <c r="G453">
        <v>6410920</v>
      </c>
      <c r="H453" t="s">
        <v>1965</v>
      </c>
      <c r="I453">
        <v>1032</v>
      </c>
      <c r="K453">
        <v>1</v>
      </c>
      <c r="O453" t="s">
        <v>28</v>
      </c>
      <c r="P453">
        <v>1</v>
      </c>
      <c r="U453" t="s">
        <v>28</v>
      </c>
      <c r="W453" t="s">
        <v>1966</v>
      </c>
    </row>
    <row r="454" spans="1:23" x14ac:dyDescent="0.25">
      <c r="A454" t="s">
        <v>1940</v>
      </c>
      <c r="B454" t="s">
        <v>1941</v>
      </c>
      <c r="C454" t="s">
        <v>1967</v>
      </c>
      <c r="D454" t="s">
        <v>1968</v>
      </c>
      <c r="E454" t="s">
        <v>760</v>
      </c>
      <c r="F454" s="1">
        <v>43215</v>
      </c>
      <c r="G454">
        <v>6411010</v>
      </c>
      <c r="H454" t="s">
        <v>1969</v>
      </c>
      <c r="I454">
        <v>434</v>
      </c>
      <c r="K454">
        <v>1</v>
      </c>
      <c r="O454" t="s">
        <v>28</v>
      </c>
      <c r="P454">
        <v>1</v>
      </c>
      <c r="U454" t="s">
        <v>28</v>
      </c>
      <c r="W454" t="s">
        <v>1970</v>
      </c>
    </row>
    <row r="455" spans="1:23" x14ac:dyDescent="0.25">
      <c r="A455" t="s">
        <v>1940</v>
      </c>
      <c r="B455" t="s">
        <v>1941</v>
      </c>
      <c r="C455" t="s">
        <v>1967</v>
      </c>
      <c r="D455" t="s">
        <v>1971</v>
      </c>
      <c r="E455" t="s">
        <v>760</v>
      </c>
      <c r="F455" s="1">
        <v>43205</v>
      </c>
      <c r="G455">
        <v>6410950</v>
      </c>
      <c r="H455" t="s">
        <v>1972</v>
      </c>
      <c r="I455">
        <v>527</v>
      </c>
      <c r="J455">
        <v>15</v>
      </c>
      <c r="L455">
        <v>1</v>
      </c>
      <c r="N455">
        <v>1</v>
      </c>
      <c r="O455" t="s">
        <v>28</v>
      </c>
      <c r="R455">
        <v>1</v>
      </c>
      <c r="T455" t="s">
        <v>28</v>
      </c>
      <c r="U455" t="s">
        <v>28</v>
      </c>
      <c r="V455" t="s">
        <v>28</v>
      </c>
      <c r="W455" t="s">
        <v>1973</v>
      </c>
    </row>
    <row r="456" spans="1:23" x14ac:dyDescent="0.25">
      <c r="A456" t="s">
        <v>1940</v>
      </c>
      <c r="B456" t="s">
        <v>1941</v>
      </c>
      <c r="C456" t="s">
        <v>1967</v>
      </c>
      <c r="D456" t="s">
        <v>1974</v>
      </c>
      <c r="E456" t="s">
        <v>760</v>
      </c>
      <c r="F456" s="1">
        <v>43210</v>
      </c>
      <c r="G456">
        <v>6411100</v>
      </c>
      <c r="H456" t="s">
        <v>1975</v>
      </c>
      <c r="I456">
        <v>900</v>
      </c>
      <c r="J456">
        <v>18</v>
      </c>
      <c r="K456">
        <v>1</v>
      </c>
      <c r="M456">
        <v>1</v>
      </c>
      <c r="O456" t="s">
        <v>28</v>
      </c>
      <c r="P456">
        <v>1</v>
      </c>
      <c r="T456" t="s">
        <v>28</v>
      </c>
      <c r="U456" t="s">
        <v>28</v>
      </c>
      <c r="V456" t="s">
        <v>28</v>
      </c>
      <c r="W456" t="s">
        <v>1976</v>
      </c>
    </row>
    <row r="457" spans="1:23" x14ac:dyDescent="0.25">
      <c r="A457" t="s">
        <v>1940</v>
      </c>
      <c r="B457" t="s">
        <v>1941</v>
      </c>
      <c r="C457" t="s">
        <v>1967</v>
      </c>
      <c r="D457" t="s">
        <v>1977</v>
      </c>
      <c r="E457" t="s">
        <v>760</v>
      </c>
      <c r="F457" s="1">
        <v>43213</v>
      </c>
      <c r="G457">
        <v>6418083</v>
      </c>
      <c r="H457" t="s">
        <v>1978</v>
      </c>
      <c r="I457">
        <v>233</v>
      </c>
      <c r="K457">
        <v>1</v>
      </c>
      <c r="O457" t="s">
        <v>28</v>
      </c>
      <c r="Q457">
        <v>1</v>
      </c>
      <c r="U457" t="s">
        <v>28</v>
      </c>
      <c r="W457" t="s">
        <v>1979</v>
      </c>
    </row>
    <row r="458" spans="1:23" x14ac:dyDescent="0.25">
      <c r="A458" t="s">
        <v>1940</v>
      </c>
      <c r="B458" t="s">
        <v>1941</v>
      </c>
      <c r="C458" t="s">
        <v>1967</v>
      </c>
      <c r="D458" t="s">
        <v>1980</v>
      </c>
      <c r="E458" t="s">
        <v>760</v>
      </c>
      <c r="F458" s="1">
        <v>43214</v>
      </c>
      <c r="G458">
        <v>6411110</v>
      </c>
      <c r="H458" t="s">
        <v>1981</v>
      </c>
      <c r="I458">
        <v>1059</v>
      </c>
      <c r="K458">
        <v>1</v>
      </c>
      <c r="O458" t="s">
        <v>28</v>
      </c>
      <c r="Q458">
        <v>1</v>
      </c>
      <c r="U458" t="s">
        <v>28</v>
      </c>
      <c r="W458" t="s">
        <v>1982</v>
      </c>
    </row>
    <row r="459" spans="1:23" x14ac:dyDescent="0.25">
      <c r="A459" t="s">
        <v>1940</v>
      </c>
      <c r="B459" t="s">
        <v>1941</v>
      </c>
      <c r="C459" t="s">
        <v>1983</v>
      </c>
      <c r="D459" t="s">
        <v>1984</v>
      </c>
      <c r="E459" t="s">
        <v>1985</v>
      </c>
      <c r="F459" s="1">
        <v>45229</v>
      </c>
      <c r="G459">
        <v>6410391</v>
      </c>
      <c r="H459" t="s">
        <v>1986</v>
      </c>
      <c r="I459">
        <v>670</v>
      </c>
      <c r="L459">
        <v>1</v>
      </c>
      <c r="O459" t="s">
        <v>28</v>
      </c>
      <c r="R459">
        <v>1</v>
      </c>
      <c r="U459" t="s">
        <v>28</v>
      </c>
      <c r="W459" t="s">
        <v>1987</v>
      </c>
    </row>
    <row r="460" spans="1:23" x14ac:dyDescent="0.25">
      <c r="A460" t="s">
        <v>1940</v>
      </c>
      <c r="B460" t="s">
        <v>1941</v>
      </c>
      <c r="C460" t="s">
        <v>1983</v>
      </c>
      <c r="D460" t="s">
        <v>1988</v>
      </c>
      <c r="E460" t="s">
        <v>1985</v>
      </c>
      <c r="F460" s="1">
        <v>45219</v>
      </c>
      <c r="G460">
        <v>6410435</v>
      </c>
      <c r="H460" t="s">
        <v>1989</v>
      </c>
      <c r="I460">
        <v>726</v>
      </c>
      <c r="J460">
        <v>10</v>
      </c>
      <c r="K460">
        <v>1</v>
      </c>
      <c r="M460">
        <v>1</v>
      </c>
      <c r="O460" t="s">
        <v>28</v>
      </c>
      <c r="P460">
        <v>1</v>
      </c>
      <c r="T460" t="s">
        <v>39</v>
      </c>
      <c r="U460" t="s">
        <v>28</v>
      </c>
      <c r="V460" t="s">
        <v>28</v>
      </c>
      <c r="W460" t="s">
        <v>1990</v>
      </c>
    </row>
    <row r="461" spans="1:23" x14ac:dyDescent="0.25">
      <c r="A461" t="s">
        <v>1940</v>
      </c>
      <c r="B461" t="s">
        <v>1941</v>
      </c>
      <c r="C461" t="s">
        <v>1991</v>
      </c>
      <c r="D461" t="s">
        <v>1992</v>
      </c>
      <c r="E461" t="s">
        <v>1993</v>
      </c>
      <c r="F461" s="1">
        <v>43608</v>
      </c>
      <c r="G461">
        <v>6412170</v>
      </c>
      <c r="H461" t="s">
        <v>1994</v>
      </c>
      <c r="I461">
        <v>332</v>
      </c>
      <c r="J461">
        <v>10</v>
      </c>
      <c r="K461">
        <v>1</v>
      </c>
      <c r="L461">
        <v>1</v>
      </c>
      <c r="M461">
        <v>1</v>
      </c>
      <c r="O461" t="s">
        <v>28</v>
      </c>
      <c r="P461">
        <v>1</v>
      </c>
      <c r="S461">
        <v>1</v>
      </c>
      <c r="T461" t="s">
        <v>39</v>
      </c>
      <c r="U461" t="s">
        <v>28</v>
      </c>
      <c r="V461" t="s">
        <v>28</v>
      </c>
      <c r="W461" t="s">
        <v>1995</v>
      </c>
    </row>
    <row r="462" spans="1:23" x14ac:dyDescent="0.25">
      <c r="A462" t="s">
        <v>1940</v>
      </c>
      <c r="B462" t="s">
        <v>1941</v>
      </c>
      <c r="C462" t="s">
        <v>1991</v>
      </c>
      <c r="D462" t="s">
        <v>1996</v>
      </c>
      <c r="E462" t="s">
        <v>1993</v>
      </c>
      <c r="F462" s="1">
        <v>43606</v>
      </c>
      <c r="G462">
        <v>6412180</v>
      </c>
      <c r="H462" t="s">
        <v>1997</v>
      </c>
      <c r="I462">
        <v>794</v>
      </c>
      <c r="K462">
        <v>1</v>
      </c>
      <c r="L462">
        <v>1</v>
      </c>
      <c r="O462" t="s">
        <v>28</v>
      </c>
      <c r="P462">
        <v>1</v>
      </c>
      <c r="S462">
        <v>1</v>
      </c>
      <c r="U462" t="s">
        <v>28</v>
      </c>
      <c r="W462" t="s">
        <v>1998</v>
      </c>
    </row>
    <row r="463" spans="1:23" x14ac:dyDescent="0.25">
      <c r="A463" t="s">
        <v>1940</v>
      </c>
      <c r="B463" t="s">
        <v>1941</v>
      </c>
      <c r="C463" t="s">
        <v>1999</v>
      </c>
      <c r="D463" t="s">
        <v>2000</v>
      </c>
      <c r="E463" t="s">
        <v>2001</v>
      </c>
      <c r="F463" s="1">
        <v>44501</v>
      </c>
      <c r="G463">
        <v>6412440</v>
      </c>
      <c r="H463" t="s">
        <v>2002</v>
      </c>
      <c r="I463">
        <v>224</v>
      </c>
      <c r="K463">
        <v>1</v>
      </c>
      <c r="O463" t="s">
        <v>28</v>
      </c>
      <c r="P463">
        <v>1</v>
      </c>
      <c r="U463" t="s">
        <v>28</v>
      </c>
      <c r="W463" t="s">
        <v>2003</v>
      </c>
    </row>
    <row r="464" spans="1:23" x14ac:dyDescent="0.25">
      <c r="A464" t="s">
        <v>1940</v>
      </c>
      <c r="B464" t="s">
        <v>1941</v>
      </c>
      <c r="C464" t="s">
        <v>59</v>
      </c>
      <c r="D464" t="s">
        <v>2004</v>
      </c>
      <c r="E464" t="s">
        <v>2005</v>
      </c>
      <c r="F464" s="1">
        <v>45404</v>
      </c>
      <c r="G464">
        <v>6411160</v>
      </c>
      <c r="H464" t="s">
        <v>2006</v>
      </c>
      <c r="I464">
        <v>155</v>
      </c>
      <c r="J464">
        <v>7</v>
      </c>
      <c r="L464">
        <v>1</v>
      </c>
      <c r="N464">
        <v>1</v>
      </c>
      <c r="O464" t="s">
        <v>28</v>
      </c>
      <c r="R464">
        <v>1</v>
      </c>
      <c r="T464" t="s">
        <v>28</v>
      </c>
      <c r="U464" t="s">
        <v>28</v>
      </c>
      <c r="V464" t="s">
        <v>28</v>
      </c>
      <c r="W464" t="s">
        <v>2007</v>
      </c>
    </row>
    <row r="465" spans="1:23" x14ac:dyDescent="0.25">
      <c r="A465" t="s">
        <v>1940</v>
      </c>
      <c r="B465" t="s">
        <v>1941</v>
      </c>
      <c r="C465" t="s">
        <v>59</v>
      </c>
      <c r="D465" t="s">
        <v>2008</v>
      </c>
      <c r="E465" t="s">
        <v>2009</v>
      </c>
      <c r="F465" s="1">
        <v>45429</v>
      </c>
      <c r="G465">
        <v>6411466</v>
      </c>
      <c r="H465" t="s">
        <v>2010</v>
      </c>
      <c r="I465">
        <v>403</v>
      </c>
      <c r="K465">
        <v>1</v>
      </c>
      <c r="O465" t="s">
        <v>28</v>
      </c>
      <c r="Q465">
        <v>1</v>
      </c>
      <c r="U465" t="s">
        <v>28</v>
      </c>
      <c r="W465" t="s">
        <v>2011</v>
      </c>
    </row>
    <row r="466" spans="1:23" x14ac:dyDescent="0.25">
      <c r="A466" t="s">
        <v>1940</v>
      </c>
      <c r="B466" t="s">
        <v>1941</v>
      </c>
      <c r="C466" t="s">
        <v>59</v>
      </c>
      <c r="D466" t="s">
        <v>2012</v>
      </c>
      <c r="E466" t="s">
        <v>2005</v>
      </c>
      <c r="F466" s="1">
        <v>45409</v>
      </c>
      <c r="G466">
        <v>6411190</v>
      </c>
      <c r="H466" t="s">
        <v>2013</v>
      </c>
      <c r="I466">
        <v>970</v>
      </c>
      <c r="J466">
        <v>8</v>
      </c>
      <c r="K466">
        <v>1</v>
      </c>
      <c r="M466">
        <v>1</v>
      </c>
      <c r="O466" t="s">
        <v>28</v>
      </c>
      <c r="P466">
        <v>1</v>
      </c>
      <c r="T466" t="s">
        <v>39</v>
      </c>
      <c r="U466" t="s">
        <v>28</v>
      </c>
      <c r="V466" t="s">
        <v>28</v>
      </c>
      <c r="W466" t="s">
        <v>2014</v>
      </c>
    </row>
    <row r="467" spans="1:23" x14ac:dyDescent="0.25">
      <c r="A467" t="s">
        <v>1940</v>
      </c>
      <c r="B467" t="s">
        <v>1941</v>
      </c>
      <c r="C467" t="s">
        <v>2015</v>
      </c>
      <c r="D467" t="s">
        <v>2016</v>
      </c>
      <c r="E467" t="s">
        <v>2017</v>
      </c>
      <c r="F467" s="1">
        <v>44903</v>
      </c>
      <c r="G467">
        <v>6410016</v>
      </c>
      <c r="H467" t="s">
        <v>2018</v>
      </c>
      <c r="I467">
        <v>326</v>
      </c>
      <c r="K467">
        <v>1</v>
      </c>
      <c r="O467" t="s">
        <v>28</v>
      </c>
      <c r="Q467">
        <v>1</v>
      </c>
      <c r="U467" t="s">
        <v>28</v>
      </c>
      <c r="W467" t="s">
        <v>2019</v>
      </c>
    </row>
    <row r="468" spans="1:23" x14ac:dyDescent="0.25">
      <c r="A468" t="s">
        <v>1940</v>
      </c>
      <c r="B468" t="s">
        <v>1941</v>
      </c>
      <c r="C468" t="s">
        <v>2020</v>
      </c>
      <c r="D468" t="s">
        <v>2021</v>
      </c>
      <c r="E468" t="s">
        <v>2022</v>
      </c>
      <c r="F468" s="1">
        <v>44710</v>
      </c>
      <c r="G468">
        <v>6410280</v>
      </c>
      <c r="H468" t="s">
        <v>2023</v>
      </c>
      <c r="I468">
        <v>1032</v>
      </c>
      <c r="K468">
        <v>1</v>
      </c>
      <c r="O468" t="s">
        <v>28</v>
      </c>
      <c r="Q468">
        <v>1</v>
      </c>
      <c r="U468" t="s">
        <v>28</v>
      </c>
      <c r="W468" t="s">
        <v>2024</v>
      </c>
    </row>
    <row r="469" spans="1:23" x14ac:dyDescent="0.25">
      <c r="A469" t="s">
        <v>1940</v>
      </c>
      <c r="B469" t="s">
        <v>1941</v>
      </c>
      <c r="C469" t="s">
        <v>2020</v>
      </c>
      <c r="D469" t="s">
        <v>2025</v>
      </c>
      <c r="E469" t="s">
        <v>2022</v>
      </c>
      <c r="F469" s="1">
        <v>44708</v>
      </c>
      <c r="G469">
        <v>6410290</v>
      </c>
      <c r="H469" t="s">
        <v>2026</v>
      </c>
      <c r="I469">
        <v>476</v>
      </c>
      <c r="K469">
        <v>1</v>
      </c>
      <c r="O469" t="s">
        <v>28</v>
      </c>
      <c r="Q469">
        <v>1</v>
      </c>
      <c r="U469" t="s">
        <v>28</v>
      </c>
      <c r="W469" t="s">
        <v>2027</v>
      </c>
    </row>
    <row r="470" spans="1:23" x14ac:dyDescent="0.25">
      <c r="A470" t="s">
        <v>1940</v>
      </c>
      <c r="B470" t="s">
        <v>1941</v>
      </c>
      <c r="C470" t="s">
        <v>2028</v>
      </c>
      <c r="D470" t="s">
        <v>2029</v>
      </c>
      <c r="E470" t="s">
        <v>2030</v>
      </c>
      <c r="F470" s="1">
        <v>44308</v>
      </c>
      <c r="G470">
        <v>6410055</v>
      </c>
      <c r="H470" t="s">
        <v>2031</v>
      </c>
      <c r="I470">
        <v>289</v>
      </c>
      <c r="J470">
        <v>12</v>
      </c>
      <c r="L470">
        <v>1</v>
      </c>
      <c r="M470">
        <v>1</v>
      </c>
      <c r="N470">
        <v>1</v>
      </c>
      <c r="O470" t="s">
        <v>28</v>
      </c>
      <c r="S470">
        <v>1</v>
      </c>
      <c r="T470" t="s">
        <v>28</v>
      </c>
      <c r="U470" t="s">
        <v>28</v>
      </c>
      <c r="V470" t="s">
        <v>28</v>
      </c>
      <c r="W470" t="s">
        <v>2032</v>
      </c>
    </row>
    <row r="471" spans="1:23" x14ac:dyDescent="0.25">
      <c r="A471" t="s">
        <v>1940</v>
      </c>
      <c r="B471" t="s">
        <v>1941</v>
      </c>
      <c r="C471" t="s">
        <v>2028</v>
      </c>
      <c r="D471" t="s">
        <v>2033</v>
      </c>
      <c r="E471" t="s">
        <v>2030</v>
      </c>
      <c r="F471" s="1">
        <v>44307</v>
      </c>
      <c r="G471">
        <v>6410010</v>
      </c>
      <c r="H471" t="s">
        <v>2034</v>
      </c>
      <c r="I471">
        <v>532</v>
      </c>
      <c r="K471">
        <v>1</v>
      </c>
      <c r="O471" t="s">
        <v>28</v>
      </c>
      <c r="P471">
        <v>1</v>
      </c>
      <c r="U471" t="s">
        <v>28</v>
      </c>
      <c r="W471" t="s">
        <v>2035</v>
      </c>
    </row>
    <row r="472" spans="1:23" x14ac:dyDescent="0.25">
      <c r="A472" t="s">
        <v>1940</v>
      </c>
      <c r="B472" t="s">
        <v>1941</v>
      </c>
      <c r="C472" t="s">
        <v>2028</v>
      </c>
      <c r="D472" t="s">
        <v>2036</v>
      </c>
      <c r="E472" t="s">
        <v>2030</v>
      </c>
      <c r="F472" s="1">
        <v>44309</v>
      </c>
      <c r="G472">
        <v>6410030</v>
      </c>
      <c r="H472" t="s">
        <v>2037</v>
      </c>
      <c r="I472">
        <v>680</v>
      </c>
      <c r="K472">
        <v>1</v>
      </c>
      <c r="O472" t="s">
        <v>28</v>
      </c>
      <c r="P472">
        <v>1</v>
      </c>
      <c r="U472" t="s">
        <v>28</v>
      </c>
      <c r="W472" t="s">
        <v>2038</v>
      </c>
    </row>
    <row r="473" spans="1:23" x14ac:dyDescent="0.25">
      <c r="A473" t="s">
        <v>2039</v>
      </c>
      <c r="B473" t="s">
        <v>2040</v>
      </c>
      <c r="C473" t="s">
        <v>2039</v>
      </c>
      <c r="D473" t="s">
        <v>2041</v>
      </c>
      <c r="E473" t="s">
        <v>2042</v>
      </c>
      <c r="F473" s="1">
        <v>73104</v>
      </c>
      <c r="G473">
        <v>6730024</v>
      </c>
      <c r="H473" t="s">
        <v>2043</v>
      </c>
      <c r="I473">
        <v>749</v>
      </c>
      <c r="K473">
        <v>1</v>
      </c>
      <c r="L473">
        <v>1</v>
      </c>
      <c r="O473" t="s">
        <v>28</v>
      </c>
      <c r="P473">
        <v>1</v>
      </c>
      <c r="R473">
        <v>1</v>
      </c>
      <c r="U473" t="s">
        <v>28</v>
      </c>
      <c r="W473" t="s">
        <v>2044</v>
      </c>
    </row>
    <row r="474" spans="1:23" x14ac:dyDescent="0.25">
      <c r="A474" t="s">
        <v>2039</v>
      </c>
      <c r="B474" t="s">
        <v>2040</v>
      </c>
      <c r="C474" t="s">
        <v>2039</v>
      </c>
      <c r="D474" t="s">
        <v>2045</v>
      </c>
      <c r="E474" t="s">
        <v>2042</v>
      </c>
      <c r="F474" s="1">
        <v>73112</v>
      </c>
      <c r="G474">
        <v>6730728</v>
      </c>
      <c r="H474" t="s">
        <v>2046</v>
      </c>
      <c r="I474">
        <v>20</v>
      </c>
      <c r="J474">
        <v>20</v>
      </c>
      <c r="M474">
        <v>1</v>
      </c>
      <c r="T474" t="s">
        <v>39</v>
      </c>
      <c r="V474" t="s">
        <v>28</v>
      </c>
      <c r="W474" t="s">
        <v>2047</v>
      </c>
    </row>
    <row r="475" spans="1:23" x14ac:dyDescent="0.25">
      <c r="A475" t="s">
        <v>2039</v>
      </c>
      <c r="B475" t="s">
        <v>2040</v>
      </c>
      <c r="C475" t="s">
        <v>2048</v>
      </c>
      <c r="D475" t="s">
        <v>2049</v>
      </c>
      <c r="E475" t="s">
        <v>2048</v>
      </c>
      <c r="F475" s="1">
        <v>74104</v>
      </c>
      <c r="G475">
        <v>6731220</v>
      </c>
      <c r="H475" t="s">
        <v>2050</v>
      </c>
      <c r="I475">
        <v>495</v>
      </c>
      <c r="J475">
        <v>13</v>
      </c>
      <c r="K475">
        <v>1</v>
      </c>
      <c r="M475">
        <v>1</v>
      </c>
      <c r="N475">
        <v>1</v>
      </c>
      <c r="O475" t="s">
        <v>28</v>
      </c>
      <c r="Q475">
        <v>1</v>
      </c>
      <c r="T475" t="s">
        <v>39</v>
      </c>
      <c r="U475" t="s">
        <v>28</v>
      </c>
      <c r="V475" t="s">
        <v>28</v>
      </c>
      <c r="W475" t="s">
        <v>2051</v>
      </c>
    </row>
    <row r="476" spans="1:23" x14ac:dyDescent="0.25">
      <c r="A476" t="s">
        <v>2052</v>
      </c>
      <c r="B476" t="s">
        <v>2053</v>
      </c>
      <c r="C476" t="s">
        <v>2054</v>
      </c>
      <c r="D476" t="s">
        <v>2055</v>
      </c>
      <c r="E476" t="s">
        <v>2056</v>
      </c>
      <c r="F476" s="1">
        <v>97330</v>
      </c>
      <c r="G476">
        <v>6920110</v>
      </c>
      <c r="H476" t="s">
        <v>2057</v>
      </c>
      <c r="I476">
        <v>188</v>
      </c>
      <c r="K476">
        <v>1</v>
      </c>
      <c r="O476" t="s">
        <v>39</v>
      </c>
      <c r="Q476">
        <v>1</v>
      </c>
      <c r="U476" t="s">
        <v>28</v>
      </c>
      <c r="W476" t="s">
        <v>2058</v>
      </c>
    </row>
    <row r="477" spans="1:23" x14ac:dyDescent="0.25">
      <c r="A477" t="s">
        <v>2052</v>
      </c>
      <c r="B477" t="s">
        <v>2053</v>
      </c>
      <c r="C477" t="s">
        <v>2059</v>
      </c>
      <c r="D477" t="s">
        <v>2060</v>
      </c>
      <c r="E477" t="s">
        <v>2061</v>
      </c>
      <c r="F477" s="1">
        <v>97701</v>
      </c>
      <c r="G477">
        <v>6920070</v>
      </c>
      <c r="H477" t="s">
        <v>2062</v>
      </c>
      <c r="I477">
        <v>226</v>
      </c>
      <c r="K477">
        <v>1</v>
      </c>
      <c r="O477" t="s">
        <v>39</v>
      </c>
      <c r="Q477">
        <v>1</v>
      </c>
      <c r="U477" t="s">
        <v>28</v>
      </c>
      <c r="W477" t="s">
        <v>2063</v>
      </c>
    </row>
    <row r="478" spans="1:23" x14ac:dyDescent="0.25">
      <c r="A478" t="s">
        <v>2052</v>
      </c>
      <c r="B478" t="s">
        <v>2053</v>
      </c>
      <c r="C478" t="s">
        <v>928</v>
      </c>
      <c r="D478" t="s">
        <v>2064</v>
      </c>
      <c r="E478" t="s">
        <v>2065</v>
      </c>
      <c r="F478" s="1">
        <v>97504</v>
      </c>
      <c r="G478">
        <v>6920280</v>
      </c>
      <c r="H478" t="s">
        <v>2066</v>
      </c>
      <c r="I478">
        <v>378</v>
      </c>
      <c r="K478">
        <v>1</v>
      </c>
      <c r="O478" t="s">
        <v>39</v>
      </c>
      <c r="Q478">
        <v>1</v>
      </c>
      <c r="U478" t="s">
        <v>28</v>
      </c>
      <c r="W478" t="s">
        <v>2067</v>
      </c>
    </row>
    <row r="479" spans="1:23" x14ac:dyDescent="0.25">
      <c r="A479" t="s">
        <v>2052</v>
      </c>
      <c r="B479" t="s">
        <v>2053</v>
      </c>
      <c r="C479" t="s">
        <v>2068</v>
      </c>
      <c r="D479" t="s">
        <v>2069</v>
      </c>
      <c r="E479" t="s">
        <v>1022</v>
      </c>
      <c r="F479" s="1">
        <v>97477</v>
      </c>
      <c r="G479">
        <v>6920051</v>
      </c>
      <c r="H479" t="s">
        <v>2070</v>
      </c>
      <c r="I479">
        <v>392</v>
      </c>
      <c r="K479">
        <v>1</v>
      </c>
      <c r="O479" t="s">
        <v>28</v>
      </c>
      <c r="Q479">
        <v>1</v>
      </c>
      <c r="U479" t="s">
        <v>28</v>
      </c>
      <c r="W479" t="s">
        <v>2071</v>
      </c>
    </row>
    <row r="480" spans="1:23" x14ac:dyDescent="0.25">
      <c r="A480" t="s">
        <v>2052</v>
      </c>
      <c r="B480" t="s">
        <v>2053</v>
      </c>
      <c r="C480" t="s">
        <v>636</v>
      </c>
      <c r="D480" t="s">
        <v>2072</v>
      </c>
      <c r="E480" t="s">
        <v>2073</v>
      </c>
      <c r="F480" s="1">
        <v>97301</v>
      </c>
      <c r="G480">
        <v>6920708</v>
      </c>
      <c r="H480" t="s">
        <v>2074</v>
      </c>
      <c r="I480">
        <v>454</v>
      </c>
      <c r="K480">
        <v>1</v>
      </c>
      <c r="O480" t="s">
        <v>39</v>
      </c>
      <c r="Q480">
        <v>1</v>
      </c>
      <c r="U480" t="s">
        <v>28</v>
      </c>
      <c r="W480" t="s">
        <v>2075</v>
      </c>
    </row>
    <row r="481" spans="1:23" x14ac:dyDescent="0.25">
      <c r="A481" t="s">
        <v>2052</v>
      </c>
      <c r="B481" t="s">
        <v>2053</v>
      </c>
      <c r="C481" t="s">
        <v>2076</v>
      </c>
      <c r="D481" t="s">
        <v>2077</v>
      </c>
      <c r="E481" t="s">
        <v>1197</v>
      </c>
      <c r="F481" s="1">
        <v>97227</v>
      </c>
      <c r="G481">
        <v>6920003</v>
      </c>
      <c r="H481" t="s">
        <v>2078</v>
      </c>
      <c r="I481">
        <v>554</v>
      </c>
      <c r="J481">
        <v>16</v>
      </c>
      <c r="K481">
        <v>1</v>
      </c>
      <c r="L481">
        <v>1</v>
      </c>
      <c r="M481">
        <v>1</v>
      </c>
      <c r="N481">
        <v>1</v>
      </c>
      <c r="O481" t="s">
        <v>28</v>
      </c>
      <c r="P481">
        <v>1</v>
      </c>
      <c r="R481">
        <v>1</v>
      </c>
      <c r="T481" t="s">
        <v>28</v>
      </c>
      <c r="U481" t="s">
        <v>28</v>
      </c>
      <c r="V481" t="s">
        <v>28</v>
      </c>
      <c r="W481" t="s">
        <v>2079</v>
      </c>
    </row>
    <row r="482" spans="1:23" x14ac:dyDescent="0.25">
      <c r="A482" t="s">
        <v>2052</v>
      </c>
      <c r="B482" t="s">
        <v>2053</v>
      </c>
      <c r="C482" t="s">
        <v>2076</v>
      </c>
      <c r="D482" t="s">
        <v>2080</v>
      </c>
      <c r="E482" t="s">
        <v>1197</v>
      </c>
      <c r="F482" s="1">
        <v>97239</v>
      </c>
      <c r="G482">
        <v>6920570</v>
      </c>
      <c r="H482" t="s">
        <v>2081</v>
      </c>
      <c r="I482">
        <v>576</v>
      </c>
      <c r="K482">
        <v>1</v>
      </c>
      <c r="L482">
        <v>1</v>
      </c>
      <c r="O482" t="s">
        <v>28</v>
      </c>
      <c r="P482">
        <v>1</v>
      </c>
      <c r="R482">
        <v>1</v>
      </c>
      <c r="U482" t="s">
        <v>28</v>
      </c>
      <c r="W482" t="s">
        <v>2082</v>
      </c>
    </row>
    <row r="483" spans="1:23" x14ac:dyDescent="0.25">
      <c r="A483" t="s">
        <v>2083</v>
      </c>
      <c r="B483" t="s">
        <v>2084</v>
      </c>
      <c r="C483" t="s">
        <v>2085</v>
      </c>
      <c r="D483" t="s">
        <v>2086</v>
      </c>
      <c r="E483" t="s">
        <v>2087</v>
      </c>
      <c r="F483" s="1">
        <v>15212</v>
      </c>
      <c r="G483">
        <v>6230041</v>
      </c>
      <c r="H483" t="s">
        <v>2088</v>
      </c>
      <c r="I483">
        <v>576</v>
      </c>
      <c r="K483">
        <v>1</v>
      </c>
      <c r="O483" t="s">
        <v>39</v>
      </c>
      <c r="P483">
        <v>1</v>
      </c>
      <c r="U483" t="s">
        <v>28</v>
      </c>
      <c r="W483" t="s">
        <v>2089</v>
      </c>
    </row>
    <row r="484" spans="1:23" x14ac:dyDescent="0.25">
      <c r="A484" t="s">
        <v>2083</v>
      </c>
      <c r="B484" t="s">
        <v>2084</v>
      </c>
      <c r="C484" t="s">
        <v>2085</v>
      </c>
      <c r="D484" t="s">
        <v>2090</v>
      </c>
      <c r="E484" t="s">
        <v>2087</v>
      </c>
      <c r="F484" s="1">
        <v>15219</v>
      </c>
      <c r="G484">
        <v>6232510</v>
      </c>
      <c r="H484" t="s">
        <v>2091</v>
      </c>
      <c r="I484">
        <v>404</v>
      </c>
      <c r="J484">
        <v>9</v>
      </c>
      <c r="K484">
        <v>1</v>
      </c>
      <c r="M484">
        <v>1</v>
      </c>
      <c r="O484" t="s">
        <v>39</v>
      </c>
      <c r="P484">
        <v>1</v>
      </c>
      <c r="T484" t="s">
        <v>28</v>
      </c>
      <c r="U484" t="s">
        <v>28</v>
      </c>
      <c r="W484" t="s">
        <v>2092</v>
      </c>
    </row>
    <row r="485" spans="1:23" x14ac:dyDescent="0.25">
      <c r="A485" t="s">
        <v>2083</v>
      </c>
      <c r="B485" t="s">
        <v>2084</v>
      </c>
      <c r="C485" t="s">
        <v>2085</v>
      </c>
      <c r="D485" t="s">
        <v>2093</v>
      </c>
      <c r="E485" t="s">
        <v>2087</v>
      </c>
      <c r="F485" s="1">
        <v>15213</v>
      </c>
      <c r="G485">
        <v>6230029</v>
      </c>
      <c r="H485" t="s">
        <v>2094</v>
      </c>
      <c r="I485">
        <v>900</v>
      </c>
      <c r="K485">
        <v>1</v>
      </c>
      <c r="O485" t="s">
        <v>39</v>
      </c>
      <c r="P485">
        <v>1</v>
      </c>
      <c r="U485" t="s">
        <v>28</v>
      </c>
      <c r="W485" t="s">
        <v>2095</v>
      </c>
    </row>
    <row r="486" spans="1:23" x14ac:dyDescent="0.25">
      <c r="A486" t="s">
        <v>2083</v>
      </c>
      <c r="B486" t="s">
        <v>2084</v>
      </c>
      <c r="C486" t="s">
        <v>2085</v>
      </c>
      <c r="D486" t="s">
        <v>2096</v>
      </c>
      <c r="E486" t="s">
        <v>2087</v>
      </c>
      <c r="F486" s="1">
        <v>15224</v>
      </c>
      <c r="G486">
        <v>6232430</v>
      </c>
      <c r="H486" t="s">
        <v>2097</v>
      </c>
      <c r="I486">
        <v>296</v>
      </c>
      <c r="L486">
        <v>1</v>
      </c>
      <c r="O486" t="s">
        <v>39</v>
      </c>
      <c r="R486">
        <v>1</v>
      </c>
      <c r="U486" t="s">
        <v>28</v>
      </c>
      <c r="W486" t="s">
        <v>2098</v>
      </c>
    </row>
    <row r="487" spans="1:23" x14ac:dyDescent="0.25">
      <c r="A487" t="s">
        <v>2083</v>
      </c>
      <c r="B487" t="s">
        <v>2084</v>
      </c>
      <c r="C487" t="s">
        <v>2085</v>
      </c>
      <c r="D487" t="s">
        <v>2099</v>
      </c>
      <c r="E487" t="s">
        <v>2100</v>
      </c>
      <c r="F487" s="1">
        <v>15146</v>
      </c>
      <c r="G487">
        <v>6232551</v>
      </c>
      <c r="H487" t="s">
        <v>2101</v>
      </c>
      <c r="I487">
        <v>349</v>
      </c>
      <c r="K487">
        <v>1</v>
      </c>
      <c r="O487" t="s">
        <v>39</v>
      </c>
      <c r="Q487">
        <v>1</v>
      </c>
      <c r="U487" t="s">
        <v>28</v>
      </c>
      <c r="W487" t="s">
        <v>2102</v>
      </c>
    </row>
    <row r="488" spans="1:23" x14ac:dyDescent="0.25">
      <c r="A488" t="s">
        <v>2083</v>
      </c>
      <c r="B488" t="s">
        <v>2084</v>
      </c>
      <c r="C488" t="s">
        <v>2085</v>
      </c>
      <c r="D488" t="s">
        <v>2103</v>
      </c>
      <c r="E488" t="s">
        <v>2087</v>
      </c>
      <c r="F488" s="1">
        <v>15224</v>
      </c>
      <c r="G488">
        <v>6232690</v>
      </c>
      <c r="H488" t="s">
        <v>2104</v>
      </c>
      <c r="I488">
        <v>14</v>
      </c>
      <c r="J488">
        <v>14</v>
      </c>
      <c r="M488">
        <v>1</v>
      </c>
      <c r="N488">
        <v>1</v>
      </c>
      <c r="T488" t="s">
        <v>28</v>
      </c>
      <c r="W488" t="s">
        <v>2105</v>
      </c>
    </row>
    <row r="489" spans="1:23" x14ac:dyDescent="0.25">
      <c r="A489" t="s">
        <v>2083</v>
      </c>
      <c r="B489" t="s">
        <v>2084</v>
      </c>
      <c r="C489" t="s">
        <v>2106</v>
      </c>
      <c r="D489" t="s">
        <v>2107</v>
      </c>
      <c r="E489" t="s">
        <v>2108</v>
      </c>
      <c r="F489" s="1">
        <v>19611</v>
      </c>
      <c r="G489">
        <v>6233443</v>
      </c>
      <c r="H489" t="s">
        <v>2109</v>
      </c>
      <c r="I489">
        <v>714</v>
      </c>
      <c r="K489">
        <v>1</v>
      </c>
      <c r="O489" t="s">
        <v>39</v>
      </c>
      <c r="P489">
        <v>1</v>
      </c>
      <c r="U489" t="s">
        <v>28</v>
      </c>
      <c r="W489" t="s">
        <v>2110</v>
      </c>
    </row>
    <row r="490" spans="1:23" x14ac:dyDescent="0.25">
      <c r="A490" t="s">
        <v>2083</v>
      </c>
      <c r="B490" t="s">
        <v>2084</v>
      </c>
      <c r="C490" t="s">
        <v>2111</v>
      </c>
      <c r="D490" t="s">
        <v>2112</v>
      </c>
      <c r="E490" t="s">
        <v>2113</v>
      </c>
      <c r="F490" s="1">
        <v>16601</v>
      </c>
      <c r="G490">
        <v>6230086</v>
      </c>
      <c r="H490" t="s">
        <v>2114</v>
      </c>
      <c r="I490">
        <v>380</v>
      </c>
      <c r="K490">
        <v>1</v>
      </c>
      <c r="O490" t="s">
        <v>39</v>
      </c>
      <c r="Q490">
        <v>1</v>
      </c>
      <c r="U490" t="s">
        <v>28</v>
      </c>
      <c r="W490" t="s">
        <v>2115</v>
      </c>
    </row>
    <row r="491" spans="1:23" x14ac:dyDescent="0.25">
      <c r="A491" t="s">
        <v>2083</v>
      </c>
      <c r="B491" t="s">
        <v>2084</v>
      </c>
      <c r="C491" t="s">
        <v>2116</v>
      </c>
      <c r="D491" t="s">
        <v>2117</v>
      </c>
      <c r="E491" t="s">
        <v>2118</v>
      </c>
      <c r="F491" s="1">
        <v>18840</v>
      </c>
      <c r="G491">
        <v>6232970</v>
      </c>
      <c r="H491" t="s">
        <v>2119</v>
      </c>
      <c r="I491">
        <v>254</v>
      </c>
      <c r="K491">
        <v>1</v>
      </c>
      <c r="O491" t="s">
        <v>39</v>
      </c>
      <c r="Q491">
        <v>1</v>
      </c>
      <c r="U491" t="s">
        <v>28</v>
      </c>
      <c r="W491" t="s">
        <v>2120</v>
      </c>
    </row>
    <row r="492" spans="1:23" x14ac:dyDescent="0.25">
      <c r="A492" t="s">
        <v>2083</v>
      </c>
      <c r="B492" t="s">
        <v>2084</v>
      </c>
      <c r="C492" t="s">
        <v>2121</v>
      </c>
      <c r="D492" t="s">
        <v>2122</v>
      </c>
      <c r="E492" t="s">
        <v>2123</v>
      </c>
      <c r="F492" s="1">
        <v>19047</v>
      </c>
      <c r="G492">
        <v>6231130</v>
      </c>
      <c r="H492" t="s">
        <v>2124</v>
      </c>
      <c r="I492">
        <v>374</v>
      </c>
      <c r="K492">
        <v>1</v>
      </c>
      <c r="O492" t="s">
        <v>39</v>
      </c>
      <c r="Q492">
        <v>1</v>
      </c>
      <c r="U492" t="s">
        <v>28</v>
      </c>
      <c r="W492" t="s">
        <v>2125</v>
      </c>
    </row>
    <row r="493" spans="1:23" x14ac:dyDescent="0.25">
      <c r="A493" t="s">
        <v>2083</v>
      </c>
      <c r="B493" t="s">
        <v>2084</v>
      </c>
      <c r="C493" t="s">
        <v>2121</v>
      </c>
      <c r="D493" t="s">
        <v>2126</v>
      </c>
      <c r="E493" t="s">
        <v>2127</v>
      </c>
      <c r="F493" s="1">
        <v>18960</v>
      </c>
      <c r="G493">
        <v>6233090</v>
      </c>
      <c r="H493" t="s">
        <v>2128</v>
      </c>
      <c r="I493">
        <v>169</v>
      </c>
      <c r="K493">
        <v>1</v>
      </c>
      <c r="O493" t="s">
        <v>39</v>
      </c>
      <c r="Q493">
        <v>1</v>
      </c>
      <c r="U493" t="s">
        <v>28</v>
      </c>
      <c r="W493" t="s">
        <v>2129</v>
      </c>
    </row>
    <row r="494" spans="1:23" x14ac:dyDescent="0.25">
      <c r="A494" t="s">
        <v>2083</v>
      </c>
      <c r="B494" t="s">
        <v>2084</v>
      </c>
      <c r="C494" t="s">
        <v>2130</v>
      </c>
      <c r="D494" t="s">
        <v>2131</v>
      </c>
      <c r="E494" t="s">
        <v>2132</v>
      </c>
      <c r="F494" s="1">
        <v>15905</v>
      </c>
      <c r="G494">
        <v>6230052</v>
      </c>
      <c r="H494" t="s">
        <v>2133</v>
      </c>
      <c r="I494">
        <v>537</v>
      </c>
      <c r="K494">
        <v>1</v>
      </c>
      <c r="O494" t="s">
        <v>39</v>
      </c>
      <c r="P494">
        <v>1</v>
      </c>
      <c r="U494" t="s">
        <v>28</v>
      </c>
      <c r="W494" t="s">
        <v>2134</v>
      </c>
    </row>
    <row r="495" spans="1:23" x14ac:dyDescent="0.25">
      <c r="A495" t="s">
        <v>2083</v>
      </c>
      <c r="B495" t="s">
        <v>2084</v>
      </c>
      <c r="C495" t="s">
        <v>2135</v>
      </c>
      <c r="D495" t="s">
        <v>2136</v>
      </c>
      <c r="E495" t="s">
        <v>2137</v>
      </c>
      <c r="F495" s="1">
        <v>19301</v>
      </c>
      <c r="G495">
        <v>6233430</v>
      </c>
      <c r="H495" t="s">
        <v>2138</v>
      </c>
      <c r="I495">
        <v>226</v>
      </c>
      <c r="K495">
        <v>1</v>
      </c>
      <c r="O495" t="s">
        <v>39</v>
      </c>
      <c r="Q495">
        <v>1</v>
      </c>
      <c r="U495" t="s">
        <v>28</v>
      </c>
      <c r="W495" t="s">
        <v>2139</v>
      </c>
    </row>
    <row r="496" spans="1:23" x14ac:dyDescent="0.25">
      <c r="A496" t="s">
        <v>2083</v>
      </c>
      <c r="B496" t="s">
        <v>2084</v>
      </c>
      <c r="C496" t="s">
        <v>1195</v>
      </c>
      <c r="D496" t="s">
        <v>2140</v>
      </c>
      <c r="E496" t="s">
        <v>2141</v>
      </c>
      <c r="F496" s="1">
        <v>17011</v>
      </c>
      <c r="G496">
        <v>6230297</v>
      </c>
      <c r="H496" t="s">
        <v>2142</v>
      </c>
      <c r="I496">
        <v>307</v>
      </c>
      <c r="K496">
        <v>1</v>
      </c>
      <c r="O496" t="s">
        <v>39</v>
      </c>
      <c r="Q496">
        <v>1</v>
      </c>
      <c r="U496" t="s">
        <v>28</v>
      </c>
      <c r="W496" t="s">
        <v>2143</v>
      </c>
    </row>
    <row r="497" spans="1:23" x14ac:dyDescent="0.25">
      <c r="A497" t="s">
        <v>2083</v>
      </c>
      <c r="B497" t="s">
        <v>2084</v>
      </c>
      <c r="C497" t="s">
        <v>2144</v>
      </c>
      <c r="D497" t="s">
        <v>2145</v>
      </c>
      <c r="E497" t="s">
        <v>2146</v>
      </c>
      <c r="F497" s="1">
        <v>17033</v>
      </c>
      <c r="G497">
        <v>6230705</v>
      </c>
      <c r="H497" t="s">
        <v>2147</v>
      </c>
      <c r="I497">
        <v>625</v>
      </c>
      <c r="K497">
        <v>1</v>
      </c>
      <c r="L497">
        <v>1</v>
      </c>
      <c r="O497" t="s">
        <v>39</v>
      </c>
      <c r="P497">
        <v>1</v>
      </c>
      <c r="R497">
        <v>1</v>
      </c>
      <c r="U497" t="s">
        <v>28</v>
      </c>
      <c r="W497" t="s">
        <v>2148</v>
      </c>
    </row>
    <row r="498" spans="1:23" x14ac:dyDescent="0.25">
      <c r="A498" t="s">
        <v>2083</v>
      </c>
      <c r="B498" t="s">
        <v>2084</v>
      </c>
      <c r="C498" t="s">
        <v>537</v>
      </c>
      <c r="D498" t="s">
        <v>1881</v>
      </c>
      <c r="E498" t="s">
        <v>2135</v>
      </c>
      <c r="F498" s="1">
        <v>19013</v>
      </c>
      <c r="G498">
        <v>6230400</v>
      </c>
      <c r="H498" t="s">
        <v>2149</v>
      </c>
      <c r="I498">
        <v>300</v>
      </c>
      <c r="J498">
        <v>14</v>
      </c>
      <c r="K498">
        <v>1</v>
      </c>
      <c r="M498">
        <v>1</v>
      </c>
      <c r="O498" t="s">
        <v>39</v>
      </c>
      <c r="Q498">
        <v>1</v>
      </c>
      <c r="T498" t="s">
        <v>28</v>
      </c>
      <c r="U498" t="s">
        <v>28</v>
      </c>
      <c r="W498" t="s">
        <v>2150</v>
      </c>
    </row>
    <row r="499" spans="1:23" x14ac:dyDescent="0.25">
      <c r="A499" t="s">
        <v>2083</v>
      </c>
      <c r="B499" t="s">
        <v>2084</v>
      </c>
      <c r="C499" t="s">
        <v>1759</v>
      </c>
      <c r="D499" t="s">
        <v>2151</v>
      </c>
      <c r="E499" t="s">
        <v>2152</v>
      </c>
      <c r="F499" s="1">
        <v>16550</v>
      </c>
      <c r="G499">
        <v>6230760</v>
      </c>
      <c r="H499" t="s">
        <v>2153</v>
      </c>
      <c r="I499">
        <v>412</v>
      </c>
      <c r="K499">
        <v>1</v>
      </c>
      <c r="O499" t="s">
        <v>39</v>
      </c>
      <c r="Q499">
        <v>1</v>
      </c>
      <c r="U499" t="s">
        <v>28</v>
      </c>
      <c r="W499" t="s">
        <v>2154</v>
      </c>
    </row>
    <row r="500" spans="1:23" x14ac:dyDescent="0.25">
      <c r="A500" t="s">
        <v>2083</v>
      </c>
      <c r="B500" t="s">
        <v>2084</v>
      </c>
      <c r="C500" t="s">
        <v>2155</v>
      </c>
      <c r="D500" t="s">
        <v>2156</v>
      </c>
      <c r="E500" t="s">
        <v>2157</v>
      </c>
      <c r="F500" s="1">
        <v>18510</v>
      </c>
      <c r="G500">
        <v>6232980</v>
      </c>
      <c r="H500" t="s">
        <v>2158</v>
      </c>
      <c r="I500">
        <v>297</v>
      </c>
      <c r="K500">
        <v>1</v>
      </c>
      <c r="O500" t="s">
        <v>39</v>
      </c>
      <c r="Q500">
        <v>1</v>
      </c>
      <c r="U500" t="s">
        <v>28</v>
      </c>
      <c r="W500" t="s">
        <v>2159</v>
      </c>
    </row>
    <row r="501" spans="1:23" x14ac:dyDescent="0.25">
      <c r="A501" t="s">
        <v>2083</v>
      </c>
      <c r="B501" t="s">
        <v>2084</v>
      </c>
      <c r="C501" t="s">
        <v>181</v>
      </c>
      <c r="D501" t="s">
        <v>2160</v>
      </c>
      <c r="E501" t="s">
        <v>2161</v>
      </c>
      <c r="F501" s="1">
        <v>17602</v>
      </c>
      <c r="G501">
        <v>6231120</v>
      </c>
      <c r="H501" t="s">
        <v>2162</v>
      </c>
      <c r="I501">
        <v>525</v>
      </c>
      <c r="K501">
        <v>1</v>
      </c>
      <c r="O501" t="s">
        <v>39</v>
      </c>
      <c r="P501">
        <v>1</v>
      </c>
      <c r="U501" t="s">
        <v>28</v>
      </c>
      <c r="W501" t="s">
        <v>2163</v>
      </c>
    </row>
    <row r="502" spans="1:23" x14ac:dyDescent="0.25">
      <c r="A502" t="s">
        <v>2083</v>
      </c>
      <c r="B502" t="s">
        <v>2084</v>
      </c>
      <c r="C502" t="s">
        <v>2164</v>
      </c>
      <c r="D502" t="s">
        <v>2165</v>
      </c>
      <c r="E502" t="s">
        <v>2166</v>
      </c>
      <c r="F502" s="1">
        <v>18103</v>
      </c>
      <c r="G502">
        <v>6230013</v>
      </c>
      <c r="H502" t="s">
        <v>2167</v>
      </c>
      <c r="I502">
        <v>779</v>
      </c>
      <c r="J502">
        <v>18</v>
      </c>
      <c r="K502">
        <v>1</v>
      </c>
      <c r="L502">
        <v>1</v>
      </c>
      <c r="M502">
        <v>1</v>
      </c>
      <c r="N502">
        <v>1</v>
      </c>
      <c r="O502" t="s">
        <v>39</v>
      </c>
      <c r="P502">
        <v>1</v>
      </c>
      <c r="S502">
        <v>1</v>
      </c>
      <c r="T502" t="s">
        <v>28</v>
      </c>
      <c r="U502" t="s">
        <v>28</v>
      </c>
      <c r="W502" t="s">
        <v>2168</v>
      </c>
    </row>
    <row r="503" spans="1:23" x14ac:dyDescent="0.25">
      <c r="A503" t="s">
        <v>2083</v>
      </c>
      <c r="B503" t="s">
        <v>2084</v>
      </c>
      <c r="C503" t="s">
        <v>2169</v>
      </c>
      <c r="D503" t="s">
        <v>2170</v>
      </c>
      <c r="E503" t="s">
        <v>2171</v>
      </c>
      <c r="F503" s="1">
        <v>18711</v>
      </c>
      <c r="G503">
        <v>6232725</v>
      </c>
      <c r="H503" t="s">
        <v>2172</v>
      </c>
      <c r="I503">
        <v>291</v>
      </c>
      <c r="K503">
        <v>1</v>
      </c>
      <c r="O503" t="s">
        <v>39</v>
      </c>
      <c r="Q503">
        <v>1</v>
      </c>
      <c r="U503" t="s">
        <v>28</v>
      </c>
      <c r="W503" t="s">
        <v>2173</v>
      </c>
    </row>
    <row r="504" spans="1:23" x14ac:dyDescent="0.25">
      <c r="A504" t="s">
        <v>2083</v>
      </c>
      <c r="B504" t="s">
        <v>2084</v>
      </c>
      <c r="C504" t="s">
        <v>59</v>
      </c>
      <c r="D504" t="s">
        <v>2174</v>
      </c>
      <c r="E504" t="s">
        <v>2175</v>
      </c>
      <c r="F504" s="1">
        <v>19001</v>
      </c>
      <c r="G504">
        <v>6230010</v>
      </c>
      <c r="H504" t="s">
        <v>2176</v>
      </c>
      <c r="I504">
        <v>665</v>
      </c>
      <c r="K504">
        <v>1</v>
      </c>
      <c r="O504" t="s">
        <v>39</v>
      </c>
      <c r="Q504">
        <v>1</v>
      </c>
      <c r="U504" t="s">
        <v>28</v>
      </c>
      <c r="W504" t="s">
        <v>2177</v>
      </c>
    </row>
    <row r="505" spans="1:23" x14ac:dyDescent="0.25">
      <c r="A505" t="s">
        <v>2083</v>
      </c>
      <c r="B505" t="s">
        <v>2084</v>
      </c>
      <c r="C505" t="s">
        <v>59</v>
      </c>
      <c r="D505" t="s">
        <v>2178</v>
      </c>
      <c r="E505" t="s">
        <v>2179</v>
      </c>
      <c r="F505" s="1">
        <v>19096</v>
      </c>
      <c r="G505">
        <v>6231970</v>
      </c>
      <c r="H505" t="s">
        <v>2180</v>
      </c>
      <c r="I505">
        <v>331</v>
      </c>
      <c r="K505">
        <v>1</v>
      </c>
      <c r="O505" t="s">
        <v>39</v>
      </c>
      <c r="Q505">
        <v>1</v>
      </c>
      <c r="U505" t="s">
        <v>28</v>
      </c>
      <c r="W505" t="s">
        <v>2181</v>
      </c>
    </row>
    <row r="506" spans="1:23" x14ac:dyDescent="0.25">
      <c r="A506" t="s">
        <v>2083</v>
      </c>
      <c r="B506" t="s">
        <v>2084</v>
      </c>
      <c r="C506" t="s">
        <v>2182</v>
      </c>
      <c r="D506" t="s">
        <v>2183</v>
      </c>
      <c r="E506" t="s">
        <v>2184</v>
      </c>
      <c r="F506" s="1">
        <v>17822</v>
      </c>
      <c r="G506">
        <v>6230550</v>
      </c>
      <c r="H506" t="s">
        <v>2185</v>
      </c>
      <c r="I506">
        <v>370</v>
      </c>
      <c r="K506">
        <v>1</v>
      </c>
      <c r="L506">
        <v>1</v>
      </c>
      <c r="O506" t="s">
        <v>39</v>
      </c>
      <c r="P506">
        <v>1</v>
      </c>
      <c r="S506">
        <v>1</v>
      </c>
      <c r="U506" t="s">
        <v>28</v>
      </c>
      <c r="W506" t="s">
        <v>2186</v>
      </c>
    </row>
    <row r="507" spans="1:23" x14ac:dyDescent="0.25">
      <c r="A507" t="s">
        <v>2083</v>
      </c>
      <c r="B507" t="s">
        <v>2084</v>
      </c>
      <c r="C507" t="s">
        <v>2187</v>
      </c>
      <c r="D507" t="s">
        <v>2188</v>
      </c>
      <c r="E507" t="s">
        <v>2189</v>
      </c>
      <c r="F507" s="1">
        <v>18015</v>
      </c>
      <c r="G507">
        <v>6230049</v>
      </c>
      <c r="H507" t="s">
        <v>2190</v>
      </c>
      <c r="I507">
        <v>400</v>
      </c>
      <c r="K507">
        <v>1</v>
      </c>
      <c r="O507" t="s">
        <v>39</v>
      </c>
      <c r="P507">
        <v>1</v>
      </c>
      <c r="U507" t="s">
        <v>28</v>
      </c>
      <c r="W507" t="s">
        <v>2191</v>
      </c>
    </row>
    <row r="508" spans="1:23" x14ac:dyDescent="0.25">
      <c r="A508" t="s">
        <v>2083</v>
      </c>
      <c r="B508" t="s">
        <v>2084</v>
      </c>
      <c r="C508" t="s">
        <v>2187</v>
      </c>
      <c r="D508" t="s">
        <v>2192</v>
      </c>
      <c r="E508" t="s">
        <v>2189</v>
      </c>
      <c r="F508" s="1">
        <v>18017</v>
      </c>
      <c r="G508">
        <v>6230035</v>
      </c>
      <c r="H508" t="s">
        <v>2193</v>
      </c>
      <c r="I508">
        <v>195</v>
      </c>
      <c r="K508">
        <v>1</v>
      </c>
      <c r="O508" t="s">
        <v>39</v>
      </c>
      <c r="Q508">
        <v>1</v>
      </c>
      <c r="U508" t="s">
        <v>28</v>
      </c>
      <c r="W508" t="s">
        <v>2168</v>
      </c>
    </row>
    <row r="509" spans="1:23" x14ac:dyDescent="0.25">
      <c r="A509" t="s">
        <v>2083</v>
      </c>
      <c r="B509" t="s">
        <v>2084</v>
      </c>
      <c r="C509" t="s">
        <v>2187</v>
      </c>
      <c r="D509" t="s">
        <v>2194</v>
      </c>
      <c r="E509" t="s">
        <v>2195</v>
      </c>
      <c r="F509" s="1">
        <v>18045</v>
      </c>
      <c r="G509">
        <v>6230456</v>
      </c>
      <c r="H509" t="s">
        <v>2196</v>
      </c>
      <c r="I509">
        <v>108</v>
      </c>
      <c r="K509">
        <v>1</v>
      </c>
      <c r="O509" t="s">
        <v>39</v>
      </c>
      <c r="Q509">
        <v>1</v>
      </c>
      <c r="U509" t="s">
        <v>28</v>
      </c>
      <c r="W509" t="s">
        <v>2197</v>
      </c>
    </row>
    <row r="510" spans="1:23" x14ac:dyDescent="0.25">
      <c r="A510" t="s">
        <v>2083</v>
      </c>
      <c r="B510" t="s">
        <v>2084</v>
      </c>
      <c r="C510" t="s">
        <v>2198</v>
      </c>
      <c r="D510" t="s">
        <v>2199</v>
      </c>
      <c r="E510" t="s">
        <v>2200</v>
      </c>
      <c r="F510" s="1">
        <v>19141</v>
      </c>
      <c r="G510">
        <v>6231634</v>
      </c>
      <c r="H510" t="s">
        <v>2201</v>
      </c>
      <c r="I510">
        <v>548</v>
      </c>
      <c r="K510">
        <v>1</v>
      </c>
      <c r="O510" t="s">
        <v>39</v>
      </c>
      <c r="P510">
        <v>1</v>
      </c>
      <c r="U510" t="s">
        <v>28</v>
      </c>
      <c r="W510" t="s">
        <v>2202</v>
      </c>
    </row>
    <row r="511" spans="1:23" x14ac:dyDescent="0.25">
      <c r="A511" t="s">
        <v>2083</v>
      </c>
      <c r="B511" t="s">
        <v>2084</v>
      </c>
      <c r="C511" t="s">
        <v>2198</v>
      </c>
      <c r="D511" t="s">
        <v>2203</v>
      </c>
      <c r="E511" t="s">
        <v>2200</v>
      </c>
      <c r="F511" s="1">
        <v>19140</v>
      </c>
      <c r="G511">
        <v>6232300</v>
      </c>
      <c r="H511" t="s">
        <v>2204</v>
      </c>
      <c r="I511">
        <v>714</v>
      </c>
      <c r="J511">
        <v>10</v>
      </c>
      <c r="K511">
        <v>1</v>
      </c>
      <c r="M511">
        <v>1</v>
      </c>
      <c r="O511" t="s">
        <v>39</v>
      </c>
      <c r="P511">
        <v>1</v>
      </c>
      <c r="T511" t="s">
        <v>28</v>
      </c>
      <c r="U511" t="s">
        <v>28</v>
      </c>
      <c r="W511" t="s">
        <v>2205</v>
      </c>
    </row>
    <row r="512" spans="1:23" x14ac:dyDescent="0.25">
      <c r="A512" t="s">
        <v>2083</v>
      </c>
      <c r="B512" t="s">
        <v>2084</v>
      </c>
      <c r="C512" t="s">
        <v>2198</v>
      </c>
      <c r="D512" t="s">
        <v>2206</v>
      </c>
      <c r="E512" t="s">
        <v>2200</v>
      </c>
      <c r="F512" s="1">
        <v>19107</v>
      </c>
      <c r="G512">
        <v>6230043</v>
      </c>
      <c r="H512" t="s">
        <v>2207</v>
      </c>
      <c r="I512">
        <v>926</v>
      </c>
      <c r="K512">
        <v>1</v>
      </c>
      <c r="M512">
        <v>1</v>
      </c>
      <c r="O512" t="s">
        <v>39</v>
      </c>
      <c r="P512">
        <v>1</v>
      </c>
      <c r="T512" t="s">
        <v>39</v>
      </c>
      <c r="U512" t="s">
        <v>28</v>
      </c>
      <c r="W512" t="s">
        <v>2208</v>
      </c>
    </row>
    <row r="513" spans="1:23" x14ac:dyDescent="0.25">
      <c r="A513" t="s">
        <v>2083</v>
      </c>
      <c r="B513" t="s">
        <v>2084</v>
      </c>
      <c r="C513" t="s">
        <v>2198</v>
      </c>
      <c r="D513" t="s">
        <v>2209</v>
      </c>
      <c r="E513" t="s">
        <v>2200</v>
      </c>
      <c r="F513" s="1">
        <v>19104</v>
      </c>
      <c r="G513">
        <v>6232170</v>
      </c>
      <c r="H513" t="s">
        <v>2210</v>
      </c>
      <c r="I513">
        <v>344</v>
      </c>
      <c r="K513">
        <v>1</v>
      </c>
      <c r="O513" t="s">
        <v>39</v>
      </c>
      <c r="P513">
        <v>1</v>
      </c>
      <c r="U513" t="s">
        <v>28</v>
      </c>
      <c r="W513" t="s">
        <v>2211</v>
      </c>
    </row>
    <row r="514" spans="1:23" x14ac:dyDescent="0.25">
      <c r="A514" t="s">
        <v>2083</v>
      </c>
      <c r="B514" t="s">
        <v>2084</v>
      </c>
      <c r="C514" t="s">
        <v>2198</v>
      </c>
      <c r="D514" t="s">
        <v>2212</v>
      </c>
      <c r="E514" t="s">
        <v>2200</v>
      </c>
      <c r="F514" s="1">
        <v>19134</v>
      </c>
      <c r="G514">
        <v>6232210</v>
      </c>
      <c r="H514" t="s">
        <v>2213</v>
      </c>
      <c r="I514">
        <v>189</v>
      </c>
      <c r="J514">
        <v>18</v>
      </c>
      <c r="L514">
        <v>1</v>
      </c>
      <c r="N514">
        <v>1</v>
      </c>
      <c r="O514" t="s">
        <v>39</v>
      </c>
      <c r="R514">
        <v>1</v>
      </c>
      <c r="T514" t="s">
        <v>28</v>
      </c>
      <c r="U514" t="s">
        <v>28</v>
      </c>
      <c r="W514" t="s">
        <v>2214</v>
      </c>
    </row>
    <row r="515" spans="1:23" x14ac:dyDescent="0.25">
      <c r="A515" t="s">
        <v>2083</v>
      </c>
      <c r="B515" t="s">
        <v>2084</v>
      </c>
      <c r="C515" t="s">
        <v>2198</v>
      </c>
      <c r="D515" t="s">
        <v>2215</v>
      </c>
      <c r="E515" t="s">
        <v>2200</v>
      </c>
      <c r="F515" s="1">
        <v>19104</v>
      </c>
      <c r="G515">
        <v>6231730</v>
      </c>
      <c r="H515" t="s">
        <v>2216</v>
      </c>
      <c r="I515">
        <v>594</v>
      </c>
      <c r="L515">
        <v>1</v>
      </c>
      <c r="O515" t="s">
        <v>39</v>
      </c>
      <c r="R515">
        <v>1</v>
      </c>
      <c r="U515" t="s">
        <v>28</v>
      </c>
      <c r="W515" t="s">
        <v>2217</v>
      </c>
    </row>
    <row r="516" spans="1:23" x14ac:dyDescent="0.25">
      <c r="A516" t="s">
        <v>2083</v>
      </c>
      <c r="B516" t="s">
        <v>2084</v>
      </c>
      <c r="C516" t="s">
        <v>2198</v>
      </c>
      <c r="D516" t="s">
        <v>2218</v>
      </c>
      <c r="E516" t="s">
        <v>2200</v>
      </c>
      <c r="F516" s="1">
        <v>19114</v>
      </c>
      <c r="G516">
        <v>6230054</v>
      </c>
      <c r="H516" t="s">
        <v>2219</v>
      </c>
      <c r="I516">
        <v>258</v>
      </c>
      <c r="K516">
        <v>1</v>
      </c>
      <c r="O516" t="s">
        <v>39</v>
      </c>
      <c r="Q516">
        <v>1</v>
      </c>
      <c r="U516" t="s">
        <v>28</v>
      </c>
      <c r="W516" t="s">
        <v>2220</v>
      </c>
    </row>
    <row r="517" spans="1:23" x14ac:dyDescent="0.25">
      <c r="A517" t="s">
        <v>2083</v>
      </c>
      <c r="B517" t="s">
        <v>2084</v>
      </c>
      <c r="C517" t="s">
        <v>2221</v>
      </c>
      <c r="D517" t="s">
        <v>2222</v>
      </c>
      <c r="E517" t="s">
        <v>2223</v>
      </c>
      <c r="F517" s="1">
        <v>17701</v>
      </c>
      <c r="G517">
        <v>6233500</v>
      </c>
      <c r="H517" t="s">
        <v>2224</v>
      </c>
      <c r="I517">
        <v>224</v>
      </c>
      <c r="K517">
        <v>1</v>
      </c>
      <c r="O517" t="s">
        <v>39</v>
      </c>
      <c r="Q517">
        <v>1</v>
      </c>
      <c r="U517" t="s">
        <v>28</v>
      </c>
      <c r="W517" t="s">
        <v>2225</v>
      </c>
    </row>
    <row r="518" spans="1:23" x14ac:dyDescent="0.25">
      <c r="A518" t="s">
        <v>2083</v>
      </c>
      <c r="B518" t="s">
        <v>2084</v>
      </c>
      <c r="C518" t="s">
        <v>2226</v>
      </c>
      <c r="D518" t="s">
        <v>2227</v>
      </c>
      <c r="E518" t="s">
        <v>2226</v>
      </c>
      <c r="F518" s="1">
        <v>17403</v>
      </c>
      <c r="G518">
        <v>6233550</v>
      </c>
      <c r="H518" t="s">
        <v>2228</v>
      </c>
      <c r="I518">
        <v>596</v>
      </c>
      <c r="K518">
        <v>1</v>
      </c>
      <c r="O518" t="s">
        <v>39</v>
      </c>
      <c r="P518">
        <v>1</v>
      </c>
      <c r="U518" t="s">
        <v>28</v>
      </c>
      <c r="W518" t="s">
        <v>2229</v>
      </c>
    </row>
    <row r="519" spans="1:23" x14ac:dyDescent="0.25">
      <c r="A519" t="s">
        <v>2230</v>
      </c>
      <c r="B519" t="s">
        <v>2231</v>
      </c>
      <c r="C519" t="s">
        <v>2232</v>
      </c>
      <c r="D519" t="s">
        <v>2233</v>
      </c>
      <c r="E519" t="s">
        <v>2232</v>
      </c>
      <c r="F519" s="2" t="s">
        <v>2234</v>
      </c>
      <c r="G519">
        <v>6150150</v>
      </c>
      <c r="H519" t="s">
        <v>2235</v>
      </c>
      <c r="I519">
        <v>719</v>
      </c>
      <c r="K519">
        <v>1</v>
      </c>
      <c r="L519">
        <v>1</v>
      </c>
      <c r="M519">
        <v>1</v>
      </c>
      <c r="N519">
        <v>1</v>
      </c>
      <c r="O519" t="s">
        <v>28</v>
      </c>
      <c r="P519">
        <v>1</v>
      </c>
      <c r="R519">
        <v>1</v>
      </c>
      <c r="T519" t="s">
        <v>28</v>
      </c>
      <c r="U519" t="s">
        <v>28</v>
      </c>
      <c r="W519" t="s">
        <v>2236</v>
      </c>
    </row>
    <row r="520" spans="1:23" x14ac:dyDescent="0.25">
      <c r="A520" t="s">
        <v>2237</v>
      </c>
      <c r="B520" t="s">
        <v>2238</v>
      </c>
      <c r="C520" t="s">
        <v>2239</v>
      </c>
      <c r="D520" t="s">
        <v>2240</v>
      </c>
      <c r="E520" t="s">
        <v>2239</v>
      </c>
      <c r="F520" s="1">
        <v>29406</v>
      </c>
      <c r="G520">
        <v>6370232</v>
      </c>
      <c r="H520" t="s">
        <v>2241</v>
      </c>
      <c r="I520">
        <v>407</v>
      </c>
      <c r="K520">
        <v>1</v>
      </c>
      <c r="O520" t="s">
        <v>28</v>
      </c>
      <c r="Q520">
        <v>1</v>
      </c>
      <c r="U520" t="s">
        <v>28</v>
      </c>
      <c r="W520" t="s">
        <v>2242</v>
      </c>
    </row>
    <row r="521" spans="1:23" x14ac:dyDescent="0.25">
      <c r="A521" t="s">
        <v>2237</v>
      </c>
      <c r="B521" t="s">
        <v>2238</v>
      </c>
      <c r="C521" t="s">
        <v>2239</v>
      </c>
      <c r="D521" t="s">
        <v>2243</v>
      </c>
      <c r="E521" t="s">
        <v>2239</v>
      </c>
      <c r="F521" s="1">
        <v>29425</v>
      </c>
      <c r="G521">
        <v>6370085</v>
      </c>
      <c r="H521" t="s">
        <v>2244</v>
      </c>
      <c r="I521">
        <v>865</v>
      </c>
      <c r="J521">
        <v>25</v>
      </c>
      <c r="K521">
        <v>1</v>
      </c>
      <c r="M521">
        <v>1</v>
      </c>
      <c r="N521">
        <v>1</v>
      </c>
      <c r="O521" t="s">
        <v>28</v>
      </c>
      <c r="P521">
        <v>1</v>
      </c>
      <c r="T521" t="s">
        <v>39</v>
      </c>
      <c r="U521" t="s">
        <v>28</v>
      </c>
      <c r="V521" t="s">
        <v>39</v>
      </c>
      <c r="W521" t="s">
        <v>2245</v>
      </c>
    </row>
    <row r="522" spans="1:23" x14ac:dyDescent="0.25">
      <c r="A522" t="s">
        <v>2237</v>
      </c>
      <c r="B522" t="s">
        <v>2238</v>
      </c>
      <c r="C522" t="s">
        <v>2239</v>
      </c>
      <c r="D522" t="s">
        <v>2246</v>
      </c>
      <c r="E522" t="s">
        <v>2239</v>
      </c>
      <c r="F522" s="1">
        <v>29425</v>
      </c>
      <c r="G522">
        <v>6370435</v>
      </c>
      <c r="H522" t="s">
        <v>2247</v>
      </c>
      <c r="I522">
        <v>250</v>
      </c>
      <c r="L522">
        <v>1</v>
      </c>
      <c r="O522" t="s">
        <v>28</v>
      </c>
      <c r="R522">
        <v>1</v>
      </c>
      <c r="U522" t="s">
        <v>28</v>
      </c>
      <c r="W522" t="s">
        <v>2248</v>
      </c>
    </row>
    <row r="523" spans="1:23" x14ac:dyDescent="0.25">
      <c r="A523" t="s">
        <v>2237</v>
      </c>
      <c r="B523" t="s">
        <v>2238</v>
      </c>
      <c r="C523" t="s">
        <v>2249</v>
      </c>
      <c r="D523" t="s">
        <v>2250</v>
      </c>
      <c r="E523" t="s">
        <v>2249</v>
      </c>
      <c r="F523" s="1">
        <v>29506</v>
      </c>
      <c r="G523">
        <v>6370009</v>
      </c>
      <c r="H523" t="s">
        <v>2251</v>
      </c>
      <c r="I523">
        <v>517</v>
      </c>
      <c r="K523">
        <v>1</v>
      </c>
      <c r="O523" t="s">
        <v>39</v>
      </c>
      <c r="Q523">
        <v>1</v>
      </c>
      <c r="U523" t="s">
        <v>28</v>
      </c>
      <c r="W523" t="s">
        <v>2252</v>
      </c>
    </row>
    <row r="524" spans="1:23" x14ac:dyDescent="0.25">
      <c r="A524" t="s">
        <v>2237</v>
      </c>
      <c r="B524" t="s">
        <v>2238</v>
      </c>
      <c r="C524" t="s">
        <v>1905</v>
      </c>
      <c r="D524" t="s">
        <v>2253</v>
      </c>
      <c r="E524" t="s">
        <v>1905</v>
      </c>
      <c r="F524" s="1">
        <v>29605</v>
      </c>
      <c r="G524">
        <v>6370323</v>
      </c>
      <c r="H524" t="s">
        <v>2254</v>
      </c>
      <c r="I524">
        <v>746</v>
      </c>
      <c r="K524">
        <v>1</v>
      </c>
      <c r="L524">
        <v>1</v>
      </c>
      <c r="O524" t="s">
        <v>28</v>
      </c>
      <c r="P524">
        <v>1</v>
      </c>
      <c r="S524">
        <v>1</v>
      </c>
      <c r="U524" t="s">
        <v>28</v>
      </c>
      <c r="W524" t="s">
        <v>2255</v>
      </c>
    </row>
    <row r="525" spans="1:23" x14ac:dyDescent="0.25">
      <c r="A525" t="s">
        <v>2237</v>
      </c>
      <c r="B525" t="s">
        <v>2238</v>
      </c>
      <c r="C525" t="s">
        <v>2256</v>
      </c>
      <c r="D525" t="s">
        <v>2257</v>
      </c>
      <c r="E525" t="s">
        <v>2258</v>
      </c>
      <c r="F525" s="1">
        <v>29572</v>
      </c>
      <c r="G525">
        <v>6370477</v>
      </c>
      <c r="H525" t="s">
        <v>2259</v>
      </c>
      <c r="I525">
        <v>371</v>
      </c>
      <c r="K525">
        <v>1</v>
      </c>
      <c r="L525">
        <v>1</v>
      </c>
      <c r="O525" t="s">
        <v>28</v>
      </c>
      <c r="P525">
        <v>1</v>
      </c>
      <c r="S525">
        <v>1</v>
      </c>
      <c r="U525" t="s">
        <v>28</v>
      </c>
      <c r="W525" t="s">
        <v>2260</v>
      </c>
    </row>
    <row r="526" spans="1:23" x14ac:dyDescent="0.25">
      <c r="A526" t="s">
        <v>2237</v>
      </c>
      <c r="B526" t="s">
        <v>2238</v>
      </c>
      <c r="C526" t="s">
        <v>2015</v>
      </c>
      <c r="D526" t="s">
        <v>2261</v>
      </c>
      <c r="E526" t="s">
        <v>1503</v>
      </c>
      <c r="F526" s="1">
        <v>29203</v>
      </c>
      <c r="G526">
        <v>6370140</v>
      </c>
      <c r="H526" t="s">
        <v>2262</v>
      </c>
      <c r="I526">
        <v>641</v>
      </c>
      <c r="K526">
        <v>1</v>
      </c>
      <c r="L526">
        <v>1</v>
      </c>
      <c r="O526" t="s">
        <v>28</v>
      </c>
      <c r="P526">
        <v>1</v>
      </c>
      <c r="S526">
        <v>1</v>
      </c>
      <c r="U526" t="s">
        <v>28</v>
      </c>
      <c r="W526" t="s">
        <v>2263</v>
      </c>
    </row>
    <row r="527" spans="1:23" x14ac:dyDescent="0.25">
      <c r="A527" t="s">
        <v>2237</v>
      </c>
      <c r="B527" t="s">
        <v>2238</v>
      </c>
      <c r="C527" t="s">
        <v>2264</v>
      </c>
      <c r="D527" t="s">
        <v>2265</v>
      </c>
      <c r="E527" t="s">
        <v>2264</v>
      </c>
      <c r="F527" s="1">
        <v>29303</v>
      </c>
      <c r="G527">
        <v>6370610</v>
      </c>
      <c r="H527" t="s">
        <v>2266</v>
      </c>
      <c r="I527">
        <v>540</v>
      </c>
      <c r="K527">
        <v>1</v>
      </c>
      <c r="O527" t="s">
        <v>28</v>
      </c>
      <c r="P527">
        <v>1</v>
      </c>
      <c r="U527" t="s">
        <v>28</v>
      </c>
      <c r="W527" t="s">
        <v>2267</v>
      </c>
    </row>
    <row r="528" spans="1:23" x14ac:dyDescent="0.25">
      <c r="A528" t="s">
        <v>2268</v>
      </c>
      <c r="B528" t="s">
        <v>2269</v>
      </c>
      <c r="C528" t="s">
        <v>2270</v>
      </c>
      <c r="D528" t="s">
        <v>2271</v>
      </c>
      <c r="E528" t="s">
        <v>2272</v>
      </c>
      <c r="F528" s="1">
        <v>57701</v>
      </c>
      <c r="G528">
        <v>6650002</v>
      </c>
      <c r="H528" t="s">
        <v>2273</v>
      </c>
      <c r="I528">
        <v>417</v>
      </c>
      <c r="K528">
        <v>1</v>
      </c>
      <c r="O528" t="s">
        <v>28</v>
      </c>
      <c r="Q528">
        <v>1</v>
      </c>
      <c r="T528" t="s">
        <v>39</v>
      </c>
      <c r="U528" t="s">
        <v>28</v>
      </c>
      <c r="W528" t="s">
        <v>2274</v>
      </c>
    </row>
    <row r="529" spans="1:23" x14ac:dyDescent="0.25">
      <c r="A529" t="s">
        <v>2268</v>
      </c>
      <c r="B529" t="s">
        <v>2269</v>
      </c>
      <c r="C529" t="s">
        <v>2275</v>
      </c>
      <c r="D529" t="s">
        <v>2276</v>
      </c>
      <c r="E529" t="s">
        <v>2277</v>
      </c>
      <c r="F529" s="1">
        <v>57105</v>
      </c>
      <c r="G529">
        <v>6650420</v>
      </c>
      <c r="H529" t="s">
        <v>2278</v>
      </c>
      <c r="I529">
        <v>545</v>
      </c>
      <c r="K529">
        <v>1</v>
      </c>
      <c r="O529" t="s">
        <v>28</v>
      </c>
      <c r="Q529">
        <v>1</v>
      </c>
      <c r="T529" t="s">
        <v>39</v>
      </c>
      <c r="U529" t="s">
        <v>28</v>
      </c>
      <c r="W529" t="s">
        <v>2279</v>
      </c>
    </row>
    <row r="530" spans="1:23" x14ac:dyDescent="0.25">
      <c r="A530" t="s">
        <v>2268</v>
      </c>
      <c r="B530" t="s">
        <v>2269</v>
      </c>
      <c r="C530" t="s">
        <v>2275</v>
      </c>
      <c r="D530" t="s">
        <v>2280</v>
      </c>
      <c r="E530" t="s">
        <v>2277</v>
      </c>
      <c r="F530" s="1">
        <v>57117</v>
      </c>
      <c r="G530">
        <v>6650007</v>
      </c>
      <c r="H530" t="s">
        <v>2281</v>
      </c>
      <c r="I530">
        <v>545</v>
      </c>
      <c r="K530">
        <v>1</v>
      </c>
      <c r="L530">
        <v>1</v>
      </c>
      <c r="O530" t="s">
        <v>28</v>
      </c>
      <c r="Q530">
        <v>1</v>
      </c>
      <c r="S530">
        <v>1</v>
      </c>
      <c r="T530" t="s">
        <v>39</v>
      </c>
      <c r="U530" t="s">
        <v>28</v>
      </c>
      <c r="W530" t="s">
        <v>2282</v>
      </c>
    </row>
    <row r="531" spans="1:23" x14ac:dyDescent="0.25">
      <c r="A531" t="s">
        <v>2283</v>
      </c>
      <c r="B531" t="s">
        <v>2284</v>
      </c>
      <c r="C531" t="s">
        <v>2285</v>
      </c>
      <c r="D531" t="s">
        <v>2286</v>
      </c>
      <c r="E531" t="s">
        <v>2287</v>
      </c>
      <c r="F531" s="1">
        <v>37207</v>
      </c>
      <c r="G531">
        <v>6521020</v>
      </c>
      <c r="H531" t="s">
        <v>2288</v>
      </c>
      <c r="I531">
        <v>233</v>
      </c>
      <c r="J531">
        <v>12</v>
      </c>
      <c r="K531">
        <v>1</v>
      </c>
      <c r="M531">
        <v>1</v>
      </c>
      <c r="N531">
        <v>1</v>
      </c>
      <c r="O531" t="s">
        <v>28</v>
      </c>
      <c r="Q531">
        <v>1</v>
      </c>
      <c r="T531" t="s">
        <v>39</v>
      </c>
      <c r="U531" t="s">
        <v>28</v>
      </c>
      <c r="V531" t="s">
        <v>39</v>
      </c>
      <c r="W531" t="s">
        <v>2289</v>
      </c>
    </row>
    <row r="532" spans="1:23" x14ac:dyDescent="0.25">
      <c r="A532" t="s">
        <v>2283</v>
      </c>
      <c r="B532" t="s">
        <v>2284</v>
      </c>
      <c r="C532" t="s">
        <v>2285</v>
      </c>
      <c r="D532" t="s">
        <v>2290</v>
      </c>
      <c r="E532" t="s">
        <v>2287</v>
      </c>
      <c r="F532" s="1">
        <v>37232</v>
      </c>
      <c r="G532">
        <v>6521060</v>
      </c>
      <c r="H532" t="s">
        <v>2291</v>
      </c>
      <c r="I532">
        <v>897</v>
      </c>
      <c r="J532">
        <v>25</v>
      </c>
      <c r="K532">
        <v>1</v>
      </c>
      <c r="L532">
        <v>1</v>
      </c>
      <c r="M532">
        <v>1</v>
      </c>
      <c r="N532">
        <v>1</v>
      </c>
      <c r="O532" t="s">
        <v>28</v>
      </c>
      <c r="P532">
        <v>1</v>
      </c>
      <c r="R532">
        <v>1</v>
      </c>
      <c r="T532" t="s">
        <v>39</v>
      </c>
      <c r="U532" t="s">
        <v>28</v>
      </c>
      <c r="V532" t="s">
        <v>39</v>
      </c>
      <c r="W532" t="s">
        <v>2292</v>
      </c>
    </row>
    <row r="533" spans="1:23" x14ac:dyDescent="0.25">
      <c r="A533" t="s">
        <v>2283</v>
      </c>
      <c r="B533" t="s">
        <v>2284</v>
      </c>
      <c r="C533" t="s">
        <v>1983</v>
      </c>
      <c r="D533" t="s">
        <v>2293</v>
      </c>
      <c r="E533" t="s">
        <v>2294</v>
      </c>
      <c r="F533" s="1">
        <v>37403</v>
      </c>
      <c r="G533">
        <v>6520065</v>
      </c>
      <c r="H533" t="s">
        <v>2295</v>
      </c>
      <c r="I533">
        <v>680</v>
      </c>
      <c r="K533">
        <v>1</v>
      </c>
      <c r="O533" t="s">
        <v>28</v>
      </c>
      <c r="P533">
        <v>1</v>
      </c>
      <c r="U533" t="s">
        <v>28</v>
      </c>
      <c r="W533" t="s">
        <v>2296</v>
      </c>
    </row>
    <row r="534" spans="1:23" x14ac:dyDescent="0.25">
      <c r="A534" t="s">
        <v>2283</v>
      </c>
      <c r="B534" t="s">
        <v>2284</v>
      </c>
      <c r="C534" t="s">
        <v>2297</v>
      </c>
      <c r="D534" t="s">
        <v>2298</v>
      </c>
      <c r="E534" t="s">
        <v>2299</v>
      </c>
      <c r="F534" s="1">
        <v>37920</v>
      </c>
      <c r="G534">
        <v>6520575</v>
      </c>
      <c r="H534" t="s">
        <v>2300</v>
      </c>
      <c r="I534">
        <v>710</v>
      </c>
      <c r="K534">
        <v>1</v>
      </c>
      <c r="O534" t="s">
        <v>28</v>
      </c>
      <c r="P534">
        <v>1</v>
      </c>
      <c r="U534" t="s">
        <v>28</v>
      </c>
      <c r="W534" t="s">
        <v>2301</v>
      </c>
    </row>
    <row r="535" spans="1:23" x14ac:dyDescent="0.25">
      <c r="A535" t="s">
        <v>2283</v>
      </c>
      <c r="B535" t="s">
        <v>2284</v>
      </c>
      <c r="C535" t="s">
        <v>2302</v>
      </c>
      <c r="D535" t="s">
        <v>2303</v>
      </c>
      <c r="E535" t="s">
        <v>2304</v>
      </c>
      <c r="F535" s="1">
        <v>38103</v>
      </c>
      <c r="G535">
        <v>6520775</v>
      </c>
      <c r="H535" t="s">
        <v>2305</v>
      </c>
      <c r="I535">
        <v>255</v>
      </c>
      <c r="L535">
        <v>1</v>
      </c>
      <c r="O535" t="s">
        <v>28</v>
      </c>
      <c r="R535">
        <v>1</v>
      </c>
      <c r="U535" t="s">
        <v>28</v>
      </c>
      <c r="W535" t="s">
        <v>2306</v>
      </c>
    </row>
    <row r="536" spans="1:23" x14ac:dyDescent="0.25">
      <c r="A536" t="s">
        <v>2283</v>
      </c>
      <c r="B536" t="s">
        <v>2284</v>
      </c>
      <c r="C536" t="s">
        <v>2302</v>
      </c>
      <c r="D536" t="s">
        <v>2307</v>
      </c>
      <c r="E536" t="s">
        <v>2304</v>
      </c>
      <c r="F536" s="1">
        <v>38103</v>
      </c>
      <c r="G536">
        <v>6520695</v>
      </c>
      <c r="H536" t="s">
        <v>2308</v>
      </c>
      <c r="I536">
        <v>631</v>
      </c>
      <c r="J536">
        <v>14</v>
      </c>
      <c r="K536">
        <v>1</v>
      </c>
      <c r="M536">
        <v>1</v>
      </c>
      <c r="O536" t="s">
        <v>39</v>
      </c>
      <c r="P536">
        <v>1</v>
      </c>
      <c r="T536" t="s">
        <v>28</v>
      </c>
      <c r="U536" t="s">
        <v>28</v>
      </c>
      <c r="V536" t="s">
        <v>39</v>
      </c>
      <c r="W536" t="s">
        <v>2309</v>
      </c>
    </row>
    <row r="537" spans="1:23" x14ac:dyDescent="0.25">
      <c r="A537" t="s">
        <v>2283</v>
      </c>
      <c r="B537" t="s">
        <v>2284</v>
      </c>
      <c r="C537" t="s">
        <v>2310</v>
      </c>
      <c r="D537" t="s">
        <v>2311</v>
      </c>
      <c r="E537" t="s">
        <v>1234</v>
      </c>
      <c r="F537" s="1">
        <v>37620</v>
      </c>
      <c r="G537">
        <v>6520040</v>
      </c>
      <c r="H537" t="s">
        <v>2312</v>
      </c>
      <c r="I537">
        <v>288</v>
      </c>
      <c r="K537">
        <v>1</v>
      </c>
      <c r="O537" t="s">
        <v>39</v>
      </c>
      <c r="Q537">
        <v>1</v>
      </c>
      <c r="U537" t="s">
        <v>28</v>
      </c>
      <c r="W537" t="s">
        <v>2313</v>
      </c>
    </row>
    <row r="538" spans="1:23" x14ac:dyDescent="0.25">
      <c r="A538" t="s">
        <v>2283</v>
      </c>
      <c r="B538" t="s">
        <v>2284</v>
      </c>
      <c r="C538" t="s">
        <v>141</v>
      </c>
      <c r="D538" t="s">
        <v>2314</v>
      </c>
      <c r="E538" t="s">
        <v>1748</v>
      </c>
      <c r="F538" s="1">
        <v>37604</v>
      </c>
      <c r="G538">
        <v>6520466</v>
      </c>
      <c r="H538" t="s">
        <v>2315</v>
      </c>
      <c r="I538">
        <v>445</v>
      </c>
      <c r="K538">
        <v>1</v>
      </c>
      <c r="O538" t="s">
        <v>39</v>
      </c>
      <c r="P538">
        <v>1</v>
      </c>
      <c r="U538" t="s">
        <v>28</v>
      </c>
      <c r="W538" t="s">
        <v>2316</v>
      </c>
    </row>
    <row r="539" spans="1:23" x14ac:dyDescent="0.25">
      <c r="A539" t="s">
        <v>2317</v>
      </c>
      <c r="B539" t="s">
        <v>2318</v>
      </c>
      <c r="C539" t="s">
        <v>2319</v>
      </c>
      <c r="D539" t="s">
        <v>2320</v>
      </c>
      <c r="E539" t="s">
        <v>2321</v>
      </c>
      <c r="F539" s="1">
        <v>76508</v>
      </c>
      <c r="G539">
        <v>6743413</v>
      </c>
      <c r="H539" t="s">
        <v>2322</v>
      </c>
      <c r="I539">
        <v>636</v>
      </c>
      <c r="K539">
        <v>1</v>
      </c>
      <c r="L539">
        <v>1</v>
      </c>
      <c r="O539" t="s">
        <v>28</v>
      </c>
      <c r="P539">
        <v>1</v>
      </c>
      <c r="S539">
        <v>1</v>
      </c>
      <c r="U539" t="s">
        <v>28</v>
      </c>
      <c r="W539" t="s">
        <v>2323</v>
      </c>
    </row>
    <row r="540" spans="1:23" x14ac:dyDescent="0.25">
      <c r="A540" t="s">
        <v>2317</v>
      </c>
      <c r="B540" t="s">
        <v>2318</v>
      </c>
      <c r="C540" t="s">
        <v>2324</v>
      </c>
      <c r="D540" t="s">
        <v>2325</v>
      </c>
      <c r="E540" t="s">
        <v>2326</v>
      </c>
      <c r="F540" s="1">
        <v>78234</v>
      </c>
      <c r="G540">
        <v>6741380</v>
      </c>
      <c r="H540" t="s">
        <v>2327</v>
      </c>
      <c r="I540">
        <v>425</v>
      </c>
      <c r="J540">
        <v>40</v>
      </c>
      <c r="K540">
        <v>1</v>
      </c>
      <c r="M540">
        <v>1</v>
      </c>
      <c r="O540" t="s">
        <v>28</v>
      </c>
      <c r="P540">
        <v>1</v>
      </c>
      <c r="T540" t="s">
        <v>28</v>
      </c>
      <c r="U540" t="s">
        <v>28</v>
      </c>
      <c r="V540" t="s">
        <v>39</v>
      </c>
      <c r="W540" t="s">
        <v>2328</v>
      </c>
    </row>
    <row r="541" spans="1:23" x14ac:dyDescent="0.25">
      <c r="A541" t="s">
        <v>2317</v>
      </c>
      <c r="B541" t="s">
        <v>2318</v>
      </c>
      <c r="C541" t="s">
        <v>2324</v>
      </c>
      <c r="D541" t="s">
        <v>2329</v>
      </c>
      <c r="E541" t="s">
        <v>2330</v>
      </c>
      <c r="F541" s="1">
        <v>78229</v>
      </c>
      <c r="G541">
        <v>6743106</v>
      </c>
      <c r="H541" t="s">
        <v>2331</v>
      </c>
      <c r="I541">
        <v>700</v>
      </c>
      <c r="K541">
        <v>1</v>
      </c>
      <c r="L541">
        <v>1</v>
      </c>
      <c r="N541">
        <v>1</v>
      </c>
      <c r="O541" t="s">
        <v>28</v>
      </c>
      <c r="P541">
        <v>1</v>
      </c>
      <c r="R541">
        <v>1</v>
      </c>
      <c r="T541" t="s">
        <v>39</v>
      </c>
      <c r="U541" t="s">
        <v>28</v>
      </c>
      <c r="V541" t="s">
        <v>39</v>
      </c>
      <c r="W541" t="s">
        <v>2332</v>
      </c>
    </row>
    <row r="542" spans="1:23" x14ac:dyDescent="0.25">
      <c r="A542" t="s">
        <v>2317</v>
      </c>
      <c r="B542" t="s">
        <v>2318</v>
      </c>
      <c r="C542" t="s">
        <v>2324</v>
      </c>
      <c r="D542" t="s">
        <v>2333</v>
      </c>
      <c r="E542" t="s">
        <v>2330</v>
      </c>
      <c r="F542" s="1">
        <v>78229</v>
      </c>
      <c r="G542">
        <v>6743122</v>
      </c>
      <c r="H542" t="s">
        <v>2334</v>
      </c>
      <c r="I542">
        <v>811</v>
      </c>
      <c r="J542">
        <v>31</v>
      </c>
      <c r="M542">
        <v>1</v>
      </c>
      <c r="N542">
        <v>1</v>
      </c>
      <c r="T542" t="s">
        <v>39</v>
      </c>
      <c r="V542" t="s">
        <v>39</v>
      </c>
      <c r="W542" t="s">
        <v>2335</v>
      </c>
    </row>
    <row r="543" spans="1:23" x14ac:dyDescent="0.25">
      <c r="A543" t="s">
        <v>2317</v>
      </c>
      <c r="B543" t="s">
        <v>2318</v>
      </c>
      <c r="C543" t="s">
        <v>2336</v>
      </c>
      <c r="D543" t="s">
        <v>2337</v>
      </c>
      <c r="E543" t="s">
        <v>2338</v>
      </c>
      <c r="F543" s="1">
        <v>77802</v>
      </c>
      <c r="G543">
        <v>6740500</v>
      </c>
      <c r="H543" t="s">
        <v>2339</v>
      </c>
      <c r="I543">
        <v>310</v>
      </c>
      <c r="K543">
        <v>1</v>
      </c>
      <c r="O543" t="s">
        <v>28</v>
      </c>
      <c r="Q543">
        <v>1</v>
      </c>
      <c r="U543" t="s">
        <v>28</v>
      </c>
      <c r="W543" t="s">
        <v>2340</v>
      </c>
    </row>
    <row r="544" spans="1:23" x14ac:dyDescent="0.25">
      <c r="A544" t="s">
        <v>2317</v>
      </c>
      <c r="B544" t="s">
        <v>2318</v>
      </c>
      <c r="C544" t="s">
        <v>2341</v>
      </c>
      <c r="D544" t="s">
        <v>2342</v>
      </c>
      <c r="E544" t="s">
        <v>2343</v>
      </c>
      <c r="F544" s="1">
        <v>78550</v>
      </c>
      <c r="G544">
        <v>6741790</v>
      </c>
      <c r="H544" t="s">
        <v>2344</v>
      </c>
      <c r="I544">
        <v>432</v>
      </c>
      <c r="K544">
        <v>1</v>
      </c>
      <c r="O544" t="s">
        <v>28</v>
      </c>
      <c r="Q544">
        <v>1</v>
      </c>
      <c r="U544" t="s">
        <v>28</v>
      </c>
      <c r="W544" t="s">
        <v>2345</v>
      </c>
    </row>
    <row r="545" spans="1:23" x14ac:dyDescent="0.25">
      <c r="A545" t="s">
        <v>2317</v>
      </c>
      <c r="B545" t="s">
        <v>2318</v>
      </c>
      <c r="C545" t="s">
        <v>2346</v>
      </c>
      <c r="D545" t="s">
        <v>2347</v>
      </c>
      <c r="E545" t="s">
        <v>2348</v>
      </c>
      <c r="F545" s="1">
        <v>75075</v>
      </c>
      <c r="G545">
        <v>6742865</v>
      </c>
      <c r="H545" t="s">
        <v>2349</v>
      </c>
      <c r="I545">
        <v>557</v>
      </c>
      <c r="J545">
        <v>15</v>
      </c>
      <c r="K545">
        <v>1</v>
      </c>
      <c r="M545">
        <v>1</v>
      </c>
      <c r="N545">
        <v>1</v>
      </c>
      <c r="O545" t="s">
        <v>28</v>
      </c>
      <c r="P545">
        <v>1</v>
      </c>
      <c r="T545" t="s">
        <v>39</v>
      </c>
      <c r="U545" t="s">
        <v>28</v>
      </c>
      <c r="V545" t="s">
        <v>39</v>
      </c>
      <c r="W545" t="s">
        <v>2350</v>
      </c>
    </row>
    <row r="546" spans="1:23" x14ac:dyDescent="0.25">
      <c r="A546" t="s">
        <v>2317</v>
      </c>
      <c r="B546" t="s">
        <v>2318</v>
      </c>
      <c r="C546" t="s">
        <v>2346</v>
      </c>
      <c r="D546" t="s">
        <v>2351</v>
      </c>
      <c r="E546" t="s">
        <v>2348</v>
      </c>
      <c r="F546" s="1">
        <v>75093</v>
      </c>
      <c r="G546">
        <v>6740945</v>
      </c>
      <c r="H546" t="s">
        <v>2352</v>
      </c>
      <c r="I546">
        <v>366</v>
      </c>
      <c r="K546">
        <v>1</v>
      </c>
      <c r="O546" t="s">
        <v>28</v>
      </c>
      <c r="Q546">
        <v>1</v>
      </c>
      <c r="U546" t="s">
        <v>28</v>
      </c>
      <c r="W546" t="s">
        <v>2353</v>
      </c>
    </row>
    <row r="547" spans="1:23" x14ac:dyDescent="0.25">
      <c r="A547" t="s">
        <v>2317</v>
      </c>
      <c r="B547" t="s">
        <v>2318</v>
      </c>
      <c r="C547" t="s">
        <v>2354</v>
      </c>
      <c r="D547" t="s">
        <v>2355</v>
      </c>
      <c r="E547" t="s">
        <v>2354</v>
      </c>
      <c r="F547" s="1">
        <v>75246</v>
      </c>
      <c r="G547">
        <v>6740900</v>
      </c>
      <c r="H547" t="s">
        <v>2356</v>
      </c>
      <c r="I547">
        <v>1008</v>
      </c>
      <c r="K547">
        <v>1</v>
      </c>
      <c r="O547" t="s">
        <v>28</v>
      </c>
      <c r="P547">
        <v>1</v>
      </c>
      <c r="U547" t="s">
        <v>28</v>
      </c>
      <c r="W547" t="s">
        <v>2357</v>
      </c>
    </row>
    <row r="548" spans="1:23" x14ac:dyDescent="0.25">
      <c r="A548" t="s">
        <v>2317</v>
      </c>
      <c r="B548" t="s">
        <v>2318</v>
      </c>
      <c r="C548" t="s">
        <v>2354</v>
      </c>
      <c r="D548" t="s">
        <v>2358</v>
      </c>
      <c r="E548" t="s">
        <v>2354</v>
      </c>
      <c r="F548" s="1">
        <v>75235</v>
      </c>
      <c r="G548">
        <v>6740935</v>
      </c>
      <c r="H548" t="s">
        <v>2359</v>
      </c>
      <c r="I548">
        <v>490</v>
      </c>
      <c r="L548">
        <v>1</v>
      </c>
      <c r="O548" t="s">
        <v>28</v>
      </c>
      <c r="R548">
        <v>1</v>
      </c>
      <c r="U548" t="s">
        <v>28</v>
      </c>
      <c r="W548" t="s">
        <v>2360</v>
      </c>
    </row>
    <row r="549" spans="1:23" x14ac:dyDescent="0.25">
      <c r="A549" t="s">
        <v>2317</v>
      </c>
      <c r="B549" t="s">
        <v>2318</v>
      </c>
      <c r="C549" t="s">
        <v>2354</v>
      </c>
      <c r="D549" t="s">
        <v>2361</v>
      </c>
      <c r="E549" t="s">
        <v>2354</v>
      </c>
      <c r="F549" s="1">
        <v>75230</v>
      </c>
      <c r="G549">
        <v>6741025</v>
      </c>
      <c r="H549" t="s">
        <v>2362</v>
      </c>
      <c r="I549">
        <v>899</v>
      </c>
      <c r="L549">
        <v>1</v>
      </c>
      <c r="O549" t="s">
        <v>28</v>
      </c>
      <c r="S549">
        <v>1</v>
      </c>
      <c r="U549" t="s">
        <v>28</v>
      </c>
      <c r="W549" t="s">
        <v>2363</v>
      </c>
    </row>
    <row r="550" spans="1:23" x14ac:dyDescent="0.25">
      <c r="A550" t="s">
        <v>2317</v>
      </c>
      <c r="B550" t="s">
        <v>2318</v>
      </c>
      <c r="C550" t="s">
        <v>2354</v>
      </c>
      <c r="D550" t="s">
        <v>2364</v>
      </c>
      <c r="E550" t="s">
        <v>2354</v>
      </c>
      <c r="F550" s="1">
        <v>75203</v>
      </c>
      <c r="G550">
        <v>6741018</v>
      </c>
      <c r="H550" t="s">
        <v>2365</v>
      </c>
      <c r="I550">
        <v>556</v>
      </c>
      <c r="K550">
        <v>1</v>
      </c>
      <c r="O550" t="s">
        <v>28</v>
      </c>
      <c r="P550">
        <v>1</v>
      </c>
      <c r="U550" t="s">
        <v>28</v>
      </c>
      <c r="W550" t="s">
        <v>2366</v>
      </c>
    </row>
    <row r="551" spans="1:23" x14ac:dyDescent="0.25">
      <c r="A551" t="s">
        <v>2317</v>
      </c>
      <c r="B551" t="s">
        <v>2318</v>
      </c>
      <c r="C551" t="s">
        <v>2354</v>
      </c>
      <c r="D551" t="s">
        <v>2367</v>
      </c>
      <c r="E551" t="s">
        <v>2354</v>
      </c>
      <c r="F551" s="1">
        <v>75235</v>
      </c>
      <c r="G551">
        <v>6740950</v>
      </c>
      <c r="H551" t="s">
        <v>2368</v>
      </c>
      <c r="I551">
        <v>870</v>
      </c>
      <c r="J551">
        <v>30</v>
      </c>
      <c r="K551">
        <v>1</v>
      </c>
      <c r="M551">
        <v>1</v>
      </c>
      <c r="N551">
        <v>1</v>
      </c>
      <c r="O551" t="s">
        <v>28</v>
      </c>
      <c r="P551">
        <v>1</v>
      </c>
      <c r="T551" t="s">
        <v>28</v>
      </c>
      <c r="U551" t="s">
        <v>28</v>
      </c>
      <c r="V551" t="s">
        <v>39</v>
      </c>
      <c r="W551" t="s">
        <v>2369</v>
      </c>
    </row>
    <row r="552" spans="1:23" x14ac:dyDescent="0.25">
      <c r="A552" t="s">
        <v>2317</v>
      </c>
      <c r="B552" t="s">
        <v>2318</v>
      </c>
      <c r="C552" t="s">
        <v>2354</v>
      </c>
      <c r="D552" t="s">
        <v>2370</v>
      </c>
      <c r="E552" t="s">
        <v>2354</v>
      </c>
      <c r="F552" s="1">
        <v>75231</v>
      </c>
      <c r="G552">
        <v>6741050</v>
      </c>
      <c r="H552" t="s">
        <v>2371</v>
      </c>
      <c r="I552">
        <v>888</v>
      </c>
      <c r="K552">
        <v>1</v>
      </c>
      <c r="O552" t="s">
        <v>28</v>
      </c>
      <c r="P552">
        <v>1</v>
      </c>
      <c r="U552" t="s">
        <v>28</v>
      </c>
      <c r="W552" t="s">
        <v>2372</v>
      </c>
    </row>
    <row r="553" spans="1:23" x14ac:dyDescent="0.25">
      <c r="A553" t="s">
        <v>2317</v>
      </c>
      <c r="B553" t="s">
        <v>2318</v>
      </c>
      <c r="C553" t="s">
        <v>2373</v>
      </c>
      <c r="D553" t="s">
        <v>2374</v>
      </c>
      <c r="E553" t="s">
        <v>2373</v>
      </c>
      <c r="F553" s="1">
        <v>76210</v>
      </c>
      <c r="G553">
        <v>6741155</v>
      </c>
      <c r="H553" t="s">
        <v>2375</v>
      </c>
      <c r="I553">
        <v>208</v>
      </c>
      <c r="K553">
        <v>1</v>
      </c>
      <c r="O553" t="s">
        <v>28</v>
      </c>
      <c r="Q553">
        <v>1</v>
      </c>
      <c r="U553" t="s">
        <v>28</v>
      </c>
      <c r="W553" t="s">
        <v>2376</v>
      </c>
    </row>
    <row r="554" spans="1:23" x14ac:dyDescent="0.25">
      <c r="A554" t="s">
        <v>2317</v>
      </c>
      <c r="B554" t="s">
        <v>2318</v>
      </c>
      <c r="C554" t="s">
        <v>448</v>
      </c>
      <c r="D554" t="s">
        <v>2377</v>
      </c>
      <c r="E554" t="s">
        <v>448</v>
      </c>
      <c r="F554" s="1">
        <v>79925</v>
      </c>
      <c r="G554">
        <v>6741225</v>
      </c>
      <c r="H554" t="s">
        <v>2378</v>
      </c>
      <c r="I554">
        <v>350</v>
      </c>
      <c r="K554">
        <v>1</v>
      </c>
      <c r="O554" t="s">
        <v>28</v>
      </c>
      <c r="Q554">
        <v>1</v>
      </c>
      <c r="U554" t="s">
        <v>28</v>
      </c>
      <c r="W554" t="s">
        <v>2379</v>
      </c>
    </row>
    <row r="555" spans="1:23" x14ac:dyDescent="0.25">
      <c r="A555" t="s">
        <v>2317</v>
      </c>
      <c r="B555" t="s">
        <v>2318</v>
      </c>
      <c r="C555" t="s">
        <v>448</v>
      </c>
      <c r="D555" t="s">
        <v>2380</v>
      </c>
      <c r="E555" t="s">
        <v>448</v>
      </c>
      <c r="F555" s="1">
        <v>79905</v>
      </c>
      <c r="G555">
        <v>6741240</v>
      </c>
      <c r="H555" t="s">
        <v>2381</v>
      </c>
      <c r="I555">
        <v>394</v>
      </c>
      <c r="K555">
        <v>1</v>
      </c>
      <c r="O555" t="s">
        <v>28</v>
      </c>
      <c r="P555">
        <v>1</v>
      </c>
      <c r="U555" t="s">
        <v>28</v>
      </c>
      <c r="W555" t="s">
        <v>2382</v>
      </c>
    </row>
    <row r="556" spans="1:23" x14ac:dyDescent="0.25">
      <c r="A556" t="s">
        <v>2317</v>
      </c>
      <c r="B556" t="s">
        <v>2318</v>
      </c>
      <c r="C556" t="s">
        <v>2383</v>
      </c>
      <c r="D556" t="s">
        <v>2384</v>
      </c>
      <c r="E556" t="s">
        <v>2383</v>
      </c>
      <c r="F556" s="1">
        <v>77555</v>
      </c>
      <c r="G556">
        <v>6741615</v>
      </c>
      <c r="H556" t="s">
        <v>2385</v>
      </c>
      <c r="I556">
        <v>666</v>
      </c>
      <c r="J556">
        <v>6</v>
      </c>
      <c r="K556">
        <v>1</v>
      </c>
      <c r="M556">
        <v>1</v>
      </c>
      <c r="O556" t="s">
        <v>28</v>
      </c>
      <c r="P556">
        <v>1</v>
      </c>
      <c r="T556" t="s">
        <v>28</v>
      </c>
      <c r="U556" t="s">
        <v>28</v>
      </c>
      <c r="V556" t="s">
        <v>39</v>
      </c>
      <c r="W556" t="s">
        <v>2386</v>
      </c>
    </row>
    <row r="557" spans="1:23" x14ac:dyDescent="0.25">
      <c r="A557" t="s">
        <v>2317</v>
      </c>
      <c r="B557" t="s">
        <v>2318</v>
      </c>
      <c r="C557" t="s">
        <v>2383</v>
      </c>
      <c r="D557" t="s">
        <v>2387</v>
      </c>
      <c r="E557" t="s">
        <v>2383</v>
      </c>
      <c r="F557" s="1">
        <v>77550</v>
      </c>
      <c r="G557">
        <v>6741605</v>
      </c>
      <c r="H557" t="s">
        <v>2388</v>
      </c>
      <c r="I557">
        <v>30</v>
      </c>
      <c r="J557">
        <v>30</v>
      </c>
      <c r="N557">
        <v>1</v>
      </c>
      <c r="T557" t="s">
        <v>28</v>
      </c>
      <c r="V557" t="s">
        <v>39</v>
      </c>
      <c r="W557" t="s">
        <v>2389</v>
      </c>
    </row>
    <row r="558" spans="1:23" x14ac:dyDescent="0.25">
      <c r="A558" t="s">
        <v>2317</v>
      </c>
      <c r="B558" t="s">
        <v>2318</v>
      </c>
      <c r="C558" t="s">
        <v>2390</v>
      </c>
      <c r="D558" t="s">
        <v>2391</v>
      </c>
      <c r="E558" t="s">
        <v>35</v>
      </c>
      <c r="F558" s="1">
        <v>77030</v>
      </c>
      <c r="G558">
        <v>6741932</v>
      </c>
      <c r="H558" t="s">
        <v>2392</v>
      </c>
      <c r="I558">
        <v>402</v>
      </c>
      <c r="K558">
        <v>1</v>
      </c>
      <c r="O558" t="s">
        <v>28</v>
      </c>
      <c r="P558">
        <v>1</v>
      </c>
      <c r="U558" t="s">
        <v>28</v>
      </c>
      <c r="W558" t="s">
        <v>2393</v>
      </c>
    </row>
    <row r="559" spans="1:23" x14ac:dyDescent="0.25">
      <c r="A559" t="s">
        <v>2317</v>
      </c>
      <c r="B559" t="s">
        <v>2318</v>
      </c>
      <c r="C559" t="s">
        <v>2390</v>
      </c>
      <c r="D559" t="s">
        <v>2394</v>
      </c>
      <c r="E559" t="s">
        <v>2395</v>
      </c>
      <c r="F559" s="1">
        <v>77598</v>
      </c>
      <c r="G559">
        <v>6740149</v>
      </c>
      <c r="H559" t="s">
        <v>2396</v>
      </c>
      <c r="I559">
        <v>558</v>
      </c>
      <c r="K559">
        <v>1</v>
      </c>
      <c r="O559" t="s">
        <v>28</v>
      </c>
      <c r="Q559">
        <v>1</v>
      </c>
      <c r="U559" t="s">
        <v>28</v>
      </c>
      <c r="W559" t="s">
        <v>2397</v>
      </c>
    </row>
    <row r="560" spans="1:23" x14ac:dyDescent="0.25">
      <c r="A560" t="s">
        <v>2317</v>
      </c>
      <c r="B560" t="s">
        <v>2318</v>
      </c>
      <c r="C560" t="s">
        <v>2390</v>
      </c>
      <c r="D560" t="s">
        <v>2398</v>
      </c>
      <c r="E560" t="s">
        <v>35</v>
      </c>
      <c r="F560" s="1">
        <v>77030</v>
      </c>
      <c r="G560">
        <v>6741890</v>
      </c>
      <c r="H560" t="s">
        <v>2399</v>
      </c>
      <c r="I560">
        <v>1004</v>
      </c>
      <c r="J560">
        <v>14</v>
      </c>
      <c r="K560">
        <v>1</v>
      </c>
      <c r="L560">
        <v>1</v>
      </c>
      <c r="M560">
        <v>1</v>
      </c>
      <c r="O560" t="s">
        <v>28</v>
      </c>
      <c r="P560">
        <v>1</v>
      </c>
      <c r="R560">
        <v>1</v>
      </c>
      <c r="T560" t="s">
        <v>28</v>
      </c>
      <c r="U560" t="s">
        <v>28</v>
      </c>
      <c r="V560" t="s">
        <v>39</v>
      </c>
      <c r="W560" t="s">
        <v>2400</v>
      </c>
    </row>
    <row r="561" spans="1:23" x14ac:dyDescent="0.25">
      <c r="A561" t="s">
        <v>2317</v>
      </c>
      <c r="B561" t="s">
        <v>2318</v>
      </c>
      <c r="C561" t="s">
        <v>2390</v>
      </c>
      <c r="D561" t="s">
        <v>2401</v>
      </c>
      <c r="E561" t="s">
        <v>35</v>
      </c>
      <c r="F561" s="1">
        <v>77030</v>
      </c>
      <c r="G561">
        <v>6742018</v>
      </c>
      <c r="H561" t="s">
        <v>2402</v>
      </c>
      <c r="I561">
        <v>973</v>
      </c>
      <c r="L561">
        <v>1</v>
      </c>
      <c r="O561" t="s">
        <v>28</v>
      </c>
      <c r="R561">
        <v>1</v>
      </c>
      <c r="U561" t="s">
        <v>28</v>
      </c>
      <c r="W561" t="s">
        <v>2403</v>
      </c>
    </row>
    <row r="562" spans="1:23" x14ac:dyDescent="0.25">
      <c r="A562" t="s">
        <v>2317</v>
      </c>
      <c r="B562" t="s">
        <v>2318</v>
      </c>
      <c r="C562" t="s">
        <v>2404</v>
      </c>
      <c r="D562" t="s">
        <v>2405</v>
      </c>
      <c r="E562" t="s">
        <v>2406</v>
      </c>
      <c r="F562" s="1">
        <v>78640</v>
      </c>
      <c r="G562">
        <v>6740549</v>
      </c>
      <c r="H562" t="s">
        <v>2407</v>
      </c>
      <c r="I562">
        <v>112</v>
      </c>
      <c r="K562">
        <v>1</v>
      </c>
      <c r="O562" t="s">
        <v>28</v>
      </c>
      <c r="Q562">
        <v>1</v>
      </c>
      <c r="U562" t="s">
        <v>28</v>
      </c>
      <c r="W562" t="s">
        <v>2408</v>
      </c>
    </row>
    <row r="563" spans="1:23" x14ac:dyDescent="0.25">
      <c r="A563" t="s">
        <v>2317</v>
      </c>
      <c r="B563" t="s">
        <v>2318</v>
      </c>
      <c r="C563" t="s">
        <v>2409</v>
      </c>
      <c r="D563" t="s">
        <v>2410</v>
      </c>
      <c r="E563" t="s">
        <v>2411</v>
      </c>
      <c r="F563" s="1">
        <v>78539</v>
      </c>
      <c r="G563">
        <v>6740232</v>
      </c>
      <c r="H563" t="s">
        <v>2412</v>
      </c>
      <c r="I563">
        <v>530</v>
      </c>
      <c r="K563">
        <v>1</v>
      </c>
      <c r="O563" t="s">
        <v>28</v>
      </c>
      <c r="P563">
        <v>1</v>
      </c>
      <c r="U563" t="s">
        <v>28</v>
      </c>
      <c r="W563" t="s">
        <v>2413</v>
      </c>
    </row>
    <row r="564" spans="1:23" x14ac:dyDescent="0.25">
      <c r="A564" t="s">
        <v>2317</v>
      </c>
      <c r="B564" t="s">
        <v>2318</v>
      </c>
      <c r="C564" t="s">
        <v>2409</v>
      </c>
      <c r="D564" t="s">
        <v>2414</v>
      </c>
      <c r="E564" t="s">
        <v>2415</v>
      </c>
      <c r="F564" s="1">
        <v>78503</v>
      </c>
      <c r="G564">
        <v>6742460</v>
      </c>
      <c r="H564" t="s">
        <v>2416</v>
      </c>
      <c r="I564">
        <v>441</v>
      </c>
      <c r="K564">
        <v>1</v>
      </c>
      <c r="O564" t="s">
        <v>28</v>
      </c>
      <c r="Q564">
        <v>1</v>
      </c>
      <c r="U564" t="s">
        <v>28</v>
      </c>
      <c r="W564" t="s">
        <v>2417</v>
      </c>
    </row>
    <row r="565" spans="1:23" x14ac:dyDescent="0.25">
      <c r="A565" t="s">
        <v>2317</v>
      </c>
      <c r="B565" t="s">
        <v>2318</v>
      </c>
      <c r="C565" t="s">
        <v>2418</v>
      </c>
      <c r="D565" t="s">
        <v>2419</v>
      </c>
      <c r="E565" t="s">
        <v>2418</v>
      </c>
      <c r="F565" s="1">
        <v>79410</v>
      </c>
      <c r="G565">
        <v>6740038</v>
      </c>
      <c r="H565" t="s">
        <v>2420</v>
      </c>
      <c r="I565">
        <v>275</v>
      </c>
      <c r="L565">
        <v>1</v>
      </c>
      <c r="O565" t="s">
        <v>28</v>
      </c>
      <c r="S565">
        <v>1</v>
      </c>
      <c r="U565" t="s">
        <v>28</v>
      </c>
      <c r="W565" t="s">
        <v>2421</v>
      </c>
    </row>
    <row r="566" spans="1:23" x14ac:dyDescent="0.25">
      <c r="A566" t="s">
        <v>2317</v>
      </c>
      <c r="B566" t="s">
        <v>2318</v>
      </c>
      <c r="C566" t="s">
        <v>2418</v>
      </c>
      <c r="D566" t="s">
        <v>2422</v>
      </c>
      <c r="E566" t="s">
        <v>2418</v>
      </c>
      <c r="F566" s="1">
        <v>79410</v>
      </c>
      <c r="G566">
        <v>6742360</v>
      </c>
      <c r="H566" t="s">
        <v>2423</v>
      </c>
      <c r="I566">
        <v>977</v>
      </c>
      <c r="K566">
        <v>1</v>
      </c>
      <c r="O566" t="s">
        <v>28</v>
      </c>
      <c r="Q566">
        <v>1</v>
      </c>
      <c r="U566" t="s">
        <v>28</v>
      </c>
      <c r="W566" t="s">
        <v>2421</v>
      </c>
    </row>
    <row r="567" spans="1:23" x14ac:dyDescent="0.25">
      <c r="A567" t="s">
        <v>2317</v>
      </c>
      <c r="B567" t="s">
        <v>2318</v>
      </c>
      <c r="C567" t="s">
        <v>2418</v>
      </c>
      <c r="D567" t="s">
        <v>2424</v>
      </c>
      <c r="E567" t="s">
        <v>2418</v>
      </c>
      <c r="F567" s="1">
        <v>79408</v>
      </c>
      <c r="G567">
        <v>6742372</v>
      </c>
      <c r="H567" t="s">
        <v>2425</v>
      </c>
      <c r="I567">
        <v>500</v>
      </c>
      <c r="J567">
        <v>10</v>
      </c>
      <c r="K567">
        <v>1</v>
      </c>
      <c r="L567">
        <v>1</v>
      </c>
      <c r="M567">
        <v>1</v>
      </c>
      <c r="N567">
        <v>1</v>
      </c>
      <c r="O567" t="s">
        <v>28</v>
      </c>
      <c r="P567">
        <v>1</v>
      </c>
      <c r="S567">
        <v>1</v>
      </c>
      <c r="T567" t="s">
        <v>28</v>
      </c>
      <c r="U567" t="s">
        <v>28</v>
      </c>
      <c r="V567" t="s">
        <v>39</v>
      </c>
      <c r="W567" t="s">
        <v>2426</v>
      </c>
    </row>
    <row r="568" spans="1:23" x14ac:dyDescent="0.25">
      <c r="A568" t="s">
        <v>2317</v>
      </c>
      <c r="B568" t="s">
        <v>2318</v>
      </c>
      <c r="C568" t="s">
        <v>2427</v>
      </c>
      <c r="D568" t="s">
        <v>2428</v>
      </c>
      <c r="E568" t="s">
        <v>2429</v>
      </c>
      <c r="F568" s="1">
        <v>76712</v>
      </c>
      <c r="G568">
        <v>6743650</v>
      </c>
      <c r="H568" t="s">
        <v>2430</v>
      </c>
      <c r="I568">
        <v>236</v>
      </c>
      <c r="K568">
        <v>1</v>
      </c>
      <c r="O568" t="s">
        <v>28</v>
      </c>
      <c r="Q568">
        <v>1</v>
      </c>
      <c r="U568" t="s">
        <v>28</v>
      </c>
      <c r="W568" t="s">
        <v>2431</v>
      </c>
    </row>
    <row r="569" spans="1:23" x14ac:dyDescent="0.25">
      <c r="A569" t="s">
        <v>2317</v>
      </c>
      <c r="B569" t="s">
        <v>2318</v>
      </c>
      <c r="C569" t="s">
        <v>59</v>
      </c>
      <c r="D569" t="s">
        <v>2432</v>
      </c>
      <c r="E569" t="s">
        <v>2433</v>
      </c>
      <c r="F569" s="1">
        <v>77304</v>
      </c>
      <c r="G569">
        <v>6740117</v>
      </c>
      <c r="H569" t="s">
        <v>2434</v>
      </c>
      <c r="I569">
        <v>342</v>
      </c>
      <c r="K569">
        <v>1</v>
      </c>
      <c r="O569" t="s">
        <v>28</v>
      </c>
      <c r="Q569">
        <v>1</v>
      </c>
      <c r="U569" t="s">
        <v>28</v>
      </c>
      <c r="W569" t="s">
        <v>2435</v>
      </c>
    </row>
    <row r="570" spans="1:23" x14ac:dyDescent="0.25">
      <c r="A570" t="s">
        <v>2317</v>
      </c>
      <c r="B570" t="s">
        <v>2318</v>
      </c>
      <c r="C570" t="s">
        <v>59</v>
      </c>
      <c r="D570" t="s">
        <v>2436</v>
      </c>
      <c r="E570" t="s">
        <v>2437</v>
      </c>
      <c r="F570" s="1">
        <v>77380</v>
      </c>
      <c r="G570">
        <v>6740744</v>
      </c>
      <c r="H570" t="s">
        <v>2438</v>
      </c>
      <c r="I570">
        <v>397</v>
      </c>
      <c r="K570">
        <v>1</v>
      </c>
      <c r="O570" t="s">
        <v>28</v>
      </c>
      <c r="Q570">
        <v>1</v>
      </c>
      <c r="U570" t="s">
        <v>28</v>
      </c>
      <c r="W570" t="s">
        <v>2439</v>
      </c>
    </row>
    <row r="571" spans="1:23" x14ac:dyDescent="0.25">
      <c r="A571" t="s">
        <v>2317</v>
      </c>
      <c r="B571" t="s">
        <v>2318</v>
      </c>
      <c r="C571" t="s">
        <v>2440</v>
      </c>
      <c r="D571" t="s">
        <v>2441</v>
      </c>
      <c r="E571" t="s">
        <v>2442</v>
      </c>
      <c r="F571" s="1">
        <v>78404</v>
      </c>
      <c r="G571">
        <v>6740760</v>
      </c>
      <c r="H571" t="s">
        <v>2443</v>
      </c>
      <c r="I571">
        <v>557</v>
      </c>
      <c r="K571">
        <v>1</v>
      </c>
      <c r="O571" t="s">
        <v>28</v>
      </c>
      <c r="Q571">
        <v>1</v>
      </c>
      <c r="U571" t="s">
        <v>28</v>
      </c>
      <c r="W571" t="s">
        <v>2444</v>
      </c>
    </row>
    <row r="572" spans="1:23" x14ac:dyDescent="0.25">
      <c r="A572" t="s">
        <v>2317</v>
      </c>
      <c r="B572" t="s">
        <v>2318</v>
      </c>
      <c r="C572" t="s">
        <v>2445</v>
      </c>
      <c r="D572" t="s">
        <v>2446</v>
      </c>
      <c r="E572" t="s">
        <v>2447</v>
      </c>
      <c r="F572" s="1">
        <v>75701</v>
      </c>
      <c r="G572">
        <v>6740092</v>
      </c>
      <c r="H572" t="s">
        <v>2448</v>
      </c>
      <c r="I572">
        <v>382</v>
      </c>
      <c r="K572">
        <v>1</v>
      </c>
      <c r="O572" t="s">
        <v>28</v>
      </c>
      <c r="P572">
        <v>1</v>
      </c>
      <c r="U572" t="s">
        <v>28</v>
      </c>
      <c r="W572" t="s">
        <v>2449</v>
      </c>
    </row>
    <row r="573" spans="1:23" x14ac:dyDescent="0.25">
      <c r="A573" t="s">
        <v>2317</v>
      </c>
      <c r="B573" t="s">
        <v>2318</v>
      </c>
      <c r="C573" t="s">
        <v>2450</v>
      </c>
      <c r="D573" t="s">
        <v>2451</v>
      </c>
      <c r="E573" t="s">
        <v>2452</v>
      </c>
      <c r="F573" s="1">
        <v>76051</v>
      </c>
      <c r="G573">
        <v>6741739</v>
      </c>
      <c r="H573" t="s">
        <v>2453</v>
      </c>
      <c r="I573">
        <v>302</v>
      </c>
      <c r="K573">
        <v>1</v>
      </c>
      <c r="O573" t="s">
        <v>28</v>
      </c>
      <c r="Q573">
        <v>1</v>
      </c>
      <c r="U573" t="s">
        <v>28</v>
      </c>
      <c r="W573" t="s">
        <v>2454</v>
      </c>
    </row>
    <row r="574" spans="1:23" x14ac:dyDescent="0.25">
      <c r="A574" t="s">
        <v>2317</v>
      </c>
      <c r="B574" t="s">
        <v>2318</v>
      </c>
      <c r="C574" t="s">
        <v>2450</v>
      </c>
      <c r="D574" t="s">
        <v>2455</v>
      </c>
      <c r="E574" t="s">
        <v>2456</v>
      </c>
      <c r="F574" s="1">
        <v>76104</v>
      </c>
      <c r="G574">
        <v>6741425</v>
      </c>
      <c r="H574" t="s">
        <v>2457</v>
      </c>
      <c r="I574">
        <v>443</v>
      </c>
      <c r="L574">
        <v>1</v>
      </c>
      <c r="O574" t="s">
        <v>28</v>
      </c>
      <c r="S574">
        <v>1</v>
      </c>
      <c r="U574" t="s">
        <v>28</v>
      </c>
      <c r="W574" t="s">
        <v>2458</v>
      </c>
    </row>
    <row r="575" spans="1:23" x14ac:dyDescent="0.25">
      <c r="A575" t="s">
        <v>2317</v>
      </c>
      <c r="B575" t="s">
        <v>2318</v>
      </c>
      <c r="C575" t="s">
        <v>2450</v>
      </c>
      <c r="D575" t="s">
        <v>2459</v>
      </c>
      <c r="E575" t="s">
        <v>2460</v>
      </c>
      <c r="F575" s="1">
        <v>76015</v>
      </c>
      <c r="G575">
        <v>6740115</v>
      </c>
      <c r="H575" t="s">
        <v>2461</v>
      </c>
      <c r="I575">
        <v>443</v>
      </c>
      <c r="K575">
        <v>1</v>
      </c>
      <c r="O575" t="s">
        <v>28</v>
      </c>
      <c r="Q575">
        <v>1</v>
      </c>
      <c r="U575" t="s">
        <v>28</v>
      </c>
      <c r="W575" t="s">
        <v>2462</v>
      </c>
    </row>
    <row r="576" spans="1:23" x14ac:dyDescent="0.25">
      <c r="A576" t="s">
        <v>2317</v>
      </c>
      <c r="B576" t="s">
        <v>2318</v>
      </c>
      <c r="C576" t="s">
        <v>2450</v>
      </c>
      <c r="D576" t="s">
        <v>2463</v>
      </c>
      <c r="E576" t="s">
        <v>2456</v>
      </c>
      <c r="F576" s="1">
        <v>76104</v>
      </c>
      <c r="G576">
        <v>6741483</v>
      </c>
      <c r="H576" t="s">
        <v>2464</v>
      </c>
      <c r="I576">
        <v>573</v>
      </c>
      <c r="K576">
        <v>1</v>
      </c>
      <c r="O576" t="s">
        <v>28</v>
      </c>
      <c r="P576">
        <v>1</v>
      </c>
      <c r="U576" t="s">
        <v>28</v>
      </c>
      <c r="W576" t="s">
        <v>2465</v>
      </c>
    </row>
    <row r="577" spans="1:23" x14ac:dyDescent="0.25">
      <c r="A577" t="s">
        <v>2317</v>
      </c>
      <c r="B577" t="s">
        <v>2318</v>
      </c>
      <c r="C577" t="s">
        <v>2450</v>
      </c>
      <c r="D577" t="s">
        <v>2466</v>
      </c>
      <c r="E577" t="s">
        <v>2456</v>
      </c>
      <c r="F577" s="1">
        <v>76104</v>
      </c>
      <c r="G577">
        <v>6741440</v>
      </c>
      <c r="H577" t="s">
        <v>2467</v>
      </c>
      <c r="I577">
        <v>726</v>
      </c>
      <c r="K577">
        <v>1</v>
      </c>
      <c r="O577" t="s">
        <v>28</v>
      </c>
      <c r="Q577">
        <v>1</v>
      </c>
      <c r="U577" t="s">
        <v>28</v>
      </c>
      <c r="W577" t="s">
        <v>2468</v>
      </c>
    </row>
    <row r="578" spans="1:23" x14ac:dyDescent="0.25">
      <c r="A578" t="s">
        <v>2317</v>
      </c>
      <c r="B578" t="s">
        <v>2318</v>
      </c>
      <c r="C578" t="s">
        <v>2469</v>
      </c>
      <c r="D578" t="s">
        <v>2470</v>
      </c>
      <c r="E578" t="s">
        <v>2471</v>
      </c>
      <c r="F578" s="1">
        <v>78723</v>
      </c>
      <c r="G578">
        <v>6740147</v>
      </c>
      <c r="H578" t="s">
        <v>2472</v>
      </c>
      <c r="I578">
        <v>248</v>
      </c>
      <c r="L578">
        <v>1</v>
      </c>
      <c r="O578" t="s">
        <v>28</v>
      </c>
      <c r="R578">
        <v>1</v>
      </c>
      <c r="U578" t="s">
        <v>28</v>
      </c>
      <c r="W578" t="s">
        <v>2473</v>
      </c>
    </row>
    <row r="579" spans="1:23" x14ac:dyDescent="0.25">
      <c r="A579" t="s">
        <v>2317</v>
      </c>
      <c r="B579" t="s">
        <v>2318</v>
      </c>
      <c r="C579" t="s">
        <v>2469</v>
      </c>
      <c r="D579" t="s">
        <v>2474</v>
      </c>
      <c r="E579" t="s">
        <v>2471</v>
      </c>
      <c r="F579" s="1">
        <v>78701</v>
      </c>
      <c r="G579">
        <v>6741110</v>
      </c>
      <c r="H579" t="s">
        <v>2475</v>
      </c>
      <c r="I579">
        <v>211</v>
      </c>
      <c r="J579">
        <v>30</v>
      </c>
      <c r="K579">
        <v>1</v>
      </c>
      <c r="M579">
        <v>1</v>
      </c>
      <c r="O579" t="s">
        <v>28</v>
      </c>
      <c r="P579">
        <v>1</v>
      </c>
      <c r="T579" t="s">
        <v>39</v>
      </c>
      <c r="U579" t="s">
        <v>28</v>
      </c>
      <c r="V579" t="s">
        <v>39</v>
      </c>
      <c r="W579" t="s">
        <v>2476</v>
      </c>
    </row>
    <row r="580" spans="1:23" x14ac:dyDescent="0.25">
      <c r="A580" t="s">
        <v>2317</v>
      </c>
      <c r="B580" t="s">
        <v>2318</v>
      </c>
      <c r="C580" t="s">
        <v>2469</v>
      </c>
      <c r="D580" t="s">
        <v>2477</v>
      </c>
      <c r="E580" t="s">
        <v>2471</v>
      </c>
      <c r="F580" s="1">
        <v>78704</v>
      </c>
      <c r="G580">
        <v>6740095</v>
      </c>
      <c r="H580" t="s">
        <v>2478</v>
      </c>
      <c r="I580">
        <v>368</v>
      </c>
      <c r="K580">
        <v>1</v>
      </c>
      <c r="O580" t="s">
        <v>28</v>
      </c>
      <c r="Q580">
        <v>1</v>
      </c>
      <c r="U580" t="s">
        <v>28</v>
      </c>
      <c r="W580" t="s">
        <v>2479</v>
      </c>
    </row>
    <row r="581" spans="1:23" x14ac:dyDescent="0.25">
      <c r="A581" t="s">
        <v>2317</v>
      </c>
      <c r="B581" t="s">
        <v>2318</v>
      </c>
      <c r="C581" t="s">
        <v>1115</v>
      </c>
      <c r="D581" t="s">
        <v>2480</v>
      </c>
      <c r="E581" t="s">
        <v>2481</v>
      </c>
      <c r="F581" s="1">
        <v>76301</v>
      </c>
      <c r="G581">
        <v>6740136</v>
      </c>
      <c r="H581" t="s">
        <v>2482</v>
      </c>
      <c r="I581">
        <v>325</v>
      </c>
      <c r="K581">
        <v>1</v>
      </c>
      <c r="O581" t="s">
        <v>28</v>
      </c>
      <c r="Q581">
        <v>1</v>
      </c>
      <c r="U581" t="s">
        <v>28</v>
      </c>
      <c r="W581" t="s">
        <v>2483</v>
      </c>
    </row>
    <row r="582" spans="1:23" x14ac:dyDescent="0.25">
      <c r="A582" t="s">
        <v>2317</v>
      </c>
      <c r="B582" t="s">
        <v>2318</v>
      </c>
      <c r="C582" t="s">
        <v>2484</v>
      </c>
      <c r="D582" t="s">
        <v>2485</v>
      </c>
      <c r="E582" t="s">
        <v>2486</v>
      </c>
      <c r="F582" s="1">
        <v>78665</v>
      </c>
      <c r="G582">
        <v>6740412</v>
      </c>
      <c r="H582" t="s">
        <v>2487</v>
      </c>
      <c r="I582">
        <v>181</v>
      </c>
      <c r="K582">
        <v>1</v>
      </c>
      <c r="O582" t="s">
        <v>28</v>
      </c>
      <c r="Q582">
        <v>1</v>
      </c>
      <c r="U582" t="s">
        <v>28</v>
      </c>
      <c r="W582" t="s">
        <v>2488</v>
      </c>
    </row>
    <row r="583" spans="1:23" x14ac:dyDescent="0.25">
      <c r="A583" t="s">
        <v>2317</v>
      </c>
      <c r="B583" t="s">
        <v>2318</v>
      </c>
      <c r="C583" t="s">
        <v>2484</v>
      </c>
      <c r="D583" t="s">
        <v>2489</v>
      </c>
      <c r="E583" t="s">
        <v>2486</v>
      </c>
      <c r="F583" s="1">
        <v>78681</v>
      </c>
      <c r="G583">
        <v>6742345</v>
      </c>
      <c r="H583" t="s">
        <v>2490</v>
      </c>
      <c r="I583">
        <v>175</v>
      </c>
      <c r="K583">
        <v>1</v>
      </c>
      <c r="O583" t="s">
        <v>28</v>
      </c>
      <c r="Q583">
        <v>1</v>
      </c>
      <c r="U583" t="s">
        <v>28</v>
      </c>
      <c r="W583" t="s">
        <v>2491</v>
      </c>
    </row>
    <row r="584" spans="1:23" x14ac:dyDescent="0.25">
      <c r="A584" t="s">
        <v>2317</v>
      </c>
      <c r="B584" t="s">
        <v>2318</v>
      </c>
      <c r="C584" t="s">
        <v>2445</v>
      </c>
      <c r="D584" t="s">
        <v>2492</v>
      </c>
      <c r="E584" t="s">
        <v>2447</v>
      </c>
      <c r="F584" s="1">
        <v>75701</v>
      </c>
      <c r="G584">
        <v>6740044</v>
      </c>
      <c r="H584" t="s">
        <v>2493</v>
      </c>
      <c r="I584">
        <v>94</v>
      </c>
      <c r="K584">
        <v>1</v>
      </c>
      <c r="O584" t="s">
        <v>28</v>
      </c>
      <c r="Q584">
        <v>1</v>
      </c>
      <c r="U584" t="s">
        <v>28</v>
      </c>
      <c r="W584" t="s">
        <v>2494</v>
      </c>
    </row>
    <row r="585" spans="1:23" x14ac:dyDescent="0.25">
      <c r="A585" t="s">
        <v>2317</v>
      </c>
      <c r="B585" t="s">
        <v>2318</v>
      </c>
      <c r="C585" t="s">
        <v>2440</v>
      </c>
      <c r="D585" t="s">
        <v>2495</v>
      </c>
      <c r="E585" t="s">
        <v>2442</v>
      </c>
      <c r="F585" s="1">
        <v>78412</v>
      </c>
      <c r="G585">
        <v>6740071</v>
      </c>
      <c r="H585" t="s">
        <v>2496</v>
      </c>
      <c r="I585">
        <v>152</v>
      </c>
      <c r="K585">
        <v>1</v>
      </c>
      <c r="O585" t="s">
        <v>28</v>
      </c>
      <c r="Q585">
        <v>1</v>
      </c>
      <c r="U585" t="s">
        <v>28</v>
      </c>
      <c r="W585" t="s">
        <v>2497</v>
      </c>
    </row>
    <row r="586" spans="1:23" x14ac:dyDescent="0.25">
      <c r="A586" t="s">
        <v>2317</v>
      </c>
      <c r="B586" t="s">
        <v>2318</v>
      </c>
      <c r="C586" t="s">
        <v>2390</v>
      </c>
      <c r="D586" t="s">
        <v>2498</v>
      </c>
      <c r="E586" t="s">
        <v>35</v>
      </c>
      <c r="F586" s="1">
        <v>77090</v>
      </c>
      <c r="G586">
        <v>6741895</v>
      </c>
      <c r="H586" t="s">
        <v>2499</v>
      </c>
      <c r="I586">
        <v>271</v>
      </c>
      <c r="K586">
        <v>1</v>
      </c>
      <c r="O586" t="s">
        <v>28</v>
      </c>
      <c r="Q586">
        <v>1</v>
      </c>
      <c r="U586" t="s">
        <v>28</v>
      </c>
      <c r="W586" t="s">
        <v>2500</v>
      </c>
    </row>
    <row r="587" spans="1:23" x14ac:dyDescent="0.25">
      <c r="A587" t="s">
        <v>2501</v>
      </c>
      <c r="B587" t="s">
        <v>2502</v>
      </c>
      <c r="C587" t="s">
        <v>2503</v>
      </c>
      <c r="D587" t="s">
        <v>2504</v>
      </c>
      <c r="E587" t="s">
        <v>2505</v>
      </c>
      <c r="F587" s="1">
        <v>84124</v>
      </c>
      <c r="G587">
        <v>6870290</v>
      </c>
      <c r="H587" t="s">
        <v>2506</v>
      </c>
      <c r="I587">
        <v>317</v>
      </c>
      <c r="K587">
        <v>1</v>
      </c>
      <c r="O587" t="s">
        <v>28</v>
      </c>
      <c r="Q587">
        <v>1</v>
      </c>
      <c r="U587" t="s">
        <v>28</v>
      </c>
      <c r="W587" t="s">
        <v>2507</v>
      </c>
    </row>
    <row r="588" spans="1:23" x14ac:dyDescent="0.25">
      <c r="A588" t="s">
        <v>2501</v>
      </c>
      <c r="B588" t="s">
        <v>2502</v>
      </c>
      <c r="C588" t="s">
        <v>2503</v>
      </c>
      <c r="D588" t="s">
        <v>2508</v>
      </c>
      <c r="E588" t="s">
        <v>2509</v>
      </c>
      <c r="F588" s="1">
        <v>84107</v>
      </c>
      <c r="G588">
        <v>6870141</v>
      </c>
      <c r="H588" t="s">
        <v>2510</v>
      </c>
      <c r="I588">
        <v>504</v>
      </c>
      <c r="K588">
        <v>1</v>
      </c>
      <c r="O588" t="s">
        <v>28</v>
      </c>
      <c r="P588">
        <v>1</v>
      </c>
      <c r="U588" t="s">
        <v>28</v>
      </c>
      <c r="W588" t="s">
        <v>2511</v>
      </c>
    </row>
    <row r="589" spans="1:23" x14ac:dyDescent="0.25">
      <c r="A589" t="s">
        <v>2501</v>
      </c>
      <c r="B589" t="s">
        <v>2502</v>
      </c>
      <c r="C589" t="s">
        <v>2503</v>
      </c>
      <c r="D589" t="s">
        <v>2512</v>
      </c>
      <c r="E589" t="s">
        <v>2505</v>
      </c>
      <c r="F589" s="1">
        <v>84113</v>
      </c>
      <c r="G589">
        <v>6870280</v>
      </c>
      <c r="H589" t="s">
        <v>2513</v>
      </c>
      <c r="I589">
        <v>289</v>
      </c>
      <c r="L589">
        <v>1</v>
      </c>
      <c r="O589" t="s">
        <v>28</v>
      </c>
      <c r="R589">
        <v>1</v>
      </c>
      <c r="U589" t="s">
        <v>28</v>
      </c>
      <c r="W589" t="s">
        <v>2514</v>
      </c>
    </row>
    <row r="590" spans="1:23" x14ac:dyDescent="0.25">
      <c r="A590" t="s">
        <v>2501</v>
      </c>
      <c r="B590" t="s">
        <v>2502</v>
      </c>
      <c r="C590" t="s">
        <v>2503</v>
      </c>
      <c r="D590" t="s">
        <v>2515</v>
      </c>
      <c r="E590" t="s">
        <v>2505</v>
      </c>
      <c r="F590" s="1">
        <v>84132</v>
      </c>
      <c r="G590">
        <v>6870315</v>
      </c>
      <c r="H590" t="s">
        <v>2516</v>
      </c>
      <c r="I590">
        <v>527</v>
      </c>
      <c r="J590">
        <v>15</v>
      </c>
      <c r="K590">
        <v>1</v>
      </c>
      <c r="M590">
        <v>1</v>
      </c>
      <c r="N590">
        <v>1</v>
      </c>
      <c r="O590" t="s">
        <v>28</v>
      </c>
      <c r="P590">
        <v>1</v>
      </c>
      <c r="T590" t="s">
        <v>28</v>
      </c>
      <c r="U590" t="s">
        <v>28</v>
      </c>
      <c r="V590" t="s">
        <v>39</v>
      </c>
      <c r="W590" t="s">
        <v>2517</v>
      </c>
    </row>
    <row r="591" spans="1:23" x14ac:dyDescent="0.25">
      <c r="A591" t="s">
        <v>2501</v>
      </c>
      <c r="B591" t="s">
        <v>2502</v>
      </c>
      <c r="C591" t="s">
        <v>2501</v>
      </c>
      <c r="D591" t="s">
        <v>2518</v>
      </c>
      <c r="E591" t="s">
        <v>2519</v>
      </c>
      <c r="F591" s="1">
        <v>84604</v>
      </c>
      <c r="G591">
        <v>6870220</v>
      </c>
      <c r="H591" t="s">
        <v>2520</v>
      </c>
      <c r="I591">
        <v>395</v>
      </c>
      <c r="K591">
        <v>1</v>
      </c>
      <c r="O591" t="s">
        <v>28</v>
      </c>
      <c r="Q591">
        <v>1</v>
      </c>
      <c r="U591" t="s">
        <v>28</v>
      </c>
      <c r="W591" t="s">
        <v>2521</v>
      </c>
    </row>
    <row r="592" spans="1:23" x14ac:dyDescent="0.25">
      <c r="A592" t="s">
        <v>2501</v>
      </c>
      <c r="B592" t="s">
        <v>2502</v>
      </c>
      <c r="C592" t="s">
        <v>141</v>
      </c>
      <c r="D592" t="s">
        <v>2522</v>
      </c>
      <c r="E592" t="s">
        <v>2523</v>
      </c>
      <c r="F592" s="1">
        <v>84790</v>
      </c>
      <c r="G592">
        <v>6870016</v>
      </c>
      <c r="H592" t="s">
        <v>2524</v>
      </c>
      <c r="I592">
        <v>284</v>
      </c>
      <c r="K592">
        <v>1</v>
      </c>
      <c r="O592" t="s">
        <v>28</v>
      </c>
      <c r="Q592">
        <v>1</v>
      </c>
      <c r="U592" t="s">
        <v>28</v>
      </c>
      <c r="W592" t="s">
        <v>2525</v>
      </c>
    </row>
    <row r="593" spans="1:23" x14ac:dyDescent="0.25">
      <c r="A593" t="s">
        <v>2501</v>
      </c>
      <c r="B593" t="s">
        <v>2502</v>
      </c>
      <c r="C593" t="s">
        <v>2526</v>
      </c>
      <c r="D593" t="s">
        <v>2527</v>
      </c>
      <c r="E593" t="s">
        <v>2528</v>
      </c>
      <c r="F593" s="1">
        <v>84405</v>
      </c>
      <c r="G593">
        <v>6870150</v>
      </c>
      <c r="H593" t="s">
        <v>2529</v>
      </c>
      <c r="I593">
        <v>232</v>
      </c>
      <c r="K593">
        <v>1</v>
      </c>
      <c r="O593" t="s">
        <v>28</v>
      </c>
      <c r="Q593">
        <v>1</v>
      </c>
      <c r="U593" t="s">
        <v>28</v>
      </c>
      <c r="W593" t="s">
        <v>2530</v>
      </c>
    </row>
    <row r="594" spans="1:23" x14ac:dyDescent="0.25">
      <c r="A594" t="s">
        <v>2501</v>
      </c>
      <c r="B594" t="s">
        <v>2502</v>
      </c>
      <c r="C594" t="s">
        <v>2526</v>
      </c>
      <c r="D594" t="s">
        <v>2531</v>
      </c>
      <c r="E594" t="s">
        <v>2528</v>
      </c>
      <c r="F594" s="1">
        <v>84403</v>
      </c>
      <c r="G594">
        <v>6870160</v>
      </c>
      <c r="H594" t="s">
        <v>2532</v>
      </c>
      <c r="I594">
        <v>321</v>
      </c>
      <c r="K594">
        <v>1</v>
      </c>
      <c r="O594" t="s">
        <v>28</v>
      </c>
      <c r="Q594">
        <v>1</v>
      </c>
      <c r="U594" t="s">
        <v>28</v>
      </c>
      <c r="W594" t="s">
        <v>2533</v>
      </c>
    </row>
    <row r="595" spans="1:23" x14ac:dyDescent="0.25">
      <c r="A595" t="s">
        <v>2534</v>
      </c>
      <c r="B595" t="s">
        <v>2535</v>
      </c>
      <c r="C595" t="s">
        <v>2536</v>
      </c>
      <c r="D595" t="s">
        <v>2537</v>
      </c>
      <c r="E595" t="s">
        <v>1247</v>
      </c>
      <c r="F595" s="2" t="s">
        <v>2538</v>
      </c>
      <c r="G595">
        <v>6130001</v>
      </c>
      <c r="H595" t="s">
        <v>2539</v>
      </c>
      <c r="I595">
        <v>620</v>
      </c>
      <c r="J595">
        <v>9</v>
      </c>
      <c r="K595">
        <v>1</v>
      </c>
      <c r="L595">
        <v>1</v>
      </c>
      <c r="M595">
        <v>1</v>
      </c>
      <c r="O595" t="s">
        <v>28</v>
      </c>
      <c r="P595">
        <v>1</v>
      </c>
      <c r="S595">
        <v>1</v>
      </c>
      <c r="T595" t="s">
        <v>39</v>
      </c>
      <c r="U595" t="s">
        <v>28</v>
      </c>
      <c r="W595" t="s">
        <v>2540</v>
      </c>
    </row>
    <row r="596" spans="1:23" x14ac:dyDescent="0.25">
      <c r="A596" t="s">
        <v>2541</v>
      </c>
      <c r="B596" t="s">
        <v>2542</v>
      </c>
      <c r="C596" t="s">
        <v>2460</v>
      </c>
      <c r="D596" t="s">
        <v>2543</v>
      </c>
      <c r="E596" t="s">
        <v>2460</v>
      </c>
      <c r="F596" s="1">
        <v>22205</v>
      </c>
      <c r="G596">
        <v>6340040</v>
      </c>
      <c r="H596" t="s">
        <v>2544</v>
      </c>
      <c r="I596">
        <v>394</v>
      </c>
      <c r="K596">
        <v>1</v>
      </c>
      <c r="O596" t="s">
        <v>39</v>
      </c>
      <c r="Q596">
        <v>1</v>
      </c>
      <c r="U596" t="s">
        <v>28</v>
      </c>
      <c r="W596" t="s">
        <v>2545</v>
      </c>
    </row>
    <row r="597" spans="1:23" x14ac:dyDescent="0.25">
      <c r="A597" t="s">
        <v>2541</v>
      </c>
      <c r="B597" t="s">
        <v>2542</v>
      </c>
      <c r="C597" t="s">
        <v>2546</v>
      </c>
      <c r="D597" t="s">
        <v>2547</v>
      </c>
      <c r="E597" t="s">
        <v>2546</v>
      </c>
      <c r="F597" s="1">
        <v>22903</v>
      </c>
      <c r="G597">
        <v>6344000</v>
      </c>
      <c r="H597" t="s">
        <v>2548</v>
      </c>
      <c r="I597">
        <v>671</v>
      </c>
      <c r="K597">
        <v>1</v>
      </c>
      <c r="O597" t="s">
        <v>28</v>
      </c>
      <c r="P597">
        <v>1</v>
      </c>
      <c r="U597" t="s">
        <v>28</v>
      </c>
      <c r="W597" t="s">
        <v>2549</v>
      </c>
    </row>
    <row r="598" spans="1:23" x14ac:dyDescent="0.25">
      <c r="A598" t="s">
        <v>2541</v>
      </c>
      <c r="B598" t="s">
        <v>2542</v>
      </c>
      <c r="C598" t="s">
        <v>2550</v>
      </c>
      <c r="D598" t="s">
        <v>2551</v>
      </c>
      <c r="E598" t="s">
        <v>2552</v>
      </c>
      <c r="F598" s="1">
        <v>20190</v>
      </c>
      <c r="G598">
        <v>6340025</v>
      </c>
      <c r="H598" t="s">
        <v>2553</v>
      </c>
      <c r="I598">
        <v>231</v>
      </c>
      <c r="K598">
        <v>1</v>
      </c>
      <c r="O598" t="s">
        <v>28</v>
      </c>
      <c r="Q598">
        <v>1</v>
      </c>
      <c r="U598" t="s">
        <v>28</v>
      </c>
      <c r="W598" t="s">
        <v>2554</v>
      </c>
    </row>
    <row r="599" spans="1:23" x14ac:dyDescent="0.25">
      <c r="A599" t="s">
        <v>2541</v>
      </c>
      <c r="B599" t="s">
        <v>2542</v>
      </c>
      <c r="C599" t="s">
        <v>2550</v>
      </c>
      <c r="D599" t="s">
        <v>2555</v>
      </c>
      <c r="E599" t="s">
        <v>2556</v>
      </c>
      <c r="F599" s="1">
        <v>22042</v>
      </c>
      <c r="G599">
        <v>6340490</v>
      </c>
      <c r="H599" t="s">
        <v>2557</v>
      </c>
      <c r="I599">
        <v>923</v>
      </c>
      <c r="K599">
        <v>1</v>
      </c>
      <c r="O599" t="s">
        <v>28</v>
      </c>
      <c r="P599">
        <v>1</v>
      </c>
      <c r="U599" t="s">
        <v>28</v>
      </c>
      <c r="W599" t="s">
        <v>2558</v>
      </c>
    </row>
    <row r="600" spans="1:23" x14ac:dyDescent="0.25">
      <c r="A600" t="s">
        <v>2541</v>
      </c>
      <c r="B600" t="s">
        <v>2542</v>
      </c>
      <c r="C600" t="s">
        <v>2559</v>
      </c>
      <c r="D600" t="s">
        <v>2560</v>
      </c>
      <c r="E600" t="s">
        <v>2561</v>
      </c>
      <c r="F600" s="1">
        <v>22401</v>
      </c>
      <c r="G600">
        <v>6340290</v>
      </c>
      <c r="H600" t="s">
        <v>2562</v>
      </c>
      <c r="I600">
        <v>571</v>
      </c>
      <c r="K600">
        <v>1</v>
      </c>
      <c r="O600" t="s">
        <v>39</v>
      </c>
      <c r="Q600">
        <v>1</v>
      </c>
      <c r="U600" t="s">
        <v>28</v>
      </c>
      <c r="W600" t="s">
        <v>2563</v>
      </c>
    </row>
    <row r="601" spans="1:23" x14ac:dyDescent="0.25">
      <c r="A601" t="s">
        <v>2541</v>
      </c>
      <c r="B601" t="s">
        <v>2542</v>
      </c>
      <c r="C601" t="s">
        <v>2564</v>
      </c>
      <c r="D601" t="s">
        <v>2565</v>
      </c>
      <c r="E601" t="s">
        <v>745</v>
      </c>
      <c r="F601" s="1">
        <v>23229</v>
      </c>
      <c r="G601">
        <v>6340012</v>
      </c>
      <c r="H601" t="s">
        <v>2566</v>
      </c>
      <c r="I601">
        <v>340</v>
      </c>
      <c r="K601">
        <v>1</v>
      </c>
      <c r="O601" t="s">
        <v>28</v>
      </c>
      <c r="Q601">
        <v>1</v>
      </c>
      <c r="U601" t="s">
        <v>28</v>
      </c>
      <c r="W601" t="s">
        <v>2567</v>
      </c>
    </row>
    <row r="602" spans="1:23" x14ac:dyDescent="0.25">
      <c r="A602" t="s">
        <v>2541</v>
      </c>
      <c r="B602" t="s">
        <v>2542</v>
      </c>
      <c r="C602" t="s">
        <v>2568</v>
      </c>
      <c r="D602" t="s">
        <v>2569</v>
      </c>
      <c r="E602" t="s">
        <v>2570</v>
      </c>
      <c r="F602" s="1">
        <v>24501</v>
      </c>
      <c r="G602">
        <v>6340013</v>
      </c>
      <c r="H602" t="s">
        <v>2571</v>
      </c>
      <c r="I602">
        <v>358</v>
      </c>
      <c r="K602">
        <v>1</v>
      </c>
      <c r="O602" t="s">
        <v>39</v>
      </c>
      <c r="Q602">
        <v>1</v>
      </c>
      <c r="U602" t="s">
        <v>28</v>
      </c>
      <c r="W602" t="s">
        <v>2572</v>
      </c>
    </row>
    <row r="603" spans="1:23" x14ac:dyDescent="0.25">
      <c r="A603" t="s">
        <v>2541</v>
      </c>
      <c r="B603" t="s">
        <v>2542</v>
      </c>
      <c r="C603" t="s">
        <v>2573</v>
      </c>
      <c r="D603" t="s">
        <v>2574</v>
      </c>
      <c r="E603" t="s">
        <v>2573</v>
      </c>
      <c r="F603" s="1">
        <v>23601</v>
      </c>
      <c r="G603">
        <v>6340520</v>
      </c>
      <c r="H603" t="s">
        <v>2575</v>
      </c>
      <c r="I603">
        <v>450</v>
      </c>
      <c r="K603">
        <v>1</v>
      </c>
      <c r="O603" t="s">
        <v>39</v>
      </c>
      <c r="Q603">
        <v>1</v>
      </c>
      <c r="U603" t="s">
        <v>28</v>
      </c>
      <c r="W603" t="s">
        <v>2576</v>
      </c>
    </row>
    <row r="604" spans="1:23" x14ac:dyDescent="0.25">
      <c r="A604" t="s">
        <v>2541</v>
      </c>
      <c r="B604" t="s">
        <v>2542</v>
      </c>
      <c r="C604" t="s">
        <v>1251</v>
      </c>
      <c r="D604" t="s">
        <v>2577</v>
      </c>
      <c r="E604" t="s">
        <v>1251</v>
      </c>
      <c r="F604" s="1">
        <v>23507</v>
      </c>
      <c r="G604">
        <v>6340578</v>
      </c>
      <c r="H604" t="s">
        <v>2578</v>
      </c>
      <c r="I604">
        <v>206</v>
      </c>
      <c r="L604">
        <v>1</v>
      </c>
      <c r="O604" t="s">
        <v>39</v>
      </c>
      <c r="R604">
        <v>1</v>
      </c>
      <c r="U604" t="s">
        <v>28</v>
      </c>
      <c r="W604" t="s">
        <v>2579</v>
      </c>
    </row>
    <row r="605" spans="1:23" x14ac:dyDescent="0.25">
      <c r="A605" t="s">
        <v>2541</v>
      </c>
      <c r="B605" t="s">
        <v>2542</v>
      </c>
      <c r="C605" t="s">
        <v>1251</v>
      </c>
      <c r="D605" t="s">
        <v>2580</v>
      </c>
      <c r="E605" t="s">
        <v>1251</v>
      </c>
      <c r="F605" s="1">
        <v>23507</v>
      </c>
      <c r="G605">
        <v>6340620</v>
      </c>
      <c r="H605" t="s">
        <v>2581</v>
      </c>
      <c r="I605">
        <v>525</v>
      </c>
      <c r="J605">
        <v>16</v>
      </c>
      <c r="K605">
        <v>1</v>
      </c>
      <c r="M605">
        <v>1</v>
      </c>
      <c r="O605" t="s">
        <v>39</v>
      </c>
      <c r="P605">
        <v>1</v>
      </c>
      <c r="U605" t="s">
        <v>28</v>
      </c>
      <c r="V605" t="s">
        <v>28</v>
      </c>
      <c r="W605" t="s">
        <v>2582</v>
      </c>
    </row>
    <row r="606" spans="1:23" x14ac:dyDescent="0.25">
      <c r="A606" t="s">
        <v>2541</v>
      </c>
      <c r="B606" t="s">
        <v>2542</v>
      </c>
      <c r="C606" t="s">
        <v>2583</v>
      </c>
      <c r="D606" t="s">
        <v>2584</v>
      </c>
      <c r="E606" t="s">
        <v>745</v>
      </c>
      <c r="F606" s="1">
        <v>23225</v>
      </c>
      <c r="G606">
        <v>6340009</v>
      </c>
      <c r="H606" t="s">
        <v>2585</v>
      </c>
      <c r="I606">
        <v>466</v>
      </c>
      <c r="J606">
        <v>36</v>
      </c>
      <c r="K606">
        <v>1</v>
      </c>
      <c r="M606">
        <v>1</v>
      </c>
      <c r="N606">
        <v>1</v>
      </c>
      <c r="O606" t="s">
        <v>28</v>
      </c>
      <c r="Q606">
        <v>1</v>
      </c>
      <c r="U606" t="s">
        <v>28</v>
      </c>
      <c r="V606" t="s">
        <v>28</v>
      </c>
      <c r="W606" t="s">
        <v>2586</v>
      </c>
    </row>
    <row r="607" spans="1:23" x14ac:dyDescent="0.25">
      <c r="A607" t="s">
        <v>2541</v>
      </c>
      <c r="B607" t="s">
        <v>2542</v>
      </c>
      <c r="C607" t="s">
        <v>2583</v>
      </c>
      <c r="D607" t="s">
        <v>2587</v>
      </c>
      <c r="E607" t="s">
        <v>745</v>
      </c>
      <c r="F607" s="1">
        <v>23298</v>
      </c>
      <c r="G607">
        <v>6340860</v>
      </c>
      <c r="H607" t="s">
        <v>2588</v>
      </c>
      <c r="I607">
        <v>820</v>
      </c>
      <c r="J607">
        <v>16</v>
      </c>
      <c r="K607">
        <v>1</v>
      </c>
      <c r="L607">
        <v>1</v>
      </c>
      <c r="M607">
        <v>1</v>
      </c>
      <c r="N607">
        <v>1</v>
      </c>
      <c r="O607" t="s">
        <v>28</v>
      </c>
      <c r="P607">
        <v>1</v>
      </c>
      <c r="R607">
        <v>1</v>
      </c>
      <c r="T607" t="s">
        <v>28</v>
      </c>
      <c r="U607" t="s">
        <v>28</v>
      </c>
      <c r="V607" t="s">
        <v>28</v>
      </c>
      <c r="W607" t="s">
        <v>2589</v>
      </c>
    </row>
    <row r="608" spans="1:23" x14ac:dyDescent="0.25">
      <c r="A608" t="s">
        <v>2541</v>
      </c>
      <c r="B608" t="s">
        <v>2542</v>
      </c>
      <c r="C608" t="s">
        <v>2590</v>
      </c>
      <c r="D608" t="s">
        <v>2591</v>
      </c>
      <c r="E608" t="s">
        <v>2592</v>
      </c>
      <c r="F608" s="1">
        <v>24014</v>
      </c>
      <c r="G608">
        <v>6341040</v>
      </c>
      <c r="H608" t="s">
        <v>2593</v>
      </c>
      <c r="I608">
        <v>703</v>
      </c>
      <c r="K608">
        <v>1</v>
      </c>
      <c r="L608">
        <v>1</v>
      </c>
      <c r="O608" t="s">
        <v>28</v>
      </c>
      <c r="P608">
        <v>1</v>
      </c>
      <c r="R608">
        <v>1</v>
      </c>
      <c r="U608" t="s">
        <v>28</v>
      </c>
      <c r="W608" t="s">
        <v>2594</v>
      </c>
    </row>
    <row r="609" spans="1:23" x14ac:dyDescent="0.25">
      <c r="A609" t="s">
        <v>2541</v>
      </c>
      <c r="B609" t="s">
        <v>2542</v>
      </c>
      <c r="C609" t="s">
        <v>2595</v>
      </c>
      <c r="D609" t="s">
        <v>2596</v>
      </c>
      <c r="E609" t="s">
        <v>2597</v>
      </c>
      <c r="F609" s="1">
        <v>22601</v>
      </c>
      <c r="G609">
        <v>6341200</v>
      </c>
      <c r="H609" t="s">
        <v>2598</v>
      </c>
      <c r="I609">
        <v>495</v>
      </c>
      <c r="K609">
        <v>1</v>
      </c>
      <c r="O609" t="s">
        <v>39</v>
      </c>
      <c r="Q609">
        <v>1</v>
      </c>
      <c r="U609" t="s">
        <v>28</v>
      </c>
      <c r="W609" t="s">
        <v>2599</v>
      </c>
    </row>
    <row r="610" spans="1:23" x14ac:dyDescent="0.25">
      <c r="A610" t="s">
        <v>141</v>
      </c>
      <c r="B610" t="s">
        <v>2600</v>
      </c>
      <c r="C610" t="s">
        <v>1624</v>
      </c>
      <c r="D610" t="s">
        <v>2601</v>
      </c>
      <c r="E610" t="s">
        <v>2602</v>
      </c>
      <c r="F610" s="1">
        <v>98664</v>
      </c>
      <c r="G610">
        <v>6911130</v>
      </c>
      <c r="H610" t="s">
        <v>2603</v>
      </c>
      <c r="I610">
        <v>450</v>
      </c>
      <c r="K610">
        <v>1</v>
      </c>
      <c r="O610" t="s">
        <v>39</v>
      </c>
      <c r="Q610">
        <v>1</v>
      </c>
      <c r="U610" t="s">
        <v>28</v>
      </c>
      <c r="W610" t="s">
        <v>2604</v>
      </c>
    </row>
    <row r="611" spans="1:23" x14ac:dyDescent="0.25">
      <c r="A611" t="s">
        <v>141</v>
      </c>
      <c r="B611" t="s">
        <v>2600</v>
      </c>
      <c r="C611" t="s">
        <v>2605</v>
      </c>
      <c r="D611" t="s">
        <v>2606</v>
      </c>
      <c r="E611" t="s">
        <v>2607</v>
      </c>
      <c r="F611" s="1">
        <v>98104</v>
      </c>
      <c r="G611">
        <v>6910610</v>
      </c>
      <c r="H611" t="s">
        <v>2608</v>
      </c>
      <c r="I611">
        <v>413</v>
      </c>
      <c r="J611">
        <v>40</v>
      </c>
      <c r="K611">
        <v>1</v>
      </c>
      <c r="L611">
        <v>1</v>
      </c>
      <c r="M611">
        <v>1</v>
      </c>
      <c r="N611">
        <v>1</v>
      </c>
      <c r="O611" t="s">
        <v>39</v>
      </c>
      <c r="P611">
        <v>1</v>
      </c>
      <c r="R611">
        <v>1</v>
      </c>
      <c r="T611" t="s">
        <v>28</v>
      </c>
      <c r="U611" t="s">
        <v>28</v>
      </c>
      <c r="W611" t="s">
        <v>2609</v>
      </c>
    </row>
    <row r="612" spans="1:23" x14ac:dyDescent="0.25">
      <c r="A612" t="s">
        <v>141</v>
      </c>
      <c r="B612" t="s">
        <v>2600</v>
      </c>
      <c r="C612" t="s">
        <v>2610</v>
      </c>
      <c r="D612" t="s">
        <v>2611</v>
      </c>
      <c r="E612" t="s">
        <v>2612</v>
      </c>
      <c r="F612" s="1">
        <v>98431</v>
      </c>
      <c r="G612">
        <v>6911030</v>
      </c>
      <c r="H612" t="s">
        <v>2613</v>
      </c>
      <c r="I612">
        <v>240</v>
      </c>
      <c r="K612">
        <v>1</v>
      </c>
      <c r="O612" t="s">
        <v>39</v>
      </c>
      <c r="Q612">
        <v>1</v>
      </c>
      <c r="U612" t="s">
        <v>28</v>
      </c>
      <c r="W612" t="s">
        <v>2614</v>
      </c>
    </row>
    <row r="613" spans="1:23" x14ac:dyDescent="0.25">
      <c r="A613" t="s">
        <v>141</v>
      </c>
      <c r="B613" t="s">
        <v>2600</v>
      </c>
      <c r="C613" t="s">
        <v>2610</v>
      </c>
      <c r="D613" t="s">
        <v>2615</v>
      </c>
      <c r="E613" t="s">
        <v>2616</v>
      </c>
      <c r="F613" s="1">
        <v>98405</v>
      </c>
      <c r="G613">
        <v>6911018</v>
      </c>
      <c r="H613" t="s">
        <v>2617</v>
      </c>
      <c r="I613">
        <v>405</v>
      </c>
      <c r="K613">
        <v>1</v>
      </c>
      <c r="O613" t="s">
        <v>39</v>
      </c>
      <c r="Q613">
        <v>1</v>
      </c>
      <c r="U613" t="s">
        <v>28</v>
      </c>
      <c r="W613" t="s">
        <v>2618</v>
      </c>
    </row>
    <row r="614" spans="1:23" x14ac:dyDescent="0.25">
      <c r="A614" t="s">
        <v>141</v>
      </c>
      <c r="B614" t="s">
        <v>2600</v>
      </c>
      <c r="C614" t="s">
        <v>2610</v>
      </c>
      <c r="D614" t="s">
        <v>2619</v>
      </c>
      <c r="E614" t="s">
        <v>2616</v>
      </c>
      <c r="F614" s="1">
        <v>98403</v>
      </c>
      <c r="G614">
        <v>6911033</v>
      </c>
      <c r="H614" t="s">
        <v>2620</v>
      </c>
      <c r="I614">
        <v>82</v>
      </c>
      <c r="L614">
        <v>1</v>
      </c>
      <c r="O614" t="s">
        <v>39</v>
      </c>
      <c r="S614">
        <v>1</v>
      </c>
      <c r="U614" t="s">
        <v>28</v>
      </c>
      <c r="W614" t="s">
        <v>2621</v>
      </c>
    </row>
    <row r="615" spans="1:23" x14ac:dyDescent="0.25">
      <c r="A615" t="s">
        <v>141</v>
      </c>
      <c r="B615" t="s">
        <v>2600</v>
      </c>
      <c r="C615" t="s">
        <v>2622</v>
      </c>
      <c r="D615" t="s">
        <v>2623</v>
      </c>
      <c r="E615" t="s">
        <v>2624</v>
      </c>
      <c r="F615" s="1">
        <v>98201</v>
      </c>
      <c r="G615">
        <v>6910004</v>
      </c>
      <c r="H615" t="s">
        <v>2625</v>
      </c>
      <c r="I615">
        <v>491</v>
      </c>
      <c r="K615">
        <v>1</v>
      </c>
      <c r="O615" t="s">
        <v>39</v>
      </c>
      <c r="Q615">
        <v>1</v>
      </c>
      <c r="U615" t="s">
        <v>28</v>
      </c>
      <c r="W615" t="s">
        <v>2626</v>
      </c>
    </row>
    <row r="616" spans="1:23" x14ac:dyDescent="0.25">
      <c r="A616" t="s">
        <v>141</v>
      </c>
      <c r="B616" t="s">
        <v>2600</v>
      </c>
      <c r="C616" t="s">
        <v>2627</v>
      </c>
      <c r="D616" t="s">
        <v>2628</v>
      </c>
      <c r="E616" t="s">
        <v>2627</v>
      </c>
      <c r="F616" s="1">
        <v>99204</v>
      </c>
      <c r="G616">
        <v>6910980</v>
      </c>
      <c r="H616" t="s">
        <v>2629</v>
      </c>
      <c r="I616">
        <v>644</v>
      </c>
      <c r="K616">
        <v>1</v>
      </c>
      <c r="L616">
        <v>1</v>
      </c>
      <c r="O616" t="s">
        <v>39</v>
      </c>
      <c r="Q616">
        <v>1</v>
      </c>
      <c r="S616">
        <v>1</v>
      </c>
      <c r="U616" t="s">
        <v>28</v>
      </c>
      <c r="W616" t="s">
        <v>2630</v>
      </c>
    </row>
    <row r="617" spans="1:23" x14ac:dyDescent="0.25">
      <c r="A617" t="s">
        <v>141</v>
      </c>
      <c r="B617" t="s">
        <v>2600</v>
      </c>
      <c r="C617" t="s">
        <v>2631</v>
      </c>
      <c r="D617" t="s">
        <v>2632</v>
      </c>
      <c r="E617" t="s">
        <v>2633</v>
      </c>
      <c r="F617" s="1">
        <v>98225</v>
      </c>
      <c r="G617">
        <v>6910001</v>
      </c>
      <c r="H617" t="s">
        <v>2634</v>
      </c>
      <c r="I617">
        <v>253</v>
      </c>
      <c r="K617">
        <v>1</v>
      </c>
      <c r="O617" t="s">
        <v>39</v>
      </c>
      <c r="Q617">
        <v>1</v>
      </c>
      <c r="U617" t="s">
        <v>28</v>
      </c>
      <c r="W617" t="s">
        <v>2635</v>
      </c>
    </row>
    <row r="618" spans="1:23" x14ac:dyDescent="0.25">
      <c r="A618" t="s">
        <v>2636</v>
      </c>
      <c r="B618" t="s">
        <v>2637</v>
      </c>
      <c r="C618" t="s">
        <v>2638</v>
      </c>
      <c r="D618" t="s">
        <v>2639</v>
      </c>
      <c r="E618" t="s">
        <v>2640</v>
      </c>
      <c r="F618" s="1">
        <v>25701</v>
      </c>
      <c r="G618">
        <v>6350345</v>
      </c>
      <c r="H618" t="s">
        <v>2641</v>
      </c>
      <c r="I618">
        <v>303</v>
      </c>
      <c r="J618">
        <v>4</v>
      </c>
      <c r="K618">
        <v>1</v>
      </c>
      <c r="M618">
        <v>1</v>
      </c>
      <c r="O618" t="s">
        <v>40</v>
      </c>
      <c r="Q618">
        <v>1</v>
      </c>
      <c r="T618" t="s">
        <v>39</v>
      </c>
      <c r="U618" t="s">
        <v>28</v>
      </c>
      <c r="V618" t="s">
        <v>39</v>
      </c>
      <c r="W618" t="s">
        <v>2642</v>
      </c>
    </row>
    <row r="619" spans="1:23" x14ac:dyDescent="0.25">
      <c r="A619" t="s">
        <v>2636</v>
      </c>
      <c r="B619" t="s">
        <v>2637</v>
      </c>
      <c r="C619" t="s">
        <v>2643</v>
      </c>
      <c r="D619" t="s">
        <v>2644</v>
      </c>
      <c r="E619" t="s">
        <v>2239</v>
      </c>
      <c r="F619" s="1">
        <v>25301</v>
      </c>
      <c r="G619">
        <v>6350120</v>
      </c>
      <c r="H619" t="s">
        <v>2645</v>
      </c>
      <c r="I619">
        <v>956</v>
      </c>
      <c r="K619">
        <v>1</v>
      </c>
      <c r="O619" t="s">
        <v>40</v>
      </c>
      <c r="P619">
        <v>1</v>
      </c>
      <c r="U619" t="s">
        <v>28</v>
      </c>
      <c r="W619" t="s">
        <v>2646</v>
      </c>
    </row>
    <row r="620" spans="1:23" x14ac:dyDescent="0.25">
      <c r="A620" t="s">
        <v>2636</v>
      </c>
      <c r="B620" t="s">
        <v>2637</v>
      </c>
      <c r="C620" t="s">
        <v>2638</v>
      </c>
      <c r="D620" t="s">
        <v>2647</v>
      </c>
      <c r="E620" t="s">
        <v>2640</v>
      </c>
      <c r="F620" s="1">
        <v>25702</v>
      </c>
      <c r="G620">
        <v>6350400</v>
      </c>
      <c r="H620" t="s">
        <v>2648</v>
      </c>
      <c r="I620">
        <v>393</v>
      </c>
      <c r="K620">
        <v>1</v>
      </c>
      <c r="O620" t="s">
        <v>40</v>
      </c>
      <c r="Q620">
        <v>1</v>
      </c>
      <c r="U620" t="s">
        <v>28</v>
      </c>
      <c r="W620" t="s">
        <v>2649</v>
      </c>
    </row>
    <row r="621" spans="1:23" x14ac:dyDescent="0.25">
      <c r="A621" t="s">
        <v>2636</v>
      </c>
      <c r="B621" t="s">
        <v>2637</v>
      </c>
      <c r="C621" t="s">
        <v>2650</v>
      </c>
      <c r="D621" t="s">
        <v>1640</v>
      </c>
      <c r="E621" t="s">
        <v>2651</v>
      </c>
      <c r="F621" s="1">
        <v>26505</v>
      </c>
      <c r="G621">
        <v>6350007</v>
      </c>
      <c r="H621" t="s">
        <v>2652</v>
      </c>
      <c r="I621">
        <v>690</v>
      </c>
      <c r="K621">
        <v>1</v>
      </c>
      <c r="L621">
        <v>1</v>
      </c>
      <c r="O621" t="s">
        <v>40</v>
      </c>
      <c r="P621">
        <v>1</v>
      </c>
      <c r="S621">
        <v>1</v>
      </c>
      <c r="U621" t="s">
        <v>28</v>
      </c>
      <c r="W621" t="s">
        <v>2653</v>
      </c>
    </row>
    <row r="622" spans="1:23" x14ac:dyDescent="0.25">
      <c r="A622" t="s">
        <v>2636</v>
      </c>
      <c r="B622" t="s">
        <v>2637</v>
      </c>
      <c r="C622" t="s">
        <v>1940</v>
      </c>
      <c r="D622" t="s">
        <v>2654</v>
      </c>
      <c r="E622" t="s">
        <v>2655</v>
      </c>
      <c r="F622" s="1">
        <v>26003</v>
      </c>
      <c r="G622">
        <v>6350830</v>
      </c>
      <c r="H622" t="s">
        <v>2656</v>
      </c>
      <c r="I622">
        <v>223</v>
      </c>
      <c r="K622">
        <v>1</v>
      </c>
      <c r="O622" t="s">
        <v>40</v>
      </c>
      <c r="Q622">
        <v>1</v>
      </c>
      <c r="U622" t="s">
        <v>28</v>
      </c>
      <c r="W622" t="s">
        <v>2657</v>
      </c>
    </row>
    <row r="623" spans="1:23" x14ac:dyDescent="0.25">
      <c r="A623" t="s">
        <v>2658</v>
      </c>
      <c r="B623" t="s">
        <v>2659</v>
      </c>
      <c r="C623" t="s">
        <v>2660</v>
      </c>
      <c r="D623" t="s">
        <v>2661</v>
      </c>
      <c r="E623" t="s">
        <v>2662</v>
      </c>
      <c r="F623" s="1">
        <v>54311</v>
      </c>
      <c r="G623">
        <v>6450021</v>
      </c>
      <c r="H623" t="s">
        <v>2663</v>
      </c>
      <c r="I623">
        <v>167</v>
      </c>
      <c r="K623">
        <v>1</v>
      </c>
      <c r="O623" t="s">
        <v>28</v>
      </c>
      <c r="Q623">
        <v>1</v>
      </c>
      <c r="U623" t="s">
        <v>28</v>
      </c>
      <c r="W623" t="s">
        <v>2664</v>
      </c>
    </row>
    <row r="624" spans="1:23" x14ac:dyDescent="0.25">
      <c r="A624" t="s">
        <v>2658</v>
      </c>
      <c r="B624" t="s">
        <v>2659</v>
      </c>
      <c r="C624" t="s">
        <v>2660</v>
      </c>
      <c r="D624" t="s">
        <v>2665</v>
      </c>
      <c r="E624" t="s">
        <v>2662</v>
      </c>
      <c r="F624" s="1">
        <v>54301</v>
      </c>
      <c r="G624">
        <v>6450450</v>
      </c>
      <c r="H624" t="s">
        <v>2666</v>
      </c>
      <c r="I624">
        <v>523</v>
      </c>
      <c r="K624">
        <v>1</v>
      </c>
      <c r="O624" t="s">
        <v>28</v>
      </c>
      <c r="Q624">
        <v>1</v>
      </c>
      <c r="U624" t="s">
        <v>28</v>
      </c>
      <c r="W624" t="s">
        <v>2667</v>
      </c>
    </row>
    <row r="625" spans="1:23" x14ac:dyDescent="0.25">
      <c r="A625" t="s">
        <v>2658</v>
      </c>
      <c r="B625" t="s">
        <v>2659</v>
      </c>
      <c r="C625" t="s">
        <v>2668</v>
      </c>
      <c r="D625" t="s">
        <v>2669</v>
      </c>
      <c r="E625" t="s">
        <v>50</v>
      </c>
      <c r="F625" s="1">
        <v>53715</v>
      </c>
      <c r="G625">
        <v>6450810</v>
      </c>
      <c r="H625" t="s">
        <v>2670</v>
      </c>
      <c r="I625">
        <v>440</v>
      </c>
      <c r="K625">
        <v>1</v>
      </c>
      <c r="O625" t="s">
        <v>28</v>
      </c>
      <c r="Q625">
        <v>1</v>
      </c>
      <c r="U625" t="s">
        <v>28</v>
      </c>
      <c r="W625" t="s">
        <v>2671</v>
      </c>
    </row>
    <row r="626" spans="1:23" x14ac:dyDescent="0.25">
      <c r="A626" t="s">
        <v>2658</v>
      </c>
      <c r="B626" t="s">
        <v>2659</v>
      </c>
      <c r="C626" t="s">
        <v>2668</v>
      </c>
      <c r="D626" t="s">
        <v>2672</v>
      </c>
      <c r="E626" t="s">
        <v>50</v>
      </c>
      <c r="F626" s="1">
        <v>53792</v>
      </c>
      <c r="G626">
        <v>6450820</v>
      </c>
      <c r="H626" t="s">
        <v>2673</v>
      </c>
      <c r="I626">
        <v>471</v>
      </c>
      <c r="J626">
        <v>11</v>
      </c>
      <c r="K626">
        <v>1</v>
      </c>
      <c r="L626">
        <v>1</v>
      </c>
      <c r="M626">
        <v>1</v>
      </c>
      <c r="N626">
        <v>1</v>
      </c>
      <c r="O626" t="s">
        <v>28</v>
      </c>
      <c r="P626">
        <v>1</v>
      </c>
      <c r="R626">
        <v>1</v>
      </c>
      <c r="T626" t="s">
        <v>28</v>
      </c>
      <c r="U626" t="s">
        <v>28</v>
      </c>
      <c r="W626" t="s">
        <v>2674</v>
      </c>
    </row>
    <row r="627" spans="1:23" x14ac:dyDescent="0.25">
      <c r="A627" t="s">
        <v>2658</v>
      </c>
      <c r="B627" t="s">
        <v>2659</v>
      </c>
      <c r="C627" t="s">
        <v>2675</v>
      </c>
      <c r="D627" t="s">
        <v>2676</v>
      </c>
      <c r="E627" t="s">
        <v>2675</v>
      </c>
      <c r="F627" s="1">
        <v>54703</v>
      </c>
      <c r="G627">
        <v>6450310</v>
      </c>
      <c r="H627" t="s">
        <v>2677</v>
      </c>
      <c r="I627">
        <v>304</v>
      </c>
      <c r="K627">
        <v>1</v>
      </c>
      <c r="O627" t="s">
        <v>28</v>
      </c>
      <c r="Q627">
        <v>1</v>
      </c>
      <c r="U627" t="s">
        <v>28</v>
      </c>
      <c r="W627" t="s">
        <v>2678</v>
      </c>
    </row>
    <row r="628" spans="1:23" x14ac:dyDescent="0.25">
      <c r="A628" t="s">
        <v>2658</v>
      </c>
      <c r="B628" t="s">
        <v>2659</v>
      </c>
      <c r="C628" t="s">
        <v>2679</v>
      </c>
      <c r="D628" t="s">
        <v>2680</v>
      </c>
      <c r="E628" t="s">
        <v>2679</v>
      </c>
      <c r="F628" s="1">
        <v>54601</v>
      </c>
      <c r="G628">
        <v>6450680</v>
      </c>
      <c r="H628" t="s">
        <v>2681</v>
      </c>
      <c r="I628">
        <v>325</v>
      </c>
      <c r="K628">
        <v>1</v>
      </c>
      <c r="O628" t="s">
        <v>28</v>
      </c>
      <c r="Q628">
        <v>1</v>
      </c>
      <c r="U628" t="s">
        <v>28</v>
      </c>
      <c r="W628" t="s">
        <v>2682</v>
      </c>
    </row>
    <row r="629" spans="1:23" x14ac:dyDescent="0.25">
      <c r="A629" t="s">
        <v>2658</v>
      </c>
      <c r="B629" t="s">
        <v>2659</v>
      </c>
      <c r="C629" t="s">
        <v>2683</v>
      </c>
      <c r="D629" t="s">
        <v>2684</v>
      </c>
      <c r="E629" t="s">
        <v>2685</v>
      </c>
      <c r="F629" s="1">
        <v>54401</v>
      </c>
      <c r="G629">
        <v>6452085</v>
      </c>
      <c r="H629" t="s">
        <v>2686</v>
      </c>
      <c r="I629">
        <v>321</v>
      </c>
      <c r="K629">
        <v>1</v>
      </c>
      <c r="O629" t="s">
        <v>28</v>
      </c>
      <c r="Q629">
        <v>1</v>
      </c>
      <c r="U629" t="s">
        <v>28</v>
      </c>
      <c r="W629" t="s">
        <v>2687</v>
      </c>
    </row>
    <row r="630" spans="1:23" x14ac:dyDescent="0.25">
      <c r="A630" t="s">
        <v>2658</v>
      </c>
      <c r="B630" t="s">
        <v>2659</v>
      </c>
      <c r="C630" t="s">
        <v>2688</v>
      </c>
      <c r="D630" t="s">
        <v>2689</v>
      </c>
      <c r="E630" t="s">
        <v>2688</v>
      </c>
      <c r="F630" s="1">
        <v>53226</v>
      </c>
      <c r="G630">
        <v>6451030</v>
      </c>
      <c r="H630" t="s">
        <v>2690</v>
      </c>
      <c r="I630">
        <v>306</v>
      </c>
      <c r="J630">
        <v>5</v>
      </c>
      <c r="K630">
        <v>1</v>
      </c>
      <c r="L630">
        <v>1</v>
      </c>
      <c r="N630">
        <v>1</v>
      </c>
      <c r="O630" t="s">
        <v>28</v>
      </c>
      <c r="R630">
        <v>1</v>
      </c>
      <c r="T630" t="s">
        <v>39</v>
      </c>
      <c r="U630" t="s">
        <v>28</v>
      </c>
      <c r="W630" t="s">
        <v>2691</v>
      </c>
    </row>
    <row r="631" spans="1:23" x14ac:dyDescent="0.25">
      <c r="A631" t="s">
        <v>2658</v>
      </c>
      <c r="B631" t="s">
        <v>2659</v>
      </c>
      <c r="C631" t="s">
        <v>2688</v>
      </c>
      <c r="D631" t="s">
        <v>2692</v>
      </c>
      <c r="E631" t="s">
        <v>2688</v>
      </c>
      <c r="F631" s="1">
        <v>53226</v>
      </c>
      <c r="G631">
        <v>6452115</v>
      </c>
      <c r="H631" t="s">
        <v>2693</v>
      </c>
      <c r="I631">
        <v>702</v>
      </c>
      <c r="O631" t="s">
        <v>28</v>
      </c>
      <c r="P631">
        <v>1</v>
      </c>
      <c r="U631" t="s">
        <v>28</v>
      </c>
      <c r="W631" t="s">
        <v>2694</v>
      </c>
    </row>
    <row r="632" spans="1:23" x14ac:dyDescent="0.25">
      <c r="A632" t="s">
        <v>2658</v>
      </c>
      <c r="B632" t="s">
        <v>2659</v>
      </c>
      <c r="C632" t="s">
        <v>2688</v>
      </c>
      <c r="D632" t="s">
        <v>2695</v>
      </c>
      <c r="E632" t="s">
        <v>2688</v>
      </c>
      <c r="F632" s="1">
        <v>53211</v>
      </c>
      <c r="G632">
        <v>6451130</v>
      </c>
      <c r="H632" t="s">
        <v>2696</v>
      </c>
      <c r="I632">
        <v>273</v>
      </c>
      <c r="J632">
        <v>12</v>
      </c>
      <c r="M632">
        <v>1</v>
      </c>
      <c r="N632">
        <v>1</v>
      </c>
      <c r="T632" t="s">
        <v>39</v>
      </c>
      <c r="W632" t="s">
        <v>2697</v>
      </c>
    </row>
    <row r="633" spans="1:23" x14ac:dyDescent="0.25">
      <c r="A633" t="s">
        <v>2658</v>
      </c>
      <c r="B633" t="s">
        <v>2659</v>
      </c>
      <c r="C633" t="s">
        <v>2698</v>
      </c>
      <c r="D633" t="s">
        <v>2699</v>
      </c>
      <c r="E633" t="s">
        <v>2700</v>
      </c>
      <c r="F633" s="1">
        <v>53547</v>
      </c>
      <c r="G633">
        <v>6450015</v>
      </c>
      <c r="H633" t="s">
        <v>2701</v>
      </c>
      <c r="I633">
        <v>240</v>
      </c>
      <c r="K633">
        <v>1</v>
      </c>
      <c r="O633" t="s">
        <v>28</v>
      </c>
      <c r="Q633">
        <v>1</v>
      </c>
      <c r="U633" t="s">
        <v>28</v>
      </c>
      <c r="W633" t="s">
        <v>2702</v>
      </c>
    </row>
    <row r="634" spans="1:23" x14ac:dyDescent="0.25">
      <c r="A634" t="s">
        <v>2658</v>
      </c>
      <c r="B634" t="s">
        <v>2659</v>
      </c>
      <c r="C634" t="s">
        <v>2703</v>
      </c>
      <c r="D634" t="s">
        <v>2704</v>
      </c>
      <c r="E634" t="s">
        <v>2028</v>
      </c>
      <c r="F634" s="1">
        <v>53066</v>
      </c>
      <c r="G634">
        <v>6450175</v>
      </c>
      <c r="H634" t="s">
        <v>2705</v>
      </c>
      <c r="I634">
        <v>117</v>
      </c>
      <c r="K634">
        <v>1</v>
      </c>
      <c r="O634" t="s">
        <v>28</v>
      </c>
      <c r="Q634">
        <v>1</v>
      </c>
      <c r="U634" t="s">
        <v>28</v>
      </c>
      <c r="W634" t="s">
        <v>2706</v>
      </c>
    </row>
    <row r="635" spans="1:23" x14ac:dyDescent="0.25">
      <c r="A635" t="s">
        <v>2658</v>
      </c>
      <c r="B635" t="s">
        <v>2659</v>
      </c>
      <c r="C635" t="s">
        <v>1041</v>
      </c>
      <c r="D635" t="s">
        <v>2707</v>
      </c>
      <c r="E635" t="s">
        <v>2708</v>
      </c>
      <c r="F635" s="1">
        <v>54956</v>
      </c>
      <c r="G635">
        <v>6451290</v>
      </c>
      <c r="H635" t="s">
        <v>2709</v>
      </c>
      <c r="I635">
        <v>150</v>
      </c>
      <c r="K635">
        <v>1</v>
      </c>
      <c r="O635" t="s">
        <v>28</v>
      </c>
      <c r="Q635">
        <v>1</v>
      </c>
      <c r="U635" t="s">
        <v>28</v>
      </c>
      <c r="W635" t="s">
        <v>2710</v>
      </c>
    </row>
    <row r="636" spans="1:23" x14ac:dyDescent="0.25">
      <c r="A636" t="s">
        <v>2658</v>
      </c>
      <c r="B636" t="s">
        <v>2659</v>
      </c>
      <c r="C636" t="s">
        <v>2711</v>
      </c>
      <c r="D636" t="s">
        <v>2712</v>
      </c>
      <c r="E636" t="s">
        <v>2713</v>
      </c>
      <c r="F636" s="1">
        <v>54449</v>
      </c>
      <c r="G636">
        <v>6450860</v>
      </c>
      <c r="H636" t="s">
        <v>2714</v>
      </c>
      <c r="I636">
        <v>500</v>
      </c>
      <c r="K636">
        <v>1</v>
      </c>
      <c r="L636">
        <v>1</v>
      </c>
      <c r="O636" t="s">
        <v>28</v>
      </c>
      <c r="Q636">
        <v>1</v>
      </c>
      <c r="S636">
        <v>1</v>
      </c>
      <c r="U636" t="s">
        <v>28</v>
      </c>
      <c r="W636" t="s">
        <v>2715</v>
      </c>
    </row>
  </sheetData>
  <autoFilter ref="A1:AA636"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CA589E25D2EC4B9C95FC6525468ADF" ma:contentTypeVersion="14" ma:contentTypeDescription="Create a new document." ma:contentTypeScope="" ma:versionID="16d70e3e9d90d6355bc633b2ae3c36d3">
  <xsd:schema xmlns:xsd="http://www.w3.org/2001/XMLSchema" xmlns:xs="http://www.w3.org/2001/XMLSchema" xmlns:p="http://schemas.microsoft.com/office/2006/metadata/properties" xmlns:ns2="c62d60e0-23e0-4499-81f3-2c7ed575ad93" xmlns:ns3="17dd49ba-cd04-45bd-9d47-518dac5c8d31" targetNamespace="http://schemas.microsoft.com/office/2006/metadata/properties" ma:root="true" ma:fieldsID="86021f3c5eea983a57f747c4a7c79e9a" ns2:_="" ns3:_="">
    <xsd:import namespace="c62d60e0-23e0-4499-81f3-2c7ed575ad93"/>
    <xsd:import namespace="17dd49ba-cd04-45bd-9d47-518dac5c8d3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2d60e0-23e0-4499-81f3-2c7ed575ad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7eabba6-30aa-4877-9624-dacadc16bf0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dd49ba-cd04-45bd-9d47-518dac5c8d3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0d9893a-2c07-44ab-8b0e-77f866530a39}" ma:internalName="TaxCatchAll" ma:showField="CatchAllData" ma:web="17dd49ba-cd04-45bd-9d47-518dac5c8d3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2d60e0-23e0-4499-81f3-2c7ed575ad93">
      <Terms xmlns="http://schemas.microsoft.com/office/infopath/2007/PartnerControls"/>
    </lcf76f155ced4ddcb4097134ff3c332f>
    <TaxCatchAll xmlns="17dd49ba-cd04-45bd-9d47-518dac5c8d31"/>
  </documentManagement>
</p:properties>
</file>

<file path=customXml/itemProps1.xml><?xml version="1.0" encoding="utf-8"?>
<ds:datastoreItem xmlns:ds="http://schemas.openxmlformats.org/officeDocument/2006/customXml" ds:itemID="{5AC51107-CB53-4CF6-834B-577907307D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2d60e0-23e0-4499-81f3-2c7ed575ad93"/>
    <ds:schemaRef ds:uri="17dd49ba-cd04-45bd-9d47-518dac5c8d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A98460-CF4B-4C30-907D-9FAC53851D5D}">
  <ds:schemaRefs>
    <ds:schemaRef ds:uri="http://schemas.microsoft.com/sharepoint/v3/contenttype/forms"/>
  </ds:schemaRefs>
</ds:datastoreItem>
</file>

<file path=customXml/itemProps3.xml><?xml version="1.0" encoding="utf-8"?>
<ds:datastoreItem xmlns:ds="http://schemas.openxmlformats.org/officeDocument/2006/customXml" ds:itemID="{A273E6EB-4803-4F97-A4A0-236FF7E23560}">
  <ds:schemaRefs>
    <ds:schemaRef ds:uri="http://schemas.microsoft.com/office/2006/documentManagement/types"/>
    <ds:schemaRef ds:uri="http://www.w3.org/XML/1998/namespace"/>
    <ds:schemaRef ds:uri="c62d60e0-23e0-4499-81f3-2c7ed575ad93"/>
    <ds:schemaRef ds:uri="17dd49ba-cd04-45bd-9d47-518dac5c8d31"/>
    <ds:schemaRef ds:uri="http://purl.org/dc/elements/1.1/"/>
    <ds:schemaRef ds:uri="http://schemas.openxmlformats.org/package/2006/metadata/core-properties"/>
    <ds:schemaRef ds:uri="http://schemas.microsoft.com/office/infopath/2007/PartnerControls"/>
    <ds:schemaRef ds:uri="http://purl.org/dc/dcmityp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Descriptive Dashboard</vt:lpstr>
      <vt:lpstr>Sheet1</vt:lpstr>
      <vt:lpstr>Sheet2</vt:lpstr>
      <vt:lpstr>Analysis</vt:lpstr>
      <vt:lpstr>Data Dictionary</vt:lpstr>
      <vt:lpstr>Data Table NIRD 20230130_copy</vt:lpstr>
      <vt:lpstr>State Population (2026)</vt:lpstr>
      <vt:lpstr>State Population (2025)</vt:lpstr>
      <vt:lpstr>Top 10 Summary</vt:lpstr>
      <vt:lpstr>Children Under 18 by State</vt:lpstr>
      <vt:lpstr>Data Table NIRD 20230130_orig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boniface wahome</dc:creator>
  <cp:lastModifiedBy>boniface wahome</cp:lastModifiedBy>
  <dcterms:created xsi:type="dcterms:W3CDTF">2025-02-13T15:50:15Z</dcterms:created>
  <dcterms:modified xsi:type="dcterms:W3CDTF">2026-03-15T17:32:55Z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0x01010044CA589E25D2EC4B9C95FC6525468ADF</vt:lpwstr>
  </property>
</Properties>
</file>